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C3DE3D38-DB2B-4E82-8A06-334FC79021AF}" xr6:coauthVersionLast="47" xr6:coauthVersionMax="47" xr10:uidLastSave="{00000000-0000-0000-0000-000000000000}"/>
  <bookViews>
    <workbookView xWindow="28680" yWindow="-120" windowWidth="29040" windowHeight="15720" activeTab="1" xr2:uid="{B5DF32B2-D39E-429C-8303-F343E4FCEB3E}"/>
  </bookViews>
  <sheets>
    <sheet name="SubSector Analysis" sheetId="3" r:id="rId1"/>
    <sheet name="Nifty 750 Analysis" sheetId="2" r:id="rId2"/>
    <sheet name="Price_Filter_09_09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I9" i="3" l="1"/>
  <c r="I23" i="3"/>
  <c r="I17" i="3"/>
  <c r="I35" i="3"/>
  <c r="I15" i="3"/>
  <c r="I63" i="3"/>
  <c r="I20" i="3"/>
  <c r="I41" i="3"/>
  <c r="I27" i="3"/>
  <c r="I48" i="3"/>
  <c r="I31" i="3"/>
  <c r="I32" i="3"/>
  <c r="I90" i="3"/>
  <c r="I56" i="3"/>
  <c r="I45" i="3"/>
  <c r="I65" i="3"/>
  <c r="I64" i="3"/>
  <c r="I70" i="3"/>
  <c r="I71" i="3"/>
  <c r="I81" i="3"/>
  <c r="I83" i="3"/>
  <c r="I84" i="3"/>
  <c r="I69" i="3"/>
  <c r="I96" i="3"/>
  <c r="I72" i="3"/>
  <c r="I114" i="3"/>
  <c r="I89" i="3"/>
  <c r="I60" i="3"/>
  <c r="I104" i="3"/>
  <c r="I105" i="3"/>
  <c r="I110" i="3"/>
  <c r="I112" i="3"/>
  <c r="I121" i="3"/>
  <c r="B71" i="3"/>
  <c r="E71" i="3" s="1"/>
  <c r="B11" i="3"/>
  <c r="I11" i="3" s="1"/>
  <c r="B45" i="3"/>
  <c r="B27" i="3"/>
  <c r="G27" i="3" s="1"/>
  <c r="B49" i="3"/>
  <c r="I49" i="3" s="1"/>
  <c r="B115" i="3"/>
  <c r="F115" i="3" s="1"/>
  <c r="B23" i="3"/>
  <c r="B37" i="3"/>
  <c r="I37" i="3" s="1"/>
  <c r="B7" i="3"/>
  <c r="G7" i="3" s="1"/>
  <c r="B65" i="3"/>
  <c r="B56" i="3"/>
  <c r="B8" i="3"/>
  <c r="I8" i="3" s="1"/>
  <c r="B80" i="3"/>
  <c r="E80" i="3" s="1"/>
  <c r="B40" i="3"/>
  <c r="F40" i="3" s="1"/>
  <c r="B36" i="3"/>
  <c r="I36" i="3" s="1"/>
  <c r="B112" i="3"/>
  <c r="Q112" i="3" s="1"/>
  <c r="B35" i="3"/>
  <c r="H35" i="3" s="1"/>
  <c r="B104" i="3"/>
  <c r="F104" i="3" s="1"/>
  <c r="B96" i="3"/>
  <c r="B19" i="3"/>
  <c r="E19" i="3" s="1"/>
  <c r="B51" i="3"/>
  <c r="G51" i="3" s="1"/>
  <c r="B97" i="3"/>
  <c r="F97" i="3" s="1"/>
  <c r="B94" i="3"/>
  <c r="G94" i="3" s="1"/>
  <c r="B95" i="3"/>
  <c r="G95" i="3" s="1"/>
  <c r="B39" i="3"/>
  <c r="I39" i="3" s="1"/>
  <c r="B59" i="3"/>
  <c r="I59" i="3" s="1"/>
  <c r="B67" i="3"/>
  <c r="I67" i="3" s="1"/>
  <c r="B21" i="3"/>
  <c r="F21" i="3" s="1"/>
  <c r="B12" i="3"/>
  <c r="I12" i="3" s="1"/>
  <c r="B41" i="3"/>
  <c r="F41" i="3" s="1"/>
  <c r="B48" i="3"/>
  <c r="B105" i="3"/>
  <c r="B66" i="3"/>
  <c r="I66" i="3" s="1"/>
  <c r="B101" i="3"/>
  <c r="I101" i="3" s="1"/>
  <c r="B74" i="3"/>
  <c r="I74" i="3" s="1"/>
  <c r="B102" i="3"/>
  <c r="I102" i="3" s="1"/>
  <c r="B20" i="3"/>
  <c r="E20" i="3" s="1"/>
  <c r="B52" i="3"/>
  <c r="I52" i="3" s="1"/>
  <c r="B10" i="3"/>
  <c r="I10" i="3" s="1"/>
  <c r="B81" i="3"/>
  <c r="F81" i="3" s="1"/>
  <c r="B24" i="3"/>
  <c r="F24" i="3" s="1"/>
  <c r="B98" i="3"/>
  <c r="F98" i="3" s="1"/>
  <c r="B79" i="3"/>
  <c r="I79" i="3" s="1"/>
  <c r="B63" i="3"/>
  <c r="D63" i="3" s="1"/>
  <c r="B84" i="3"/>
  <c r="F84" i="3" s="1"/>
  <c r="B75" i="3"/>
  <c r="I75" i="3" s="1"/>
  <c r="B87" i="3"/>
  <c r="F87" i="3" s="1"/>
  <c r="B88" i="3"/>
  <c r="I88" i="3" s="1"/>
  <c r="B64" i="3"/>
  <c r="D64" i="3" s="1"/>
  <c r="B43" i="3"/>
  <c r="F43" i="3" s="1"/>
  <c r="B70" i="3"/>
  <c r="B30" i="3"/>
  <c r="F30" i="3" s="1"/>
  <c r="B29" i="3"/>
  <c r="F29" i="3" s="1"/>
  <c r="B38" i="3"/>
  <c r="F38" i="3" s="1"/>
  <c r="B17" i="3"/>
  <c r="B103" i="3"/>
  <c r="E103" i="3" s="1"/>
  <c r="B116" i="3"/>
  <c r="F116" i="3" s="1"/>
  <c r="B72" i="3"/>
  <c r="B5" i="3"/>
  <c r="F5" i="3" s="1"/>
  <c r="B28" i="3"/>
  <c r="H28" i="3" s="1"/>
  <c r="B14" i="3"/>
  <c r="I14" i="3" s="1"/>
  <c r="B117" i="3"/>
  <c r="I117" i="3" s="1"/>
  <c r="B2" i="3"/>
  <c r="F2" i="3" s="1"/>
  <c r="B78" i="3"/>
  <c r="Q78" i="3" s="1"/>
  <c r="B13" i="3"/>
  <c r="I13" i="3" s="1"/>
  <c r="B109" i="3"/>
  <c r="I109" i="3" s="1"/>
  <c r="B53" i="3"/>
  <c r="I53" i="3" s="1"/>
  <c r="B89" i="3"/>
  <c r="F89" i="3" s="1"/>
  <c r="B76" i="3"/>
  <c r="I76" i="3" s="1"/>
  <c r="B16" i="3"/>
  <c r="I16" i="3" s="1"/>
  <c r="B108" i="3"/>
  <c r="I108" i="3" s="1"/>
  <c r="B6" i="3"/>
  <c r="I6" i="3" s="1"/>
  <c r="B73" i="3"/>
  <c r="D73" i="3" s="1"/>
  <c r="B93" i="3"/>
  <c r="I93" i="3" s="1"/>
  <c r="B50" i="3"/>
  <c r="I50" i="3" s="1"/>
  <c r="B68" i="3"/>
  <c r="G68" i="3" s="1"/>
  <c r="B85" i="3"/>
  <c r="H85" i="3" s="1"/>
  <c r="B42" i="3"/>
  <c r="I42" i="3" s="1"/>
  <c r="B15" i="3"/>
  <c r="H15" i="3" s="1"/>
  <c r="B77" i="3"/>
  <c r="I77" i="3" s="1"/>
  <c r="B118" i="3"/>
  <c r="I118" i="3" s="1"/>
  <c r="B111" i="3"/>
  <c r="I111" i="3" s="1"/>
  <c r="B47" i="3"/>
  <c r="H47" i="3" s="1"/>
  <c r="B34" i="3"/>
  <c r="H34" i="3" s="1"/>
  <c r="B119" i="3"/>
  <c r="F119" i="3" s="1"/>
  <c r="B46" i="3"/>
  <c r="I46" i="3" s="1"/>
  <c r="B57" i="3"/>
  <c r="E57" i="3" s="1"/>
  <c r="B100" i="3"/>
  <c r="G100" i="3" s="1"/>
  <c r="B60" i="3"/>
  <c r="B44" i="3"/>
  <c r="I44" i="3" s="1"/>
  <c r="B91" i="3"/>
  <c r="I91" i="3" s="1"/>
  <c r="B25" i="3"/>
  <c r="F25" i="3" s="1"/>
  <c r="B26" i="3"/>
  <c r="I26" i="3" s="1"/>
  <c r="B69" i="3"/>
  <c r="B31" i="3"/>
  <c r="B18" i="3"/>
  <c r="G18" i="3" s="1"/>
  <c r="B54" i="3"/>
  <c r="I54" i="3" s="1"/>
  <c r="B9" i="3"/>
  <c r="B22" i="3"/>
  <c r="D22" i="3" s="1"/>
  <c r="B86" i="3"/>
  <c r="G86" i="3" s="1"/>
  <c r="B82" i="3"/>
  <c r="G82" i="3" s="1"/>
  <c r="B33" i="3"/>
  <c r="I33" i="3" s="1"/>
  <c r="B83" i="3"/>
  <c r="B3" i="3"/>
  <c r="F3" i="3" s="1"/>
  <c r="B113" i="3"/>
  <c r="H113" i="3" s="1"/>
  <c r="B4" i="3"/>
  <c r="I4" i="3" s="1"/>
  <c r="B114" i="3"/>
  <c r="H114" i="3" s="1"/>
  <c r="B120" i="3"/>
  <c r="H120" i="3" s="1"/>
  <c r="B32" i="3"/>
  <c r="D32" i="3" s="1"/>
  <c r="B99" i="3"/>
  <c r="I99" i="3" s="1"/>
  <c r="B55" i="3"/>
  <c r="D55" i="3" s="1"/>
  <c r="B106" i="3"/>
  <c r="I106" i="3" s="1"/>
  <c r="B92" i="3"/>
  <c r="I92" i="3" s="1"/>
  <c r="B61" i="3"/>
  <c r="I61" i="3" s="1"/>
  <c r="B110" i="3"/>
  <c r="B90" i="3"/>
  <c r="F90" i="3" s="1"/>
  <c r="B107" i="3"/>
  <c r="G107" i="3" s="1"/>
  <c r="B58" i="3"/>
  <c r="I58" i="3" s="1"/>
  <c r="B62" i="3"/>
  <c r="I62" i="3" s="1"/>
  <c r="B121" i="3"/>
  <c r="G121" i="3" s="1"/>
  <c r="AQ226" i="2"/>
  <c r="AQ572" i="2"/>
  <c r="AQ632" i="2"/>
  <c r="AQ147" i="2"/>
  <c r="AQ390" i="2"/>
  <c r="AQ513" i="2"/>
  <c r="AQ375" i="2"/>
  <c r="AQ557" i="2"/>
  <c r="AQ522" i="2"/>
  <c r="AQ327" i="2"/>
  <c r="AQ420" i="2"/>
  <c r="AQ484" i="2"/>
  <c r="AQ216" i="2"/>
  <c r="AQ227" i="2"/>
  <c r="AQ262" i="2"/>
  <c r="AQ308" i="2"/>
  <c r="AQ203" i="2"/>
  <c r="AQ279" i="2"/>
  <c r="AQ514" i="2"/>
  <c r="AQ699" i="2"/>
  <c r="AQ354" i="2"/>
  <c r="AQ436" i="2"/>
  <c r="AQ409" i="2"/>
  <c r="AQ518" i="2"/>
  <c r="AQ74" i="2"/>
  <c r="AQ628" i="2"/>
  <c r="AQ598" i="2"/>
  <c r="AQ347" i="2"/>
  <c r="AQ235" i="2"/>
  <c r="AQ92" i="2"/>
  <c r="AQ238" i="2"/>
  <c r="AQ548" i="2"/>
  <c r="AQ378" i="2"/>
  <c r="AQ649" i="2"/>
  <c r="AQ5" i="2"/>
  <c r="AQ286" i="2"/>
  <c r="AQ554" i="2"/>
  <c r="AQ317" i="2"/>
  <c r="AQ511" i="2"/>
  <c r="AQ84" i="2"/>
  <c r="AQ530" i="2"/>
  <c r="AQ736" i="2"/>
  <c r="AQ148" i="2"/>
  <c r="AQ591" i="2"/>
  <c r="AQ486" i="2"/>
  <c r="AQ224" i="2"/>
  <c r="AQ425" i="2"/>
  <c r="AQ345" i="2"/>
  <c r="AQ494" i="2"/>
  <c r="AQ106" i="2"/>
  <c r="AQ563" i="2"/>
  <c r="AQ314" i="2"/>
  <c r="AQ145" i="2"/>
  <c r="AQ95" i="2"/>
  <c r="AQ483" i="2"/>
  <c r="AQ526" i="2"/>
  <c r="AQ600" i="2"/>
  <c r="AQ87" i="2"/>
  <c r="AQ435" i="2"/>
  <c r="AQ495" i="2"/>
  <c r="AQ406" i="2"/>
  <c r="AQ312" i="2"/>
  <c r="AQ387" i="2"/>
  <c r="AQ239" i="2"/>
  <c r="AQ429" i="2"/>
  <c r="AQ384" i="2"/>
  <c r="AQ415" i="2"/>
  <c r="AQ108" i="2"/>
  <c r="AQ457" i="2"/>
  <c r="AQ337" i="2"/>
  <c r="AQ211" i="2"/>
  <c r="AQ165" i="2"/>
  <c r="AQ162" i="2"/>
  <c r="AQ150" i="2"/>
  <c r="AQ422" i="2"/>
  <c r="AQ492" i="2"/>
  <c r="AQ638" i="2"/>
  <c r="AQ338" i="2"/>
  <c r="AQ463" i="2"/>
  <c r="AQ515" i="2"/>
  <c r="AQ556" i="2"/>
  <c r="AQ4" i="2"/>
  <c r="AQ168" i="2"/>
  <c r="AQ271" i="2"/>
  <c r="AQ206" i="2"/>
  <c r="AQ466" i="2"/>
  <c r="AQ122" i="2"/>
  <c r="AQ69" i="2"/>
  <c r="AQ559" i="2"/>
  <c r="AQ283" i="2"/>
  <c r="AQ472" i="2"/>
  <c r="AQ284" i="2"/>
  <c r="AQ722" i="2"/>
  <c r="AQ39" i="2"/>
  <c r="AQ73" i="2"/>
  <c r="AQ109" i="2"/>
  <c r="AQ8" i="2"/>
  <c r="AQ128" i="2"/>
  <c r="AQ225" i="2"/>
  <c r="AQ124" i="2"/>
  <c r="AQ465" i="2"/>
  <c r="AQ49" i="2"/>
  <c r="AQ276" i="2"/>
  <c r="AQ493" i="2"/>
  <c r="AQ363" i="2"/>
  <c r="AQ301" i="2"/>
  <c r="AQ550" i="2"/>
  <c r="AQ666" i="2"/>
  <c r="AQ186" i="2"/>
  <c r="AQ120" i="2"/>
  <c r="AQ403" i="2"/>
  <c r="AQ444" i="2"/>
  <c r="AQ364" i="2"/>
  <c r="AQ480" i="2"/>
  <c r="AQ247" i="2"/>
  <c r="AQ539" i="2"/>
  <c r="AQ595" i="2"/>
  <c r="AQ151" i="2"/>
  <c r="AQ326" i="2"/>
  <c r="AQ152" i="2"/>
  <c r="AQ19" i="2"/>
  <c r="AQ489" i="2"/>
  <c r="AQ321" i="2"/>
  <c r="AQ54" i="2"/>
  <c r="AQ611" i="2"/>
  <c r="AQ297" i="2"/>
  <c r="AQ154" i="2"/>
  <c r="AQ157" i="2"/>
  <c r="AQ37" i="2"/>
  <c r="AQ70" i="2"/>
  <c r="AQ525" i="2"/>
  <c r="AQ650" i="2"/>
  <c r="AQ282" i="2"/>
  <c r="AQ44" i="2"/>
  <c r="AQ552" i="2"/>
  <c r="AQ523" i="2"/>
  <c r="AQ697" i="2"/>
  <c r="AQ230" i="2"/>
  <c r="AQ236" i="2"/>
  <c r="AQ256" i="2"/>
  <c r="AQ676" i="2"/>
  <c r="AQ423" i="2"/>
  <c r="AQ287" i="2"/>
  <c r="AQ427" i="2"/>
  <c r="AQ16" i="2"/>
  <c r="AQ316" i="2"/>
  <c r="AQ476" i="2"/>
  <c r="AQ233" i="2"/>
  <c r="AQ81" i="2"/>
  <c r="AQ590" i="2"/>
  <c r="AQ100" i="2"/>
  <c r="AQ400" i="2"/>
  <c r="AQ72" i="2"/>
  <c r="AQ449" i="2"/>
  <c r="AQ684" i="2"/>
  <c r="AQ159" i="2"/>
  <c r="AQ163" i="2"/>
  <c r="AQ553" i="2"/>
  <c r="AQ721" i="2"/>
  <c r="AQ447" i="2"/>
  <c r="AQ379" i="2"/>
  <c r="AQ537" i="2"/>
  <c r="AQ534" i="2"/>
  <c r="AQ377" i="2"/>
  <c r="AQ618" i="2"/>
  <c r="AQ519" i="2"/>
  <c r="AQ459" i="2"/>
  <c r="AQ245" i="2"/>
  <c r="AQ275" i="2"/>
  <c r="AQ215" i="2"/>
  <c r="AQ643" i="2"/>
  <c r="AQ624" i="2"/>
  <c r="AQ479" i="2"/>
  <c r="AQ360" i="2"/>
  <c r="AQ614" i="2"/>
  <c r="AQ715" i="2"/>
  <c r="AQ144" i="2"/>
  <c r="AQ678" i="2"/>
  <c r="AQ21" i="2"/>
  <c r="AQ462" i="2"/>
  <c r="AQ31" i="2"/>
  <c r="AQ149" i="2"/>
  <c r="AQ38" i="2"/>
  <c r="AQ468" i="2"/>
  <c r="AQ195" i="2"/>
  <c r="AQ644" i="2"/>
  <c r="AQ396" i="2"/>
  <c r="AQ601" i="2"/>
  <c r="AQ712" i="2"/>
  <c r="AQ341" i="2"/>
  <c r="AQ416" i="2"/>
  <c r="AQ499" i="2"/>
  <c r="AQ621" i="2"/>
  <c r="AQ578" i="2"/>
  <c r="AQ368" i="2"/>
  <c r="AQ22" i="2"/>
  <c r="AQ570" i="2"/>
  <c r="AQ201" i="2"/>
  <c r="AQ371" i="2"/>
  <c r="AQ477" i="2"/>
  <c r="AQ700" i="2"/>
  <c r="AQ673" i="2"/>
  <c r="AQ205" i="2"/>
  <c r="AQ88" i="2"/>
  <c r="AQ592" i="2"/>
  <c r="AQ94" i="2"/>
  <c r="AQ639" i="2"/>
  <c r="AQ65" i="2"/>
  <c r="AQ392" i="2"/>
  <c r="AQ482" i="2"/>
  <c r="AQ705" i="2"/>
  <c r="AQ432" i="2"/>
  <c r="AQ126" i="2"/>
  <c r="AQ407" i="2"/>
  <c r="AQ428" i="2"/>
  <c r="AQ103" i="2"/>
  <c r="AQ405" i="2"/>
  <c r="AQ583" i="2"/>
  <c r="AQ380" i="2"/>
  <c r="AQ79" i="2"/>
  <c r="AQ725" i="2"/>
  <c r="AQ549" i="2"/>
  <c r="AQ418" i="2"/>
  <c r="AQ64" i="2"/>
  <c r="AQ656" i="2"/>
  <c r="AQ50" i="2"/>
  <c r="AQ178" i="2"/>
  <c r="AQ231" i="2"/>
  <c r="AQ464" i="2"/>
  <c r="AQ439" i="2"/>
  <c r="AQ12" i="2"/>
  <c r="AQ258" i="2"/>
  <c r="AQ260" i="2"/>
  <c r="AQ437" i="2"/>
  <c r="AQ89" i="2"/>
  <c r="AQ394" i="2"/>
  <c r="AQ313" i="2"/>
  <c r="AQ580" i="2"/>
  <c r="AQ729" i="2"/>
  <c r="AQ641" i="2"/>
  <c r="AQ52" i="2"/>
  <c r="AQ334" i="2"/>
  <c r="AQ228" i="2"/>
  <c r="AQ424" i="2"/>
  <c r="AQ199" i="2"/>
  <c r="AQ53" i="2"/>
  <c r="AQ475" i="2"/>
  <c r="AQ20" i="2"/>
  <c r="AQ58" i="2"/>
  <c r="AQ694" i="2"/>
  <c r="AQ7" i="2"/>
  <c r="AQ646" i="2"/>
  <c r="AQ294" i="2"/>
  <c r="AQ285" i="2"/>
  <c r="AQ270" i="2"/>
  <c r="AQ510" i="2"/>
  <c r="AQ346" i="2"/>
  <c r="AQ196" i="2"/>
  <c r="AQ204" i="2"/>
  <c r="AQ669" i="2"/>
  <c r="AQ76" i="2"/>
  <c r="AQ431" i="2"/>
  <c r="AQ680" i="2"/>
  <c r="AQ41" i="2"/>
  <c r="AQ116" i="2"/>
  <c r="AQ183" i="2"/>
  <c r="AQ606" i="2"/>
  <c r="AQ540" i="2"/>
  <c r="AQ333" i="2"/>
  <c r="AQ173" i="2"/>
  <c r="AQ352" i="2"/>
  <c r="AQ497" i="2"/>
  <c r="AQ160" i="2"/>
  <c r="AQ541" i="2"/>
  <c r="AQ714" i="2"/>
  <c r="AQ361" i="2"/>
  <c r="AQ292" i="2"/>
  <c r="AQ504" i="2"/>
  <c r="AQ47" i="2"/>
  <c r="AQ190" i="2"/>
  <c r="AQ362" i="2"/>
  <c r="AQ562" i="2"/>
  <c r="AQ212" i="2"/>
  <c r="AQ26" i="2"/>
  <c r="AQ366" i="2"/>
  <c r="AQ55" i="2"/>
  <c r="AQ96" i="2"/>
  <c r="AQ82" i="2"/>
  <c r="AQ251" i="2"/>
  <c r="AQ99" i="2"/>
  <c r="AQ244" i="2"/>
  <c r="AQ383" i="2"/>
  <c r="AQ370" i="2"/>
  <c r="AQ167" i="2"/>
  <c r="AQ619" i="2"/>
  <c r="AQ388" i="2"/>
  <c r="AQ63" i="2"/>
  <c r="AQ348" i="2"/>
  <c r="AQ566" i="2"/>
  <c r="AQ174" i="2"/>
  <c r="AQ733" i="2"/>
  <c r="AQ565" i="2"/>
  <c r="AQ340" i="2"/>
  <c r="AQ672" i="2"/>
  <c r="AQ110" i="2"/>
  <c r="AQ267" i="2"/>
  <c r="AQ642" i="2"/>
  <c r="AQ113" i="2"/>
  <c r="AQ135" i="2"/>
  <c r="AQ544" i="2"/>
  <c r="AQ67" i="2"/>
  <c r="AQ692" i="2"/>
  <c r="AQ547" i="2"/>
  <c r="AQ306" i="2"/>
  <c r="AQ169" i="2"/>
  <c r="AQ332" i="2"/>
  <c r="AQ393" i="2"/>
  <c r="AQ356" i="2"/>
  <c r="AQ311" i="2"/>
  <c r="AQ310" i="2"/>
  <c r="AQ265" i="2"/>
  <c r="AQ10" i="2"/>
  <c r="AQ365" i="2"/>
  <c r="AQ166" i="2"/>
  <c r="AQ690" i="2"/>
  <c r="AQ473" i="2"/>
  <c r="AQ214" i="2"/>
  <c r="AQ194" i="2"/>
  <c r="AQ249" i="2"/>
  <c r="AQ131" i="2"/>
  <c r="AQ623" i="2"/>
  <c r="AQ675" i="2"/>
  <c r="AQ723" i="2"/>
  <c r="AQ117" i="2"/>
  <c r="AQ305" i="2"/>
  <c r="AQ569" i="2"/>
  <c r="AQ399" i="2"/>
  <c r="AQ181" i="2"/>
  <c r="AQ506" i="2"/>
  <c r="AQ237" i="2"/>
  <c r="AQ320" i="2"/>
  <c r="AQ11" i="2"/>
  <c r="AQ491" i="2"/>
  <c r="AQ125" i="2"/>
  <c r="AQ32" i="2"/>
  <c r="AQ85" i="2"/>
  <c r="AQ703" i="2"/>
  <c r="AQ610" i="2"/>
  <c r="AQ533" i="2"/>
  <c r="AQ698" i="2"/>
  <c r="AQ138" i="2"/>
  <c r="AQ189" i="2"/>
  <c r="AQ636" i="2"/>
  <c r="AQ155" i="2"/>
  <c r="AQ30" i="2"/>
  <c r="AQ29" i="2"/>
  <c r="AQ132" i="2"/>
  <c r="AQ524" i="2"/>
  <c r="AQ269" i="2"/>
  <c r="AQ395" i="2"/>
  <c r="AQ134" i="2"/>
  <c r="AQ177" i="2"/>
  <c r="AQ136" i="2"/>
  <c r="AQ532" i="2"/>
  <c r="AQ376" i="2"/>
  <c r="AQ318" i="2"/>
  <c r="AQ414" i="2"/>
  <c r="AQ158" i="2"/>
  <c r="AQ263" i="2"/>
  <c r="AQ192" i="2"/>
  <c r="AQ335" i="2"/>
  <c r="AQ250" i="2"/>
  <c r="AQ331" i="2"/>
  <c r="AQ223" i="2"/>
  <c r="AQ51" i="2"/>
  <c r="AQ640" i="2"/>
  <c r="AQ430" i="2"/>
  <c r="AQ647" i="2"/>
  <c r="AQ115" i="2"/>
  <c r="AQ627" i="2"/>
  <c r="AQ257" i="2"/>
  <c r="AQ9" i="2"/>
  <c r="AQ693" i="2"/>
  <c r="AQ90" i="2"/>
  <c r="AQ140" i="2"/>
  <c r="AQ309" i="2"/>
  <c r="AQ2" i="2"/>
  <c r="AQ389" i="2"/>
  <c r="AQ219" i="2"/>
  <c r="AQ185" i="2"/>
  <c r="AQ48" i="2"/>
  <c r="AQ536" i="2"/>
  <c r="AQ631" i="2"/>
  <c r="AQ351" i="2"/>
  <c r="AQ98" i="2"/>
  <c r="AQ730" i="2"/>
  <c r="AQ153" i="2"/>
  <c r="AQ535" i="2"/>
  <c r="AQ56" i="2"/>
  <c r="AQ508" i="2"/>
  <c r="AQ198" i="2"/>
  <c r="AQ200" i="2"/>
  <c r="AQ3" i="2"/>
  <c r="AQ137" i="2"/>
  <c r="AQ328" i="2"/>
  <c r="AQ652" i="2"/>
  <c r="AQ542" i="2"/>
  <c r="AQ188" i="2"/>
  <c r="AQ28" i="2"/>
  <c r="AQ15" i="2"/>
  <c r="AQ635" i="2"/>
  <c r="AQ397" i="2"/>
  <c r="AQ277" i="2"/>
  <c r="AQ129" i="2"/>
  <c r="AQ14" i="2"/>
  <c r="AQ43" i="2"/>
  <c r="AQ577" i="2"/>
  <c r="AQ13" i="2"/>
  <c r="AQ531" i="2"/>
  <c r="AQ111" i="2"/>
  <c r="AQ718" i="2"/>
  <c r="AQ588" i="2"/>
  <c r="AQ266" i="2"/>
  <c r="AQ304" i="2"/>
  <c r="AQ336" i="2"/>
  <c r="AQ349" i="2"/>
  <c r="AQ139" i="2"/>
  <c r="AQ603" i="2"/>
  <c r="AQ222" i="2"/>
  <c r="AQ386" i="2"/>
  <c r="AQ61" i="2"/>
  <c r="AQ664" i="2"/>
  <c r="AQ302" i="2"/>
  <c r="AQ78" i="2"/>
  <c r="AQ545" i="2"/>
  <c r="AQ408" i="2"/>
  <c r="AQ485" i="2"/>
  <c r="AQ711" i="2"/>
  <c r="AQ382" i="2"/>
  <c r="AQ668" i="2"/>
  <c r="AQ66" i="2"/>
  <c r="AQ259" i="2"/>
  <c r="AQ274" i="2"/>
  <c r="AQ686" i="2"/>
  <c r="AQ176" i="2"/>
  <c r="AQ281" i="2"/>
  <c r="AQ615" i="2"/>
  <c r="AQ133" i="2"/>
  <c r="AQ33" i="2"/>
  <c r="AQ731" i="2"/>
  <c r="AQ505" i="2"/>
  <c r="AQ516" i="2"/>
  <c r="AQ661" i="2"/>
  <c r="AQ417" i="2"/>
  <c r="AQ612" i="2"/>
  <c r="AQ593" i="2"/>
  <c r="AQ584" i="2"/>
  <c r="AQ471" i="2"/>
  <c r="AQ93" i="2"/>
  <c r="AQ187" i="2"/>
  <c r="AQ290" i="2"/>
  <c r="AQ359" i="2"/>
  <c r="AQ307" i="2"/>
  <c r="AQ412" i="2"/>
  <c r="AQ634" i="2"/>
  <c r="AQ707" i="2"/>
  <c r="AQ455" i="2"/>
  <c r="AQ278" i="2"/>
  <c r="AQ574" i="2"/>
  <c r="AQ481" i="2"/>
  <c r="AQ24" i="2"/>
  <c r="AQ551" i="2"/>
  <c r="AQ272" i="2"/>
  <c r="AQ217" i="2"/>
  <c r="AQ701" i="2"/>
  <c r="AQ339" i="2"/>
  <c r="AQ45" i="2"/>
  <c r="AQ232" i="2"/>
  <c r="AQ91" i="2"/>
  <c r="AQ671" i="2"/>
  <c r="AQ582" i="2"/>
  <c r="AQ68" i="2"/>
  <c r="AQ372" i="2"/>
  <c r="AQ421" i="2"/>
  <c r="AQ587" i="2"/>
  <c r="AQ734" i="2"/>
  <c r="AQ172" i="2"/>
  <c r="AQ500" i="2"/>
  <c r="AQ171" i="2"/>
  <c r="AQ679" i="2"/>
  <c r="AQ342" i="2"/>
  <c r="AQ688" i="2"/>
  <c r="AQ681" i="2"/>
  <c r="AQ369" i="2"/>
  <c r="AQ691" i="2"/>
  <c r="AQ179" i="2"/>
  <c r="AQ193" i="2"/>
  <c r="AQ411" i="2"/>
  <c r="AQ594" i="2"/>
  <c r="AQ323" i="2"/>
  <c r="AQ503" i="2"/>
  <c r="AQ645" i="2"/>
  <c r="AQ498" i="2"/>
  <c r="AQ27" i="2"/>
  <c r="AQ322" i="2"/>
  <c r="AQ18" i="2"/>
  <c r="AQ367" i="2"/>
  <c r="AQ689" i="2"/>
  <c r="AQ46" i="2"/>
  <c r="AQ156" i="2"/>
  <c r="AQ717" i="2"/>
  <c r="AQ401" i="2"/>
  <c r="AQ17" i="2"/>
  <c r="AQ246" i="2"/>
  <c r="AQ543" i="2"/>
  <c r="AQ520" i="2"/>
  <c r="AQ296" i="2"/>
  <c r="AQ6" i="2"/>
  <c r="AQ659" i="2"/>
  <c r="AQ446" i="2"/>
  <c r="AQ319" i="2"/>
  <c r="AQ291" i="2"/>
  <c r="AQ599" i="2"/>
  <c r="AQ604" i="2"/>
  <c r="AQ410" i="2"/>
  <c r="AQ220" i="2"/>
  <c r="AQ662" i="2"/>
  <c r="AQ670" i="2"/>
  <c r="AQ25" i="2"/>
  <c r="AQ460" i="2"/>
  <c r="AQ240" i="2"/>
  <c r="AQ398" i="2"/>
  <c r="AQ727" i="2"/>
  <c r="AQ57" i="2"/>
  <c r="AQ517" i="2"/>
  <c r="AQ357" i="2"/>
  <c r="AQ40" i="2"/>
  <c r="AQ655" i="2"/>
  <c r="AQ62" i="2"/>
  <c r="AQ191" i="2"/>
  <c r="AQ626" i="2"/>
  <c r="AQ657" i="2"/>
  <c r="AQ561" i="2"/>
  <c r="AQ105" i="2"/>
  <c r="AQ234" i="2"/>
  <c r="AQ248" i="2"/>
  <c r="AQ445" i="2"/>
  <c r="AQ119" i="2"/>
  <c r="AQ709" i="2"/>
  <c r="AQ496" i="2"/>
  <c r="AQ413" i="2"/>
  <c r="AQ720" i="2"/>
  <c r="AQ648" i="2"/>
  <c r="AQ355" i="2"/>
  <c r="AQ682" i="2"/>
  <c r="AQ602" i="2"/>
  <c r="AQ104" i="2"/>
  <c r="AQ197" i="2"/>
  <c r="AQ34" i="2"/>
  <c r="AQ35" i="2"/>
  <c r="AQ142" i="2"/>
  <c r="AQ241" i="2"/>
  <c r="AQ509" i="2"/>
  <c r="AQ23" i="2"/>
  <c r="AQ708" i="2"/>
  <c r="AQ438" i="2"/>
  <c r="AQ273" i="2"/>
  <c r="AQ735" i="2"/>
  <c r="AQ229" i="2"/>
  <c r="AQ710" i="2"/>
  <c r="AQ121" i="2"/>
  <c r="AQ80" i="2"/>
  <c r="AQ653" i="2"/>
  <c r="AQ208" i="2"/>
  <c r="AQ502" i="2"/>
  <c r="AQ143" i="2"/>
  <c r="AQ613" i="2"/>
  <c r="AQ71" i="2"/>
  <c r="AQ112" i="2"/>
  <c r="AQ261" i="2"/>
  <c r="AQ501" i="2"/>
  <c r="AQ538" i="2"/>
  <c r="AQ696" i="2"/>
  <c r="AQ434" i="2"/>
  <c r="AQ440" i="2"/>
  <c r="AQ629" i="2"/>
  <c r="AQ597" i="2"/>
  <c r="AQ419" i="2"/>
  <c r="AQ385" i="2"/>
  <c r="AQ344" i="2"/>
  <c r="AQ141" i="2"/>
  <c r="AQ36" i="2"/>
  <c r="AQ607" i="2"/>
  <c r="AQ665" i="2"/>
  <c r="AQ107" i="2"/>
  <c r="AQ123" i="2"/>
  <c r="AQ426" i="2"/>
  <c r="AQ324" i="2"/>
  <c r="AQ687" i="2"/>
  <c r="AQ724" i="2"/>
  <c r="AQ75" i="2"/>
  <c r="AQ295" i="2"/>
  <c r="AQ118" i="2"/>
  <c r="AQ221" i="2"/>
  <c r="AQ42" i="2"/>
  <c r="AQ391" i="2"/>
  <c r="AQ529" i="2"/>
  <c r="AQ202" i="2"/>
  <c r="AQ677" i="2"/>
  <c r="AQ589" i="2"/>
  <c r="AQ207" i="2"/>
  <c r="AQ576" i="2"/>
  <c r="AQ300" i="2"/>
  <c r="AQ293" i="2"/>
  <c r="AQ325" i="2"/>
  <c r="AQ521" i="2"/>
  <c r="AQ114" i="2"/>
  <c r="AQ243" i="2"/>
  <c r="AQ146" i="2"/>
  <c r="AQ127" i="2"/>
  <c r="AQ242" i="2"/>
  <c r="AQ102" i="2"/>
  <c r="AQ299" i="2"/>
  <c r="AQ488" i="2"/>
  <c r="AQ571" i="2"/>
  <c r="AQ579" i="2"/>
  <c r="AQ182" i="2"/>
  <c r="AQ625" i="2"/>
  <c r="AQ706" i="2"/>
  <c r="AQ461" i="2"/>
  <c r="AQ469" i="2"/>
  <c r="AQ695" i="2"/>
  <c r="AQ622" i="2"/>
  <c r="AQ558" i="2"/>
  <c r="AQ467" i="2"/>
  <c r="AQ60" i="2"/>
  <c r="AQ358" i="2"/>
  <c r="AQ609" i="2"/>
  <c r="AQ86" i="2"/>
  <c r="AQ546" i="2"/>
  <c r="AQ443" i="2"/>
  <c r="AQ633" i="2"/>
  <c r="AQ288" i="2"/>
  <c r="AQ130" i="2"/>
  <c r="AQ637" i="2"/>
  <c r="AQ164" i="2"/>
  <c r="AQ454" i="2"/>
  <c r="AQ620" i="2"/>
  <c r="AQ567" i="2"/>
  <c r="AQ209" i="2"/>
  <c r="AQ581" i="2"/>
  <c r="AQ353" i="2"/>
  <c r="AQ315" i="2"/>
  <c r="AQ433" i="2"/>
  <c r="AQ298" i="2"/>
  <c r="AQ83" i="2"/>
  <c r="AQ507" i="2"/>
  <c r="AQ487" i="2"/>
  <c r="AQ184" i="2"/>
  <c r="AQ264" i="2"/>
  <c r="AQ651" i="2"/>
  <c r="AQ442" i="2"/>
  <c r="AQ101" i="2"/>
  <c r="AQ402" i="2"/>
  <c r="AQ280" i="2"/>
  <c r="AQ253" i="2"/>
  <c r="AQ268" i="2"/>
  <c r="AQ654" i="2"/>
  <c r="AQ560" i="2"/>
  <c r="AQ453" i="2"/>
  <c r="AQ605" i="2"/>
  <c r="AQ175" i="2"/>
  <c r="AQ448" i="2"/>
  <c r="AQ213" i="2"/>
  <c r="AQ726" i="2"/>
  <c r="AQ170" i="2"/>
  <c r="AQ77" i="2"/>
  <c r="AQ161" i="2"/>
  <c r="AQ303" i="2"/>
  <c r="AQ97" i="2"/>
  <c r="AQ512" i="2"/>
  <c r="AQ585" i="2"/>
  <c r="AQ674" i="2"/>
  <c r="AQ456" i="2"/>
  <c r="AQ252" i="2"/>
  <c r="AQ350" i="2"/>
  <c r="AQ702" i="2"/>
  <c r="AQ330" i="2"/>
  <c r="AQ575" i="2"/>
  <c r="AQ737" i="2"/>
  <c r="AQ685" i="2"/>
  <c r="AQ586" i="2"/>
  <c r="AQ564" i="2"/>
  <c r="AQ630" i="2"/>
  <c r="AQ596" i="2"/>
  <c r="AQ616" i="2"/>
  <c r="AQ254" i="2"/>
  <c r="AQ728" i="2"/>
  <c r="AQ528" i="2"/>
  <c r="AQ343" i="2"/>
  <c r="AQ719" i="2"/>
  <c r="AQ450" i="2"/>
  <c r="AQ474" i="2"/>
  <c r="AQ218" i="2"/>
  <c r="AQ617" i="2"/>
  <c r="AQ667" i="2"/>
  <c r="AQ329" i="2"/>
  <c r="AQ441" i="2"/>
  <c r="AQ381" i="2"/>
  <c r="AQ180" i="2"/>
  <c r="AQ373" i="2"/>
  <c r="AQ660" i="2"/>
  <c r="AQ490" i="2"/>
  <c r="AQ732" i="2"/>
  <c r="AQ738" i="2"/>
  <c r="AQ452" i="2"/>
  <c r="AQ255" i="2"/>
  <c r="AQ573" i="2"/>
  <c r="AQ451" i="2"/>
  <c r="AQ683" i="2"/>
  <c r="AQ568" i="2"/>
  <c r="AQ704" i="2"/>
  <c r="AQ59" i="2"/>
  <c r="AQ374" i="2"/>
  <c r="AQ458" i="2"/>
  <c r="AQ470" i="2"/>
  <c r="AQ289" i="2"/>
  <c r="AQ210" i="2"/>
  <c r="AQ527" i="2"/>
  <c r="AQ658" i="2"/>
  <c r="AQ478" i="2"/>
  <c r="AQ555" i="2"/>
  <c r="AQ713" i="2"/>
  <c r="AQ716" i="2"/>
  <c r="AQ663" i="2"/>
  <c r="AQ404" i="2"/>
  <c r="AQ739" i="2"/>
  <c r="AQ608" i="2"/>
  <c r="AK226" i="2"/>
  <c r="AR226" i="2" s="1"/>
  <c r="AK572" i="2"/>
  <c r="AK632" i="2"/>
  <c r="AK147" i="2"/>
  <c r="AK390" i="2"/>
  <c r="AK513" i="2"/>
  <c r="AK375" i="2"/>
  <c r="AR375" i="2" s="1"/>
  <c r="AK557" i="2"/>
  <c r="AK522" i="2"/>
  <c r="AK327" i="2"/>
  <c r="AK420" i="2"/>
  <c r="AK484" i="2"/>
  <c r="AK216" i="2"/>
  <c r="AR216" i="2" s="1"/>
  <c r="AK227" i="2"/>
  <c r="AK262" i="2"/>
  <c r="AK308" i="2"/>
  <c r="AR308" i="2" s="1"/>
  <c r="AK203" i="2"/>
  <c r="AK279" i="2"/>
  <c r="AK514" i="2"/>
  <c r="AR514" i="2" s="1"/>
  <c r="AK699" i="2"/>
  <c r="AK354" i="2"/>
  <c r="AK436" i="2"/>
  <c r="AR436" i="2" s="1"/>
  <c r="AK409" i="2"/>
  <c r="AK518" i="2"/>
  <c r="AK74" i="2"/>
  <c r="AK628" i="2"/>
  <c r="AK598" i="2"/>
  <c r="AR598" i="2" s="1"/>
  <c r="AK347" i="2"/>
  <c r="AK235" i="2"/>
  <c r="AK92" i="2"/>
  <c r="AK238" i="2"/>
  <c r="AK548" i="2"/>
  <c r="AK378" i="2"/>
  <c r="AK649" i="2"/>
  <c r="AK5" i="2"/>
  <c r="AK286" i="2"/>
  <c r="AK554" i="2"/>
  <c r="AR554" i="2" s="1"/>
  <c r="AK317" i="2"/>
  <c r="AR317" i="2" s="1"/>
  <c r="AK511" i="2"/>
  <c r="AR511" i="2" s="1"/>
  <c r="AK84" i="2"/>
  <c r="AK530" i="2"/>
  <c r="AK736" i="2"/>
  <c r="AR736" i="2" s="1"/>
  <c r="AK148" i="2"/>
  <c r="AR148" i="2" s="1"/>
  <c r="AK591" i="2"/>
  <c r="AR591" i="2" s="1"/>
  <c r="AK486" i="2"/>
  <c r="AR486" i="2" s="1"/>
  <c r="AK224" i="2"/>
  <c r="AR224" i="2" s="1"/>
  <c r="AK425" i="2"/>
  <c r="AR425" i="2" s="1"/>
  <c r="AK345" i="2"/>
  <c r="AK494" i="2"/>
  <c r="AR494" i="2" s="1"/>
  <c r="AK106" i="2"/>
  <c r="AK563" i="2"/>
  <c r="AK314" i="2"/>
  <c r="AK145" i="2"/>
  <c r="AK95" i="2"/>
  <c r="AK483" i="2"/>
  <c r="AK526" i="2"/>
  <c r="AR526" i="2" s="1"/>
  <c r="AK600" i="2"/>
  <c r="AK87" i="2"/>
  <c r="AK435" i="2"/>
  <c r="AR435" i="2" s="1"/>
  <c r="AK495" i="2"/>
  <c r="AK406" i="2"/>
  <c r="AK312" i="2"/>
  <c r="AK387" i="2"/>
  <c r="AK239" i="2"/>
  <c r="AK429" i="2"/>
  <c r="AK384" i="2"/>
  <c r="AK415" i="2"/>
  <c r="AR415" i="2" s="1"/>
  <c r="AK108" i="2"/>
  <c r="AK457" i="2"/>
  <c r="AK337" i="2"/>
  <c r="AK211" i="2"/>
  <c r="AK165" i="2"/>
  <c r="AK162" i="2"/>
  <c r="AK150" i="2"/>
  <c r="AK422" i="2"/>
  <c r="AR422" i="2" s="1"/>
  <c r="AK492" i="2"/>
  <c r="AR492" i="2" s="1"/>
  <c r="AK638" i="2"/>
  <c r="AR638" i="2" s="1"/>
  <c r="AK338" i="2"/>
  <c r="AR338" i="2" s="1"/>
  <c r="AK463" i="2"/>
  <c r="AK515" i="2"/>
  <c r="AK556" i="2"/>
  <c r="AK4" i="2"/>
  <c r="AK168" i="2"/>
  <c r="AK271" i="2"/>
  <c r="AK206" i="2"/>
  <c r="AK466" i="2"/>
  <c r="AR466" i="2" s="1"/>
  <c r="AK122" i="2"/>
  <c r="AK69" i="2"/>
  <c r="AR69" i="2" s="1"/>
  <c r="AK559" i="2"/>
  <c r="AK283" i="2"/>
  <c r="AK472" i="2"/>
  <c r="AK284" i="2"/>
  <c r="AK722" i="2"/>
  <c r="AR722" i="2" s="1"/>
  <c r="AK39" i="2"/>
  <c r="AK73" i="2"/>
  <c r="AK109" i="2"/>
  <c r="AK8" i="2"/>
  <c r="AK128" i="2"/>
  <c r="AK225" i="2"/>
  <c r="AK124" i="2"/>
  <c r="AK465" i="2"/>
  <c r="AK49" i="2"/>
  <c r="AK276" i="2"/>
  <c r="AR276" i="2" s="1"/>
  <c r="AK493" i="2"/>
  <c r="AK363" i="2"/>
  <c r="AR363" i="2" s="1"/>
  <c r="AK301" i="2"/>
  <c r="AK550" i="2"/>
  <c r="AR550" i="2" s="1"/>
  <c r="AK666" i="2"/>
  <c r="AR666" i="2" s="1"/>
  <c r="AK186" i="2"/>
  <c r="AK120" i="2"/>
  <c r="AK403" i="2"/>
  <c r="AR403" i="2" s="1"/>
  <c r="AK444" i="2"/>
  <c r="AK364" i="2"/>
  <c r="AK480" i="2"/>
  <c r="AR480" i="2" s="1"/>
  <c r="AK247" i="2"/>
  <c r="AR247" i="2" s="1"/>
  <c r="AK539" i="2"/>
  <c r="AR539" i="2" s="1"/>
  <c r="AK595" i="2"/>
  <c r="AR595" i="2" s="1"/>
  <c r="AK151" i="2"/>
  <c r="AK326" i="2"/>
  <c r="AR326" i="2" s="1"/>
  <c r="AK152" i="2"/>
  <c r="AK19" i="2"/>
  <c r="AK489" i="2"/>
  <c r="AK321" i="2"/>
  <c r="AR321" i="2" s="1"/>
  <c r="AK54" i="2"/>
  <c r="AK611" i="2"/>
  <c r="AR611" i="2" s="1"/>
  <c r="AK297" i="2"/>
  <c r="AK154" i="2"/>
  <c r="AK157" i="2"/>
  <c r="AK37" i="2"/>
  <c r="AK70" i="2"/>
  <c r="AR70" i="2" s="1"/>
  <c r="AK525" i="2"/>
  <c r="AR525" i="2" s="1"/>
  <c r="AK650" i="2"/>
  <c r="AK282" i="2"/>
  <c r="AK44" i="2"/>
  <c r="AK552" i="2"/>
  <c r="AR552" i="2" s="1"/>
  <c r="AK523" i="2"/>
  <c r="AR523" i="2" s="1"/>
  <c r="AK697" i="2"/>
  <c r="AR697" i="2" s="1"/>
  <c r="AK230" i="2"/>
  <c r="AK236" i="2"/>
  <c r="AK256" i="2"/>
  <c r="AR256" i="2" s="1"/>
  <c r="AK676" i="2"/>
  <c r="AK423" i="2"/>
  <c r="AK287" i="2"/>
  <c r="AK427" i="2"/>
  <c r="AR427" i="2" s="1"/>
  <c r="AK16" i="2"/>
  <c r="AK316" i="2"/>
  <c r="AK476" i="2"/>
  <c r="AK233" i="2"/>
  <c r="AK81" i="2"/>
  <c r="AK590" i="2"/>
  <c r="AR590" i="2" s="1"/>
  <c r="AK100" i="2"/>
  <c r="AK400" i="2"/>
  <c r="AK72" i="2"/>
  <c r="AK449" i="2"/>
  <c r="AR449" i="2" s="1"/>
  <c r="AK684" i="2"/>
  <c r="AR684" i="2" s="1"/>
  <c r="AK159" i="2"/>
  <c r="AK163" i="2"/>
  <c r="AR163" i="2" s="1"/>
  <c r="AK553" i="2"/>
  <c r="AK721" i="2"/>
  <c r="AR721" i="2" s="1"/>
  <c r="AK447" i="2"/>
  <c r="AR447" i="2" s="1"/>
  <c r="AK379" i="2"/>
  <c r="AR379" i="2" s="1"/>
  <c r="AK537" i="2"/>
  <c r="AK534" i="2"/>
  <c r="AK377" i="2"/>
  <c r="AR377" i="2" s="1"/>
  <c r="AK618" i="2"/>
  <c r="AK519" i="2"/>
  <c r="AK459" i="2"/>
  <c r="AR459" i="2" s="1"/>
  <c r="AK245" i="2"/>
  <c r="AK275" i="2"/>
  <c r="AR275" i="2" s="1"/>
  <c r="AK215" i="2"/>
  <c r="AR215" i="2" s="1"/>
  <c r="AK643" i="2"/>
  <c r="AR643" i="2" s="1"/>
  <c r="AK624" i="2"/>
  <c r="AR624" i="2" s="1"/>
  <c r="AK479" i="2"/>
  <c r="AR479" i="2" s="1"/>
  <c r="AK360" i="2"/>
  <c r="AK614" i="2"/>
  <c r="AR614" i="2" s="1"/>
  <c r="AK715" i="2"/>
  <c r="AR715" i="2" s="1"/>
  <c r="AK144" i="2"/>
  <c r="AK678" i="2"/>
  <c r="AR678" i="2" s="1"/>
  <c r="AK21" i="2"/>
  <c r="AR21" i="2" s="1"/>
  <c r="AK462" i="2"/>
  <c r="AR462" i="2" s="1"/>
  <c r="AK31" i="2"/>
  <c r="AK149" i="2"/>
  <c r="AK38" i="2"/>
  <c r="AK468" i="2"/>
  <c r="AR468" i="2" s="1"/>
  <c r="AK195" i="2"/>
  <c r="AK644" i="2"/>
  <c r="AK396" i="2"/>
  <c r="AR396" i="2" s="1"/>
  <c r="AK601" i="2"/>
  <c r="AK712" i="2"/>
  <c r="AR712" i="2" s="1"/>
  <c r="AK341" i="2"/>
  <c r="AK416" i="2"/>
  <c r="AK499" i="2"/>
  <c r="AK621" i="2"/>
  <c r="AK578" i="2"/>
  <c r="AR578" i="2" s="1"/>
  <c r="AK368" i="2"/>
  <c r="AK22" i="2"/>
  <c r="AK570" i="2"/>
  <c r="AK201" i="2"/>
  <c r="AK371" i="2"/>
  <c r="AK477" i="2"/>
  <c r="AK700" i="2"/>
  <c r="AR700" i="2" s="1"/>
  <c r="AK673" i="2"/>
  <c r="AR673" i="2" s="1"/>
  <c r="AK205" i="2"/>
  <c r="AK88" i="2"/>
  <c r="AK592" i="2"/>
  <c r="AK94" i="2"/>
  <c r="AK639" i="2"/>
  <c r="AR639" i="2" s="1"/>
  <c r="AK65" i="2"/>
  <c r="AK392" i="2"/>
  <c r="AK482" i="2"/>
  <c r="AK705" i="2"/>
  <c r="AR705" i="2" s="1"/>
  <c r="AK432" i="2"/>
  <c r="AK126" i="2"/>
  <c r="AR126" i="2" s="1"/>
  <c r="AK407" i="2"/>
  <c r="AK428" i="2"/>
  <c r="AR428" i="2" s="1"/>
  <c r="AK103" i="2"/>
  <c r="AK405" i="2"/>
  <c r="AR405" i="2" s="1"/>
  <c r="AK583" i="2"/>
  <c r="AK380" i="2"/>
  <c r="AR380" i="2" s="1"/>
  <c r="AK79" i="2"/>
  <c r="AK725" i="2"/>
  <c r="AR725" i="2" s="1"/>
  <c r="AK549" i="2"/>
  <c r="AK418" i="2"/>
  <c r="AK64" i="2"/>
  <c r="AK656" i="2"/>
  <c r="AK50" i="2"/>
  <c r="AK178" i="2"/>
  <c r="AK231" i="2"/>
  <c r="AK464" i="2"/>
  <c r="AK439" i="2"/>
  <c r="AK12" i="2"/>
  <c r="AK258" i="2"/>
  <c r="AK260" i="2"/>
  <c r="AK437" i="2"/>
  <c r="AR437" i="2" s="1"/>
  <c r="AK89" i="2"/>
  <c r="AK394" i="2"/>
  <c r="AK313" i="2"/>
  <c r="AK580" i="2"/>
  <c r="AK729" i="2"/>
  <c r="AR729" i="2" s="1"/>
  <c r="AK641" i="2"/>
  <c r="AR641" i="2" s="1"/>
  <c r="AK52" i="2"/>
  <c r="AK334" i="2"/>
  <c r="AK228" i="2"/>
  <c r="AR228" i="2" s="1"/>
  <c r="AK424" i="2"/>
  <c r="AR424" i="2" s="1"/>
  <c r="AK199" i="2"/>
  <c r="AR199" i="2" s="1"/>
  <c r="AK53" i="2"/>
  <c r="AK475" i="2"/>
  <c r="AK20" i="2"/>
  <c r="AK58" i="2"/>
  <c r="AK694" i="2"/>
  <c r="AR694" i="2" s="1"/>
  <c r="AK7" i="2"/>
  <c r="AK646" i="2"/>
  <c r="AR646" i="2" s="1"/>
  <c r="AK294" i="2"/>
  <c r="AK285" i="2"/>
  <c r="AR285" i="2" s="1"/>
  <c r="AK270" i="2"/>
  <c r="AK510" i="2"/>
  <c r="AK346" i="2"/>
  <c r="AK196" i="2"/>
  <c r="AR196" i="2" s="1"/>
  <c r="AK204" i="2"/>
  <c r="AK669" i="2"/>
  <c r="AR669" i="2" s="1"/>
  <c r="AK76" i="2"/>
  <c r="AK431" i="2"/>
  <c r="AK680" i="2"/>
  <c r="AR680" i="2" s="1"/>
  <c r="AK41" i="2"/>
  <c r="AK116" i="2"/>
  <c r="AK183" i="2"/>
  <c r="AK606" i="2"/>
  <c r="AR606" i="2" s="1"/>
  <c r="AK540" i="2"/>
  <c r="AK333" i="2"/>
  <c r="AK173" i="2"/>
  <c r="AK352" i="2"/>
  <c r="AK497" i="2"/>
  <c r="AR497" i="2" s="1"/>
  <c r="AK160" i="2"/>
  <c r="AK541" i="2"/>
  <c r="AK714" i="2"/>
  <c r="AR714" i="2" s="1"/>
  <c r="AK361" i="2"/>
  <c r="AK292" i="2"/>
  <c r="AR292" i="2" s="1"/>
  <c r="AK504" i="2"/>
  <c r="AR504" i="2" s="1"/>
  <c r="AK47" i="2"/>
  <c r="AK190" i="2"/>
  <c r="AK362" i="2"/>
  <c r="AK562" i="2"/>
  <c r="AK212" i="2"/>
  <c r="AK26" i="2"/>
  <c r="AK366" i="2"/>
  <c r="AR366" i="2" s="1"/>
  <c r="AK55" i="2"/>
  <c r="AK96" i="2"/>
  <c r="AK82" i="2"/>
  <c r="AK251" i="2"/>
  <c r="AK99" i="2"/>
  <c r="AK244" i="2"/>
  <c r="AK383" i="2"/>
  <c r="AR383" i="2" s="1"/>
  <c r="AK370" i="2"/>
  <c r="AK167" i="2"/>
  <c r="AK619" i="2"/>
  <c r="AK388" i="2"/>
  <c r="AR388" i="2" s="1"/>
  <c r="AK63" i="2"/>
  <c r="AK348" i="2"/>
  <c r="AK566" i="2"/>
  <c r="AK174" i="2"/>
  <c r="AK733" i="2"/>
  <c r="AR733" i="2" s="1"/>
  <c r="AK565" i="2"/>
  <c r="AK340" i="2"/>
  <c r="AK672" i="2"/>
  <c r="AR672" i="2" s="1"/>
  <c r="AK110" i="2"/>
  <c r="AK267" i="2"/>
  <c r="AK642" i="2"/>
  <c r="AR642" i="2" s="1"/>
  <c r="AK113" i="2"/>
  <c r="AK135" i="2"/>
  <c r="AK544" i="2"/>
  <c r="AK67" i="2"/>
  <c r="AK692" i="2"/>
  <c r="AR692" i="2" s="1"/>
  <c r="AK547" i="2"/>
  <c r="AK306" i="2"/>
  <c r="AR306" i="2" s="1"/>
  <c r="AK169" i="2"/>
  <c r="AK332" i="2"/>
  <c r="AR332" i="2" s="1"/>
  <c r="AK393" i="2"/>
  <c r="AR393" i="2" s="1"/>
  <c r="AK356" i="2"/>
  <c r="AK311" i="2"/>
  <c r="AK310" i="2"/>
  <c r="AK265" i="2"/>
  <c r="AK10" i="2"/>
  <c r="AK365" i="2"/>
  <c r="AK166" i="2"/>
  <c r="AK690" i="2"/>
  <c r="AR690" i="2" s="1"/>
  <c r="AK473" i="2"/>
  <c r="AK214" i="2"/>
  <c r="AK194" i="2"/>
  <c r="AK249" i="2"/>
  <c r="AK131" i="2"/>
  <c r="AK623" i="2"/>
  <c r="AR623" i="2" s="1"/>
  <c r="AK675" i="2"/>
  <c r="AR675" i="2" s="1"/>
  <c r="AK723" i="2"/>
  <c r="AR723" i="2" s="1"/>
  <c r="AK117" i="2"/>
  <c r="AK305" i="2"/>
  <c r="AK569" i="2"/>
  <c r="AR569" i="2" s="1"/>
  <c r="AK399" i="2"/>
  <c r="AK181" i="2"/>
  <c r="AK506" i="2"/>
  <c r="AR506" i="2" s="1"/>
  <c r="AK237" i="2"/>
  <c r="AR237" i="2" s="1"/>
  <c r="AK320" i="2"/>
  <c r="AK11" i="2"/>
  <c r="AK491" i="2"/>
  <c r="AR491" i="2" s="1"/>
  <c r="AK125" i="2"/>
  <c r="AK32" i="2"/>
  <c r="AK85" i="2"/>
  <c r="AK703" i="2"/>
  <c r="AR703" i="2" s="1"/>
  <c r="AK610" i="2"/>
  <c r="AR610" i="2" s="1"/>
  <c r="AK533" i="2"/>
  <c r="AK698" i="2"/>
  <c r="AR698" i="2" s="1"/>
  <c r="AK138" i="2"/>
  <c r="AK189" i="2"/>
  <c r="AK636" i="2"/>
  <c r="AK155" i="2"/>
  <c r="AK30" i="2"/>
  <c r="AK29" i="2"/>
  <c r="AK132" i="2"/>
  <c r="AK524" i="2"/>
  <c r="AK269" i="2"/>
  <c r="AR269" i="2" s="1"/>
  <c r="AK395" i="2"/>
  <c r="AK134" i="2"/>
  <c r="AR134" i="2" s="1"/>
  <c r="AK177" i="2"/>
  <c r="AK136" i="2"/>
  <c r="AK532" i="2"/>
  <c r="AK376" i="2"/>
  <c r="AK318" i="2"/>
  <c r="AK414" i="2"/>
  <c r="AK158" i="2"/>
  <c r="AR158" i="2" s="1"/>
  <c r="AK263" i="2"/>
  <c r="AR263" i="2" s="1"/>
  <c r="AK192" i="2"/>
  <c r="AK335" i="2"/>
  <c r="AK250" i="2"/>
  <c r="AK331" i="2"/>
  <c r="AK223" i="2"/>
  <c r="AK51" i="2"/>
  <c r="AK640" i="2"/>
  <c r="AR640" i="2" s="1"/>
  <c r="AK430" i="2"/>
  <c r="AK647" i="2"/>
  <c r="AR647" i="2" s="1"/>
  <c r="AK115" i="2"/>
  <c r="AK627" i="2"/>
  <c r="AK257" i="2"/>
  <c r="AK9" i="2"/>
  <c r="AK693" i="2"/>
  <c r="AR693" i="2" s="1"/>
  <c r="AK90" i="2"/>
  <c r="AK140" i="2"/>
  <c r="AK309" i="2"/>
  <c r="AK2" i="2"/>
  <c r="AK389" i="2"/>
  <c r="AR389" i="2" s="1"/>
  <c r="AK219" i="2"/>
  <c r="AR219" i="2" s="1"/>
  <c r="AK185" i="2"/>
  <c r="AR185" i="2" s="1"/>
  <c r="AK48" i="2"/>
  <c r="AK536" i="2"/>
  <c r="AR536" i="2" s="1"/>
  <c r="AK631" i="2"/>
  <c r="AK351" i="2"/>
  <c r="AK98" i="2"/>
  <c r="AK730" i="2"/>
  <c r="AR730" i="2" s="1"/>
  <c r="AK153" i="2"/>
  <c r="AK535" i="2"/>
  <c r="AR535" i="2" s="1"/>
  <c r="AK56" i="2"/>
  <c r="AK508" i="2"/>
  <c r="AR508" i="2" s="1"/>
  <c r="AK198" i="2"/>
  <c r="AK200" i="2"/>
  <c r="AK3" i="2"/>
  <c r="AK137" i="2"/>
  <c r="AK328" i="2"/>
  <c r="AK652" i="2"/>
  <c r="AR652" i="2" s="1"/>
  <c r="AK542" i="2"/>
  <c r="AK188" i="2"/>
  <c r="AK28" i="2"/>
  <c r="AK15" i="2"/>
  <c r="AK635" i="2"/>
  <c r="AR635" i="2" s="1"/>
  <c r="AK397" i="2"/>
  <c r="AK277" i="2"/>
  <c r="AK129" i="2"/>
  <c r="AK14" i="2"/>
  <c r="AK43" i="2"/>
  <c r="AK577" i="2"/>
  <c r="AR577" i="2" s="1"/>
  <c r="AK13" i="2"/>
  <c r="AK531" i="2"/>
  <c r="AR531" i="2" s="1"/>
  <c r="AK111" i="2"/>
  <c r="AK718" i="2"/>
  <c r="AR718" i="2" s="1"/>
  <c r="AK588" i="2"/>
  <c r="AK266" i="2"/>
  <c r="AK304" i="2"/>
  <c r="AR304" i="2" s="1"/>
  <c r="AK336" i="2"/>
  <c r="AK349" i="2"/>
  <c r="AK139" i="2"/>
  <c r="AK603" i="2"/>
  <c r="AK222" i="2"/>
  <c r="AR222" i="2" s="1"/>
  <c r="AK386" i="2"/>
  <c r="AR386" i="2" s="1"/>
  <c r="AK61" i="2"/>
  <c r="AK664" i="2"/>
  <c r="AR664" i="2" s="1"/>
  <c r="AK302" i="2"/>
  <c r="AR302" i="2" s="1"/>
  <c r="AK78" i="2"/>
  <c r="AK545" i="2"/>
  <c r="AK408" i="2"/>
  <c r="AR408" i="2" s="1"/>
  <c r="AK485" i="2"/>
  <c r="AK711" i="2"/>
  <c r="AR711" i="2" s="1"/>
  <c r="AK382" i="2"/>
  <c r="AR382" i="2" s="1"/>
  <c r="AK668" i="2"/>
  <c r="AR668" i="2" s="1"/>
  <c r="AK66" i="2"/>
  <c r="AK259" i="2"/>
  <c r="AK274" i="2"/>
  <c r="AK686" i="2"/>
  <c r="AR686" i="2" s="1"/>
  <c r="AK176" i="2"/>
  <c r="AK281" i="2"/>
  <c r="AK615" i="2"/>
  <c r="AR615" i="2" s="1"/>
  <c r="AK133" i="2"/>
  <c r="AR133" i="2" s="1"/>
  <c r="AK33" i="2"/>
  <c r="AK731" i="2"/>
  <c r="AR731" i="2" s="1"/>
  <c r="AK505" i="2"/>
  <c r="AR505" i="2" s="1"/>
  <c r="AK516" i="2"/>
  <c r="AK661" i="2"/>
  <c r="AR661" i="2" s="1"/>
  <c r="AK417" i="2"/>
  <c r="AK612" i="2"/>
  <c r="AR612" i="2" s="1"/>
  <c r="AK593" i="2"/>
  <c r="AR593" i="2" s="1"/>
  <c r="AK584" i="2"/>
  <c r="AR584" i="2" s="1"/>
  <c r="AK471" i="2"/>
  <c r="AK93" i="2"/>
  <c r="AK187" i="2"/>
  <c r="AK290" i="2"/>
  <c r="AK359" i="2"/>
  <c r="AK307" i="2"/>
  <c r="AR307" i="2" s="1"/>
  <c r="AK412" i="2"/>
  <c r="AK634" i="2"/>
  <c r="AR634" i="2" s="1"/>
  <c r="AK707" i="2"/>
  <c r="AR707" i="2" s="1"/>
  <c r="AK455" i="2"/>
  <c r="AR455" i="2" s="1"/>
  <c r="AK278" i="2"/>
  <c r="AK574" i="2"/>
  <c r="AK481" i="2"/>
  <c r="AK24" i="2"/>
  <c r="AK551" i="2"/>
  <c r="AK272" i="2"/>
  <c r="AK217" i="2"/>
  <c r="AK701" i="2"/>
  <c r="AR701" i="2" s="1"/>
  <c r="AK339" i="2"/>
  <c r="AR339" i="2" s="1"/>
  <c r="AK45" i="2"/>
  <c r="AK232" i="2"/>
  <c r="AK91" i="2"/>
  <c r="AK671" i="2"/>
  <c r="AR671" i="2" s="1"/>
  <c r="AK582" i="2"/>
  <c r="AR582" i="2" s="1"/>
  <c r="AK68" i="2"/>
  <c r="AK372" i="2"/>
  <c r="AR372" i="2" s="1"/>
  <c r="AK421" i="2"/>
  <c r="AK587" i="2"/>
  <c r="AK734" i="2"/>
  <c r="AR734" i="2" s="1"/>
  <c r="AK172" i="2"/>
  <c r="AK500" i="2"/>
  <c r="AK171" i="2"/>
  <c r="AK679" i="2"/>
  <c r="AR679" i="2" s="1"/>
  <c r="AK342" i="2"/>
  <c r="AK688" i="2"/>
  <c r="AR688" i="2" s="1"/>
  <c r="AK681" i="2"/>
  <c r="AR681" i="2" s="1"/>
  <c r="AK369" i="2"/>
  <c r="AR369" i="2" s="1"/>
  <c r="AK691" i="2"/>
  <c r="AR691" i="2" s="1"/>
  <c r="AK179" i="2"/>
  <c r="AK193" i="2"/>
  <c r="AK411" i="2"/>
  <c r="AK594" i="2"/>
  <c r="AR594" i="2" s="1"/>
  <c r="AK323" i="2"/>
  <c r="AK503" i="2"/>
  <c r="AK645" i="2"/>
  <c r="AR645" i="2" s="1"/>
  <c r="AK498" i="2"/>
  <c r="AR498" i="2" s="1"/>
  <c r="AK27" i="2"/>
  <c r="AK322" i="2"/>
  <c r="AK18" i="2"/>
  <c r="AK367" i="2"/>
  <c r="AK689" i="2"/>
  <c r="AR689" i="2" s="1"/>
  <c r="AK46" i="2"/>
  <c r="AK156" i="2"/>
  <c r="AR156" i="2" s="1"/>
  <c r="AK717" i="2"/>
  <c r="AR717" i="2" s="1"/>
  <c r="AK401" i="2"/>
  <c r="AK17" i="2"/>
  <c r="AK246" i="2"/>
  <c r="AR246" i="2" s="1"/>
  <c r="AK543" i="2"/>
  <c r="AK520" i="2"/>
  <c r="AK296" i="2"/>
  <c r="AK6" i="2"/>
  <c r="AR6" i="2" s="1"/>
  <c r="AK659" i="2"/>
  <c r="AR659" i="2" s="1"/>
  <c r="AK446" i="2"/>
  <c r="AR446" i="2" s="1"/>
  <c r="AK319" i="2"/>
  <c r="AR319" i="2" s="1"/>
  <c r="AK291" i="2"/>
  <c r="AR291" i="2" s="1"/>
  <c r="AK599" i="2"/>
  <c r="AK604" i="2"/>
  <c r="AK410" i="2"/>
  <c r="AK220" i="2"/>
  <c r="AK662" i="2"/>
  <c r="AR662" i="2" s="1"/>
  <c r="AK670" i="2"/>
  <c r="AR670" i="2" s="1"/>
  <c r="AK25" i="2"/>
  <c r="AK460" i="2"/>
  <c r="AR460" i="2" s="1"/>
  <c r="AK240" i="2"/>
  <c r="AR240" i="2" s="1"/>
  <c r="AK398" i="2"/>
  <c r="AK727" i="2"/>
  <c r="AR727" i="2" s="1"/>
  <c r="AK57" i="2"/>
  <c r="AK517" i="2"/>
  <c r="AK357" i="2"/>
  <c r="AK40" i="2"/>
  <c r="AK655" i="2"/>
  <c r="AK62" i="2"/>
  <c r="AK191" i="2"/>
  <c r="AK626" i="2"/>
  <c r="AK657" i="2"/>
  <c r="AR657" i="2" s="1"/>
  <c r="AK561" i="2"/>
  <c r="AR561" i="2" s="1"/>
  <c r="AK105" i="2"/>
  <c r="AK234" i="2"/>
  <c r="AK248" i="2"/>
  <c r="AR248" i="2" s="1"/>
  <c r="AK445" i="2"/>
  <c r="AK119" i="2"/>
  <c r="AK709" i="2"/>
  <c r="AR709" i="2" s="1"/>
  <c r="AK496" i="2"/>
  <c r="AR496" i="2" s="1"/>
  <c r="AK413" i="2"/>
  <c r="AR413" i="2" s="1"/>
  <c r="AK720" i="2"/>
  <c r="AR720" i="2" s="1"/>
  <c r="AK648" i="2"/>
  <c r="AR648" i="2" s="1"/>
  <c r="AK355" i="2"/>
  <c r="AK682" i="2"/>
  <c r="AR682" i="2" s="1"/>
  <c r="AK602" i="2"/>
  <c r="AR602" i="2" s="1"/>
  <c r="AK104" i="2"/>
  <c r="AK197" i="2"/>
  <c r="AK34" i="2"/>
  <c r="AK35" i="2"/>
  <c r="AK142" i="2"/>
  <c r="AK241" i="2"/>
  <c r="AK509" i="2"/>
  <c r="AR509" i="2" s="1"/>
  <c r="AK23" i="2"/>
  <c r="AK708" i="2"/>
  <c r="AR708" i="2" s="1"/>
  <c r="AK438" i="2"/>
  <c r="AK273" i="2"/>
  <c r="AR273" i="2" s="1"/>
  <c r="AK735" i="2"/>
  <c r="AR735" i="2" s="1"/>
  <c r="AK229" i="2"/>
  <c r="AK710" i="2"/>
  <c r="AR710" i="2" s="1"/>
  <c r="AK121" i="2"/>
  <c r="AR121" i="2" s="1"/>
  <c r="AK80" i="2"/>
  <c r="AK653" i="2"/>
  <c r="AR653" i="2" s="1"/>
  <c r="AK208" i="2"/>
  <c r="AK502" i="2"/>
  <c r="AK143" i="2"/>
  <c r="AK613" i="2"/>
  <c r="AR613" i="2" s="1"/>
  <c r="AK71" i="2"/>
  <c r="AK112" i="2"/>
  <c r="AR112" i="2" s="1"/>
  <c r="AK261" i="2"/>
  <c r="AK501" i="2"/>
  <c r="AK538" i="2"/>
  <c r="AR538" i="2" s="1"/>
  <c r="AK696" i="2"/>
  <c r="AK434" i="2"/>
  <c r="AK440" i="2"/>
  <c r="AK629" i="2"/>
  <c r="AR629" i="2" s="1"/>
  <c r="AK597" i="2"/>
  <c r="AK419" i="2"/>
  <c r="AK385" i="2"/>
  <c r="AK344" i="2"/>
  <c r="AK141" i="2"/>
  <c r="AK36" i="2"/>
  <c r="AK607" i="2"/>
  <c r="AR607" i="2" s="1"/>
  <c r="AK665" i="2"/>
  <c r="AR665" i="2" s="1"/>
  <c r="AK107" i="2"/>
  <c r="AK123" i="2"/>
  <c r="AK426" i="2"/>
  <c r="AK324" i="2"/>
  <c r="AK687" i="2"/>
  <c r="AR687" i="2" s="1"/>
  <c r="AK724" i="2"/>
  <c r="AR724" i="2" s="1"/>
  <c r="AK75" i="2"/>
  <c r="AR75" i="2" s="1"/>
  <c r="AK295" i="2"/>
  <c r="AR295" i="2" s="1"/>
  <c r="AK118" i="2"/>
  <c r="AK221" i="2"/>
  <c r="AK42" i="2"/>
  <c r="AR42" i="2" s="1"/>
  <c r="AK391" i="2"/>
  <c r="AK529" i="2"/>
  <c r="AR529" i="2" s="1"/>
  <c r="AK202" i="2"/>
  <c r="AK677" i="2"/>
  <c r="AR677" i="2" s="1"/>
  <c r="AK589" i="2"/>
  <c r="AR589" i="2" s="1"/>
  <c r="AK207" i="2"/>
  <c r="AK576" i="2"/>
  <c r="AR576" i="2" s="1"/>
  <c r="AK300" i="2"/>
  <c r="AK293" i="2"/>
  <c r="AK325" i="2"/>
  <c r="AR325" i="2" s="1"/>
  <c r="AK521" i="2"/>
  <c r="AK114" i="2"/>
  <c r="AK243" i="2"/>
  <c r="AK146" i="2"/>
  <c r="AK127" i="2"/>
  <c r="AK242" i="2"/>
  <c r="AK102" i="2"/>
  <c r="AK299" i="2"/>
  <c r="AR299" i="2" s="1"/>
  <c r="AK488" i="2"/>
  <c r="AK571" i="2"/>
  <c r="AK579" i="2"/>
  <c r="AR579" i="2" s="1"/>
  <c r="AK182" i="2"/>
  <c r="AK625" i="2"/>
  <c r="AR625" i="2" s="1"/>
  <c r="AK706" i="2"/>
  <c r="AR706" i="2" s="1"/>
  <c r="AK461" i="2"/>
  <c r="AR461" i="2" s="1"/>
  <c r="AK469" i="2"/>
  <c r="AR469" i="2" s="1"/>
  <c r="AK695" i="2"/>
  <c r="AR695" i="2" s="1"/>
  <c r="AK622" i="2"/>
  <c r="AK558" i="2"/>
  <c r="AR558" i="2" s="1"/>
  <c r="AK467" i="2"/>
  <c r="AR467" i="2" s="1"/>
  <c r="AK60" i="2"/>
  <c r="AR60" i="2" s="1"/>
  <c r="AK358" i="2"/>
  <c r="AR358" i="2" s="1"/>
  <c r="AK609" i="2"/>
  <c r="AK86" i="2"/>
  <c r="AK546" i="2"/>
  <c r="AR546" i="2" s="1"/>
  <c r="AK443" i="2"/>
  <c r="AK633" i="2"/>
  <c r="AK288" i="2"/>
  <c r="AK130" i="2"/>
  <c r="AK637" i="2"/>
  <c r="AR637" i="2" s="1"/>
  <c r="AK164" i="2"/>
  <c r="AK454" i="2"/>
  <c r="AR454" i="2" s="1"/>
  <c r="AK620" i="2"/>
  <c r="AK567" i="2"/>
  <c r="AK209" i="2"/>
  <c r="AK581" i="2"/>
  <c r="AK353" i="2"/>
  <c r="AR353" i="2" s="1"/>
  <c r="AK315" i="2"/>
  <c r="AK433" i="2"/>
  <c r="AR433" i="2" s="1"/>
  <c r="AK298" i="2"/>
  <c r="AK83" i="2"/>
  <c r="AK507" i="2"/>
  <c r="AK487" i="2"/>
  <c r="AK184" i="2"/>
  <c r="AK264" i="2"/>
  <c r="AK651" i="2"/>
  <c r="AR651" i="2" s="1"/>
  <c r="AK442" i="2"/>
  <c r="AK101" i="2"/>
  <c r="AK402" i="2"/>
  <c r="AK280" i="2"/>
  <c r="AK253" i="2"/>
  <c r="AK268" i="2"/>
  <c r="AK654" i="2"/>
  <c r="AR654" i="2" s="1"/>
  <c r="AK560" i="2"/>
  <c r="AR560" i="2" s="1"/>
  <c r="AK453" i="2"/>
  <c r="AK605" i="2"/>
  <c r="AR605" i="2" s="1"/>
  <c r="AK175" i="2"/>
  <c r="AK448" i="2"/>
  <c r="AK213" i="2"/>
  <c r="AR213" i="2" s="1"/>
  <c r="AK726" i="2"/>
  <c r="AR726" i="2" s="1"/>
  <c r="AK170" i="2"/>
  <c r="AK77" i="2"/>
  <c r="AR77" i="2" s="1"/>
  <c r="AK161" i="2"/>
  <c r="AK303" i="2"/>
  <c r="AK97" i="2"/>
  <c r="AR97" i="2" s="1"/>
  <c r="AK512" i="2"/>
  <c r="AK585" i="2"/>
  <c r="AK674" i="2"/>
  <c r="AR674" i="2" s="1"/>
  <c r="AK456" i="2"/>
  <c r="AK252" i="2"/>
  <c r="AK350" i="2"/>
  <c r="AK702" i="2"/>
  <c r="AR702" i="2" s="1"/>
  <c r="AK330" i="2"/>
  <c r="AK575" i="2"/>
  <c r="AK737" i="2"/>
  <c r="AR737" i="2" s="1"/>
  <c r="AK685" i="2"/>
  <c r="AR685" i="2" s="1"/>
  <c r="AK586" i="2"/>
  <c r="AR586" i="2" s="1"/>
  <c r="AK564" i="2"/>
  <c r="AR564" i="2" s="1"/>
  <c r="AK630" i="2"/>
  <c r="AR630" i="2" s="1"/>
  <c r="AK596" i="2"/>
  <c r="AK616" i="2"/>
  <c r="AK254" i="2"/>
  <c r="AR254" i="2" s="1"/>
  <c r="AK728" i="2"/>
  <c r="AR728" i="2" s="1"/>
  <c r="AK528" i="2"/>
  <c r="AR528" i="2" s="1"/>
  <c r="AK343" i="2"/>
  <c r="AK719" i="2"/>
  <c r="AR719" i="2" s="1"/>
  <c r="AK450" i="2"/>
  <c r="AK474" i="2"/>
  <c r="AK218" i="2"/>
  <c r="AR218" i="2" s="1"/>
  <c r="AK617" i="2"/>
  <c r="AK667" i="2"/>
  <c r="AR667" i="2" s="1"/>
  <c r="AK329" i="2"/>
  <c r="AK441" i="2"/>
  <c r="AK381" i="2"/>
  <c r="AR381" i="2" s="1"/>
  <c r="AK180" i="2"/>
  <c r="AR180" i="2" s="1"/>
  <c r="AK373" i="2"/>
  <c r="AR373" i="2" s="1"/>
  <c r="AK660" i="2"/>
  <c r="AR660" i="2" s="1"/>
  <c r="AK490" i="2"/>
  <c r="AK732" i="2"/>
  <c r="AR732" i="2" s="1"/>
  <c r="AK738" i="2"/>
  <c r="AR738" i="2" s="1"/>
  <c r="AK452" i="2"/>
  <c r="AR452" i="2" s="1"/>
  <c r="AK255" i="2"/>
  <c r="AR255" i="2" s="1"/>
  <c r="AK573" i="2"/>
  <c r="AK451" i="2"/>
  <c r="AR451" i="2" s="1"/>
  <c r="AK683" i="2"/>
  <c r="AR683" i="2" s="1"/>
  <c r="AK568" i="2"/>
  <c r="AK704" i="2"/>
  <c r="AR704" i="2" s="1"/>
  <c r="AK59" i="2"/>
  <c r="AR59" i="2" s="1"/>
  <c r="AK374" i="2"/>
  <c r="AR374" i="2" s="1"/>
  <c r="AK458" i="2"/>
  <c r="AR458" i="2" s="1"/>
  <c r="AK470" i="2"/>
  <c r="AR470" i="2" s="1"/>
  <c r="AK289" i="2"/>
  <c r="AR289" i="2" s="1"/>
  <c r="AK210" i="2"/>
  <c r="AR210" i="2" s="1"/>
  <c r="AK527" i="2"/>
  <c r="AK658" i="2"/>
  <c r="AR658" i="2" s="1"/>
  <c r="AK478" i="2"/>
  <c r="AR478" i="2" s="1"/>
  <c r="AK555" i="2"/>
  <c r="AR555" i="2" s="1"/>
  <c r="AK713" i="2"/>
  <c r="AR713" i="2" s="1"/>
  <c r="AK716" i="2"/>
  <c r="AR716" i="2" s="1"/>
  <c r="AK663" i="2"/>
  <c r="AR663" i="2" s="1"/>
  <c r="AK404" i="2"/>
  <c r="AR404" i="2" s="1"/>
  <c r="AK739" i="2"/>
  <c r="AR739" i="2" s="1"/>
  <c r="AK608" i="2"/>
  <c r="AR608" i="2" s="1"/>
  <c r="AH226" i="2"/>
  <c r="AH572" i="2"/>
  <c r="AH632" i="2"/>
  <c r="AH147" i="2"/>
  <c r="AH390" i="2"/>
  <c r="AH513" i="2"/>
  <c r="AH375" i="2"/>
  <c r="AH557" i="2"/>
  <c r="AH522" i="2"/>
  <c r="AH327" i="2"/>
  <c r="AH420" i="2"/>
  <c r="AH484" i="2"/>
  <c r="AH216" i="2"/>
  <c r="AH227" i="2"/>
  <c r="AH262" i="2"/>
  <c r="AH308" i="2"/>
  <c r="AH203" i="2"/>
  <c r="AH279" i="2"/>
  <c r="AH514" i="2"/>
  <c r="AH699" i="2"/>
  <c r="AH354" i="2"/>
  <c r="AH436" i="2"/>
  <c r="AH409" i="2"/>
  <c r="AH518" i="2"/>
  <c r="AH74" i="2"/>
  <c r="AH628" i="2"/>
  <c r="AH598" i="2"/>
  <c r="AH347" i="2"/>
  <c r="AH235" i="2"/>
  <c r="AH92" i="2"/>
  <c r="AH238" i="2"/>
  <c r="AH548" i="2"/>
  <c r="AH378" i="2"/>
  <c r="AH649" i="2"/>
  <c r="AH5" i="2"/>
  <c r="AH286" i="2"/>
  <c r="AH554" i="2"/>
  <c r="AH317" i="2"/>
  <c r="AH511" i="2"/>
  <c r="AH84" i="2"/>
  <c r="AH530" i="2"/>
  <c r="AH736" i="2"/>
  <c r="AH148" i="2"/>
  <c r="AH591" i="2"/>
  <c r="AH486" i="2"/>
  <c r="AH224" i="2"/>
  <c r="AH425" i="2"/>
  <c r="AH345" i="2"/>
  <c r="AH494" i="2"/>
  <c r="AH106" i="2"/>
  <c r="AH563" i="2"/>
  <c r="AH314" i="2"/>
  <c r="AH145" i="2"/>
  <c r="AH95" i="2"/>
  <c r="AH483" i="2"/>
  <c r="AH526" i="2"/>
  <c r="AH600" i="2"/>
  <c r="AH87" i="2"/>
  <c r="AH435" i="2"/>
  <c r="AH495" i="2"/>
  <c r="AH406" i="2"/>
  <c r="AH312" i="2"/>
  <c r="AH387" i="2"/>
  <c r="AH239" i="2"/>
  <c r="AH429" i="2"/>
  <c r="AH384" i="2"/>
  <c r="AH415" i="2"/>
  <c r="AH108" i="2"/>
  <c r="AH457" i="2"/>
  <c r="AH337" i="2"/>
  <c r="AH211" i="2"/>
  <c r="AH165" i="2"/>
  <c r="AH162" i="2"/>
  <c r="AH150" i="2"/>
  <c r="AH422" i="2"/>
  <c r="AH492" i="2"/>
  <c r="AH638" i="2"/>
  <c r="AH338" i="2"/>
  <c r="AH463" i="2"/>
  <c r="AH515" i="2"/>
  <c r="AH556" i="2"/>
  <c r="AH4" i="2"/>
  <c r="AH168" i="2"/>
  <c r="AH271" i="2"/>
  <c r="AH206" i="2"/>
  <c r="AH466" i="2"/>
  <c r="AH122" i="2"/>
  <c r="AH69" i="2"/>
  <c r="AH559" i="2"/>
  <c r="AH283" i="2"/>
  <c r="AH472" i="2"/>
  <c r="AH284" i="2"/>
  <c r="AH722" i="2"/>
  <c r="AH39" i="2"/>
  <c r="AH73" i="2"/>
  <c r="AH109" i="2"/>
  <c r="AH8" i="2"/>
  <c r="AH128" i="2"/>
  <c r="AH225" i="2"/>
  <c r="AH124" i="2"/>
  <c r="AH465" i="2"/>
  <c r="AH49" i="2"/>
  <c r="AH276" i="2"/>
  <c r="AH493" i="2"/>
  <c r="AH363" i="2"/>
  <c r="AH301" i="2"/>
  <c r="AH550" i="2"/>
  <c r="AH666" i="2"/>
  <c r="AH186" i="2"/>
  <c r="AH120" i="2"/>
  <c r="AH403" i="2"/>
  <c r="AH444" i="2"/>
  <c r="AH364" i="2"/>
  <c r="AH480" i="2"/>
  <c r="AH247" i="2"/>
  <c r="AH539" i="2"/>
  <c r="AH595" i="2"/>
  <c r="AH151" i="2"/>
  <c r="AH326" i="2"/>
  <c r="AH152" i="2"/>
  <c r="AH19" i="2"/>
  <c r="AH489" i="2"/>
  <c r="AH321" i="2"/>
  <c r="AH54" i="2"/>
  <c r="AH611" i="2"/>
  <c r="AH297" i="2"/>
  <c r="AH154" i="2"/>
  <c r="AH157" i="2"/>
  <c r="AH37" i="2"/>
  <c r="AH70" i="2"/>
  <c r="AH525" i="2"/>
  <c r="AH650" i="2"/>
  <c r="AH282" i="2"/>
  <c r="AH44" i="2"/>
  <c r="AH552" i="2"/>
  <c r="AH523" i="2"/>
  <c r="AH697" i="2"/>
  <c r="AH230" i="2"/>
  <c r="AH236" i="2"/>
  <c r="AH256" i="2"/>
  <c r="AH676" i="2"/>
  <c r="AH423" i="2"/>
  <c r="AH287" i="2"/>
  <c r="AH427" i="2"/>
  <c r="AH16" i="2"/>
  <c r="AH316" i="2"/>
  <c r="AH476" i="2"/>
  <c r="AH233" i="2"/>
  <c r="AH81" i="2"/>
  <c r="AH590" i="2"/>
  <c r="AH100" i="2"/>
  <c r="AH400" i="2"/>
  <c r="AH72" i="2"/>
  <c r="AH449" i="2"/>
  <c r="AH684" i="2"/>
  <c r="AH159" i="2"/>
  <c r="AH163" i="2"/>
  <c r="AH553" i="2"/>
  <c r="AH721" i="2"/>
  <c r="AH447" i="2"/>
  <c r="AH379" i="2"/>
  <c r="AH537" i="2"/>
  <c r="AH534" i="2"/>
  <c r="AH377" i="2"/>
  <c r="AH618" i="2"/>
  <c r="AH519" i="2"/>
  <c r="AH459" i="2"/>
  <c r="AH245" i="2"/>
  <c r="AH275" i="2"/>
  <c r="AH215" i="2"/>
  <c r="AH643" i="2"/>
  <c r="AH624" i="2"/>
  <c r="AH479" i="2"/>
  <c r="AH360" i="2"/>
  <c r="AH614" i="2"/>
  <c r="AH715" i="2"/>
  <c r="AH144" i="2"/>
  <c r="AH678" i="2"/>
  <c r="AH21" i="2"/>
  <c r="AH462" i="2"/>
  <c r="AH31" i="2"/>
  <c r="AH149" i="2"/>
  <c r="AH38" i="2"/>
  <c r="AH468" i="2"/>
  <c r="AH195" i="2"/>
  <c r="AH644" i="2"/>
  <c r="AH396" i="2"/>
  <c r="AH601" i="2"/>
  <c r="AH712" i="2"/>
  <c r="AH341" i="2"/>
  <c r="AH416" i="2"/>
  <c r="AH499" i="2"/>
  <c r="AH621" i="2"/>
  <c r="AH578" i="2"/>
  <c r="AH368" i="2"/>
  <c r="AH22" i="2"/>
  <c r="AH570" i="2"/>
  <c r="AH201" i="2"/>
  <c r="AH371" i="2"/>
  <c r="AH477" i="2"/>
  <c r="AH700" i="2"/>
  <c r="AH673" i="2"/>
  <c r="AH205" i="2"/>
  <c r="AH88" i="2"/>
  <c r="AH592" i="2"/>
  <c r="AH94" i="2"/>
  <c r="AH639" i="2"/>
  <c r="AH65" i="2"/>
  <c r="AH392" i="2"/>
  <c r="AH482" i="2"/>
  <c r="AH705" i="2"/>
  <c r="AH432" i="2"/>
  <c r="AH126" i="2"/>
  <c r="AH407" i="2"/>
  <c r="AH428" i="2"/>
  <c r="AH103" i="2"/>
  <c r="AH405" i="2"/>
  <c r="AH583" i="2"/>
  <c r="AH380" i="2"/>
  <c r="AH79" i="2"/>
  <c r="AH725" i="2"/>
  <c r="AH549" i="2"/>
  <c r="AH418" i="2"/>
  <c r="AH64" i="2"/>
  <c r="AH656" i="2"/>
  <c r="AH50" i="2"/>
  <c r="AH178" i="2"/>
  <c r="AH231" i="2"/>
  <c r="AH464" i="2"/>
  <c r="AH439" i="2"/>
  <c r="AH12" i="2"/>
  <c r="AH258" i="2"/>
  <c r="AH260" i="2"/>
  <c r="AH437" i="2"/>
  <c r="AH89" i="2"/>
  <c r="AH394" i="2"/>
  <c r="AH313" i="2"/>
  <c r="AH580" i="2"/>
  <c r="AH729" i="2"/>
  <c r="AH641" i="2"/>
  <c r="AH52" i="2"/>
  <c r="AH334" i="2"/>
  <c r="AH228" i="2"/>
  <c r="AH424" i="2"/>
  <c r="AH199" i="2"/>
  <c r="AH53" i="2"/>
  <c r="AH475" i="2"/>
  <c r="AH20" i="2"/>
  <c r="AH58" i="2"/>
  <c r="AH694" i="2"/>
  <c r="AH7" i="2"/>
  <c r="AH646" i="2"/>
  <c r="AH294" i="2"/>
  <c r="AH285" i="2"/>
  <c r="AH270" i="2"/>
  <c r="AH510" i="2"/>
  <c r="AH346" i="2"/>
  <c r="AH196" i="2"/>
  <c r="AH204" i="2"/>
  <c r="AH669" i="2"/>
  <c r="AH76" i="2"/>
  <c r="AH431" i="2"/>
  <c r="AH680" i="2"/>
  <c r="AH41" i="2"/>
  <c r="AH116" i="2"/>
  <c r="AH183" i="2"/>
  <c r="AH606" i="2"/>
  <c r="AH540" i="2"/>
  <c r="AH333" i="2"/>
  <c r="AH173" i="2"/>
  <c r="AH352" i="2"/>
  <c r="AH497" i="2"/>
  <c r="AH160" i="2"/>
  <c r="AH541" i="2"/>
  <c r="AH714" i="2"/>
  <c r="AH361" i="2"/>
  <c r="AH292" i="2"/>
  <c r="AH504" i="2"/>
  <c r="AH47" i="2"/>
  <c r="AH190" i="2"/>
  <c r="AH362" i="2"/>
  <c r="AH562" i="2"/>
  <c r="AH212" i="2"/>
  <c r="AH26" i="2"/>
  <c r="AH366" i="2"/>
  <c r="AH55" i="2"/>
  <c r="AH96" i="2"/>
  <c r="AH82" i="2"/>
  <c r="AH251" i="2"/>
  <c r="AH99" i="2"/>
  <c r="AH244" i="2"/>
  <c r="AH383" i="2"/>
  <c r="AH370" i="2"/>
  <c r="AH167" i="2"/>
  <c r="AH619" i="2"/>
  <c r="AH388" i="2"/>
  <c r="AH63" i="2"/>
  <c r="AH348" i="2"/>
  <c r="AH566" i="2"/>
  <c r="AH174" i="2"/>
  <c r="AH733" i="2"/>
  <c r="AH565" i="2"/>
  <c r="AH340" i="2"/>
  <c r="AH672" i="2"/>
  <c r="AH110" i="2"/>
  <c r="AH267" i="2"/>
  <c r="AH642" i="2"/>
  <c r="AH113" i="2"/>
  <c r="AH135" i="2"/>
  <c r="AH544" i="2"/>
  <c r="AH67" i="2"/>
  <c r="AH692" i="2"/>
  <c r="AH547" i="2"/>
  <c r="AH306" i="2"/>
  <c r="AH169" i="2"/>
  <c r="AH332" i="2"/>
  <c r="AH393" i="2"/>
  <c r="AH356" i="2"/>
  <c r="AH311" i="2"/>
  <c r="AH310" i="2"/>
  <c r="AH265" i="2"/>
  <c r="AH10" i="2"/>
  <c r="AH365" i="2"/>
  <c r="AH166" i="2"/>
  <c r="AH690" i="2"/>
  <c r="AH473" i="2"/>
  <c r="AH214" i="2"/>
  <c r="AH194" i="2"/>
  <c r="AH249" i="2"/>
  <c r="AH131" i="2"/>
  <c r="AH623" i="2"/>
  <c r="AH675" i="2"/>
  <c r="AH723" i="2"/>
  <c r="AH117" i="2"/>
  <c r="AH305" i="2"/>
  <c r="AH569" i="2"/>
  <c r="AH399" i="2"/>
  <c r="AH181" i="2"/>
  <c r="AH506" i="2"/>
  <c r="AH237" i="2"/>
  <c r="AH320" i="2"/>
  <c r="AH11" i="2"/>
  <c r="AH491" i="2"/>
  <c r="AH125" i="2"/>
  <c r="AH32" i="2"/>
  <c r="AH85" i="2"/>
  <c r="AH703" i="2"/>
  <c r="AH610" i="2"/>
  <c r="AH533" i="2"/>
  <c r="AH698" i="2"/>
  <c r="AH138" i="2"/>
  <c r="AH189" i="2"/>
  <c r="AH636" i="2"/>
  <c r="AH155" i="2"/>
  <c r="AH30" i="2"/>
  <c r="AH29" i="2"/>
  <c r="AH132" i="2"/>
  <c r="AH524" i="2"/>
  <c r="AH269" i="2"/>
  <c r="AH395" i="2"/>
  <c r="AH134" i="2"/>
  <c r="AH177" i="2"/>
  <c r="AH136" i="2"/>
  <c r="AH532" i="2"/>
  <c r="AH376" i="2"/>
  <c r="AH318" i="2"/>
  <c r="AH414" i="2"/>
  <c r="AH158" i="2"/>
  <c r="AH263" i="2"/>
  <c r="AH192" i="2"/>
  <c r="AH335" i="2"/>
  <c r="AH250" i="2"/>
  <c r="AH331" i="2"/>
  <c r="AH223" i="2"/>
  <c r="AH51" i="2"/>
  <c r="AH640" i="2"/>
  <c r="AH430" i="2"/>
  <c r="AH647" i="2"/>
  <c r="AH115" i="2"/>
  <c r="AH627" i="2"/>
  <c r="AH257" i="2"/>
  <c r="AH9" i="2"/>
  <c r="AH693" i="2"/>
  <c r="AH90" i="2"/>
  <c r="AH140" i="2"/>
  <c r="AH309" i="2"/>
  <c r="AH2" i="2"/>
  <c r="AH389" i="2"/>
  <c r="AH219" i="2"/>
  <c r="AH185" i="2"/>
  <c r="AH48" i="2"/>
  <c r="AH536" i="2"/>
  <c r="AH631" i="2"/>
  <c r="AH351" i="2"/>
  <c r="AH98" i="2"/>
  <c r="AH730" i="2"/>
  <c r="AH153" i="2"/>
  <c r="AH535" i="2"/>
  <c r="AH56" i="2"/>
  <c r="AH508" i="2"/>
  <c r="AH198" i="2"/>
  <c r="AH200" i="2"/>
  <c r="AH3" i="2"/>
  <c r="AH137" i="2"/>
  <c r="AH328" i="2"/>
  <c r="AH652" i="2"/>
  <c r="AH542" i="2"/>
  <c r="AH188" i="2"/>
  <c r="AH28" i="2"/>
  <c r="AH15" i="2"/>
  <c r="AH635" i="2"/>
  <c r="AH397" i="2"/>
  <c r="AH277" i="2"/>
  <c r="AH129" i="2"/>
  <c r="AH14" i="2"/>
  <c r="AH43" i="2"/>
  <c r="AH577" i="2"/>
  <c r="AH13" i="2"/>
  <c r="AH531" i="2"/>
  <c r="AH111" i="2"/>
  <c r="AH718" i="2"/>
  <c r="AH588" i="2"/>
  <c r="AH266" i="2"/>
  <c r="AH304" i="2"/>
  <c r="AH336" i="2"/>
  <c r="AH349" i="2"/>
  <c r="AH139" i="2"/>
  <c r="AH603" i="2"/>
  <c r="AH222" i="2"/>
  <c r="AH386" i="2"/>
  <c r="AH61" i="2"/>
  <c r="AH664" i="2"/>
  <c r="AH302" i="2"/>
  <c r="AH78" i="2"/>
  <c r="AH545" i="2"/>
  <c r="AH408" i="2"/>
  <c r="AH485" i="2"/>
  <c r="AH711" i="2"/>
  <c r="AH382" i="2"/>
  <c r="AH668" i="2"/>
  <c r="AH66" i="2"/>
  <c r="AH259" i="2"/>
  <c r="AH274" i="2"/>
  <c r="AH686" i="2"/>
  <c r="AH176" i="2"/>
  <c r="AH281" i="2"/>
  <c r="AH615" i="2"/>
  <c r="AH133" i="2"/>
  <c r="AH33" i="2"/>
  <c r="AH731" i="2"/>
  <c r="AH505" i="2"/>
  <c r="AH516" i="2"/>
  <c r="AH661" i="2"/>
  <c r="AH417" i="2"/>
  <c r="AH612" i="2"/>
  <c r="AH593" i="2"/>
  <c r="AH584" i="2"/>
  <c r="AH471" i="2"/>
  <c r="AH93" i="2"/>
  <c r="AH187" i="2"/>
  <c r="AH290" i="2"/>
  <c r="AH359" i="2"/>
  <c r="AH307" i="2"/>
  <c r="AH412" i="2"/>
  <c r="AH634" i="2"/>
  <c r="AH707" i="2"/>
  <c r="AH455" i="2"/>
  <c r="AH278" i="2"/>
  <c r="AH574" i="2"/>
  <c r="AH481" i="2"/>
  <c r="AH24" i="2"/>
  <c r="AH551" i="2"/>
  <c r="AH272" i="2"/>
  <c r="AH217" i="2"/>
  <c r="AH701" i="2"/>
  <c r="AH339" i="2"/>
  <c r="AH45" i="2"/>
  <c r="AH232" i="2"/>
  <c r="AH91" i="2"/>
  <c r="AH671" i="2"/>
  <c r="AH582" i="2"/>
  <c r="AH68" i="2"/>
  <c r="AH372" i="2"/>
  <c r="AH421" i="2"/>
  <c r="AH587" i="2"/>
  <c r="AH734" i="2"/>
  <c r="AH172" i="2"/>
  <c r="AH500" i="2"/>
  <c r="AH171" i="2"/>
  <c r="AH679" i="2"/>
  <c r="AH342" i="2"/>
  <c r="AH688" i="2"/>
  <c r="AH681" i="2"/>
  <c r="AH369" i="2"/>
  <c r="AH691" i="2"/>
  <c r="AH179" i="2"/>
  <c r="AH193" i="2"/>
  <c r="AH411" i="2"/>
  <c r="AH594" i="2"/>
  <c r="AH323" i="2"/>
  <c r="AH503" i="2"/>
  <c r="AH645" i="2"/>
  <c r="AH498" i="2"/>
  <c r="AH27" i="2"/>
  <c r="AH322" i="2"/>
  <c r="AH18" i="2"/>
  <c r="AH367" i="2"/>
  <c r="AH689" i="2"/>
  <c r="AH46" i="2"/>
  <c r="AH156" i="2"/>
  <c r="AH717" i="2"/>
  <c r="AH401" i="2"/>
  <c r="AH17" i="2"/>
  <c r="AH246" i="2"/>
  <c r="AH543" i="2"/>
  <c r="AH520" i="2"/>
  <c r="AH296" i="2"/>
  <c r="AH6" i="2"/>
  <c r="AH659" i="2"/>
  <c r="AH446" i="2"/>
  <c r="AH319" i="2"/>
  <c r="AH291" i="2"/>
  <c r="AH599" i="2"/>
  <c r="AH604" i="2"/>
  <c r="AH410" i="2"/>
  <c r="AH220" i="2"/>
  <c r="AH662" i="2"/>
  <c r="AH670" i="2"/>
  <c r="AH25" i="2"/>
  <c r="AH460" i="2"/>
  <c r="AH240" i="2"/>
  <c r="AH398" i="2"/>
  <c r="AH727" i="2"/>
  <c r="AH57" i="2"/>
  <c r="AH517" i="2"/>
  <c r="AH357" i="2"/>
  <c r="AH40" i="2"/>
  <c r="AH655" i="2"/>
  <c r="AH62" i="2"/>
  <c r="AH191" i="2"/>
  <c r="AH626" i="2"/>
  <c r="AH657" i="2"/>
  <c r="AH561" i="2"/>
  <c r="AH105" i="2"/>
  <c r="AH234" i="2"/>
  <c r="AH248" i="2"/>
  <c r="AH445" i="2"/>
  <c r="AH119" i="2"/>
  <c r="AH709" i="2"/>
  <c r="AH496" i="2"/>
  <c r="AH413" i="2"/>
  <c r="AH720" i="2"/>
  <c r="AH648" i="2"/>
  <c r="AH355" i="2"/>
  <c r="AH682" i="2"/>
  <c r="AH602" i="2"/>
  <c r="AH104" i="2"/>
  <c r="AH197" i="2"/>
  <c r="AH34" i="2"/>
  <c r="AH35" i="2"/>
  <c r="AH142" i="2"/>
  <c r="AH241" i="2"/>
  <c r="AH509" i="2"/>
  <c r="AH23" i="2"/>
  <c r="AH708" i="2"/>
  <c r="AH438" i="2"/>
  <c r="AH273" i="2"/>
  <c r="AH735" i="2"/>
  <c r="AH229" i="2"/>
  <c r="AH710" i="2"/>
  <c r="AH121" i="2"/>
  <c r="AH80" i="2"/>
  <c r="AH653" i="2"/>
  <c r="AH208" i="2"/>
  <c r="AH502" i="2"/>
  <c r="AH143" i="2"/>
  <c r="AH613" i="2"/>
  <c r="AH71" i="2"/>
  <c r="AH112" i="2"/>
  <c r="AH261" i="2"/>
  <c r="AH501" i="2"/>
  <c r="AH538" i="2"/>
  <c r="AH696" i="2"/>
  <c r="AH434" i="2"/>
  <c r="AH440" i="2"/>
  <c r="AH629" i="2"/>
  <c r="AH597" i="2"/>
  <c r="AH419" i="2"/>
  <c r="AH385" i="2"/>
  <c r="AH344" i="2"/>
  <c r="AH141" i="2"/>
  <c r="AH36" i="2"/>
  <c r="AH607" i="2"/>
  <c r="AH665" i="2"/>
  <c r="AH107" i="2"/>
  <c r="AH123" i="2"/>
  <c r="AH426" i="2"/>
  <c r="AH324" i="2"/>
  <c r="AH687" i="2"/>
  <c r="AH724" i="2"/>
  <c r="AH75" i="2"/>
  <c r="AH295" i="2"/>
  <c r="AH118" i="2"/>
  <c r="AH221" i="2"/>
  <c r="AH42" i="2"/>
  <c r="AH391" i="2"/>
  <c r="AH529" i="2"/>
  <c r="AH202" i="2"/>
  <c r="AH677" i="2"/>
  <c r="AH589" i="2"/>
  <c r="AH207" i="2"/>
  <c r="AH576" i="2"/>
  <c r="AH300" i="2"/>
  <c r="AH293" i="2"/>
  <c r="AH325" i="2"/>
  <c r="AH521" i="2"/>
  <c r="AH114" i="2"/>
  <c r="AH243" i="2"/>
  <c r="AH146" i="2"/>
  <c r="AH127" i="2"/>
  <c r="AH242" i="2"/>
  <c r="AH102" i="2"/>
  <c r="AH299" i="2"/>
  <c r="AH488" i="2"/>
  <c r="AH571" i="2"/>
  <c r="AH579" i="2"/>
  <c r="AH182" i="2"/>
  <c r="AH625" i="2"/>
  <c r="AH706" i="2"/>
  <c r="AH461" i="2"/>
  <c r="AH469" i="2"/>
  <c r="AH695" i="2"/>
  <c r="AH622" i="2"/>
  <c r="AH558" i="2"/>
  <c r="AH467" i="2"/>
  <c r="AH60" i="2"/>
  <c r="AH358" i="2"/>
  <c r="AH609" i="2"/>
  <c r="AH86" i="2"/>
  <c r="AH546" i="2"/>
  <c r="AH443" i="2"/>
  <c r="AH633" i="2"/>
  <c r="AH288" i="2"/>
  <c r="AH130" i="2"/>
  <c r="AH637" i="2"/>
  <c r="AH164" i="2"/>
  <c r="AH454" i="2"/>
  <c r="AH620" i="2"/>
  <c r="AH567" i="2"/>
  <c r="AH209" i="2"/>
  <c r="AH581" i="2"/>
  <c r="AH353" i="2"/>
  <c r="AH315" i="2"/>
  <c r="AH433" i="2"/>
  <c r="AH298" i="2"/>
  <c r="AH83" i="2"/>
  <c r="AH507" i="2"/>
  <c r="AH487" i="2"/>
  <c r="AH184" i="2"/>
  <c r="AH264" i="2"/>
  <c r="AH651" i="2"/>
  <c r="AH442" i="2"/>
  <c r="AH101" i="2"/>
  <c r="AH402" i="2"/>
  <c r="AH280" i="2"/>
  <c r="AH253" i="2"/>
  <c r="AH268" i="2"/>
  <c r="AH654" i="2"/>
  <c r="AH560" i="2"/>
  <c r="AH453" i="2"/>
  <c r="AH605" i="2"/>
  <c r="AH175" i="2"/>
  <c r="AH448" i="2"/>
  <c r="AH213" i="2"/>
  <c r="AH726" i="2"/>
  <c r="AH170" i="2"/>
  <c r="AH77" i="2"/>
  <c r="AH161" i="2"/>
  <c r="AH303" i="2"/>
  <c r="AH97" i="2"/>
  <c r="AH512" i="2"/>
  <c r="AH585" i="2"/>
  <c r="AH674" i="2"/>
  <c r="AH456" i="2"/>
  <c r="AH252" i="2"/>
  <c r="AH350" i="2"/>
  <c r="AH702" i="2"/>
  <c r="AH330" i="2"/>
  <c r="AH575" i="2"/>
  <c r="AH737" i="2"/>
  <c r="AH685" i="2"/>
  <c r="AH586" i="2"/>
  <c r="AH564" i="2"/>
  <c r="AH630" i="2"/>
  <c r="AH596" i="2"/>
  <c r="AH616" i="2"/>
  <c r="AH254" i="2"/>
  <c r="AH728" i="2"/>
  <c r="AH528" i="2"/>
  <c r="AH343" i="2"/>
  <c r="AH719" i="2"/>
  <c r="AH450" i="2"/>
  <c r="AH474" i="2"/>
  <c r="AH218" i="2"/>
  <c r="AH617" i="2"/>
  <c r="AH667" i="2"/>
  <c r="AH329" i="2"/>
  <c r="AH441" i="2"/>
  <c r="AH381" i="2"/>
  <c r="AH180" i="2"/>
  <c r="AH373" i="2"/>
  <c r="AH660" i="2"/>
  <c r="AH490" i="2"/>
  <c r="AH732" i="2"/>
  <c r="AH738" i="2"/>
  <c r="AH452" i="2"/>
  <c r="AH255" i="2"/>
  <c r="AH573" i="2"/>
  <c r="AH451" i="2"/>
  <c r="AH683" i="2"/>
  <c r="AH568" i="2"/>
  <c r="AH704" i="2"/>
  <c r="AH59" i="2"/>
  <c r="AH374" i="2"/>
  <c r="AH458" i="2"/>
  <c r="AH470" i="2"/>
  <c r="AH289" i="2"/>
  <c r="AH210" i="2"/>
  <c r="AH527" i="2"/>
  <c r="AH658" i="2"/>
  <c r="AH478" i="2"/>
  <c r="AH555" i="2"/>
  <c r="AH713" i="2"/>
  <c r="AH716" i="2"/>
  <c r="AH663" i="2"/>
  <c r="AH404" i="2"/>
  <c r="AH739" i="2"/>
  <c r="AH608" i="2"/>
  <c r="AG226" i="2"/>
  <c r="AG572" i="2"/>
  <c r="AG632" i="2"/>
  <c r="AG147" i="2"/>
  <c r="AG390" i="2"/>
  <c r="AG513" i="2"/>
  <c r="AG375" i="2"/>
  <c r="AG557" i="2"/>
  <c r="AG522" i="2"/>
  <c r="AG327" i="2"/>
  <c r="AG420" i="2"/>
  <c r="AG484" i="2"/>
  <c r="AG216" i="2"/>
  <c r="AG227" i="2"/>
  <c r="AG262" i="2"/>
  <c r="AG308" i="2"/>
  <c r="AG203" i="2"/>
  <c r="AG279" i="2"/>
  <c r="AG514" i="2"/>
  <c r="AG699" i="2"/>
  <c r="AG354" i="2"/>
  <c r="AG436" i="2"/>
  <c r="AG409" i="2"/>
  <c r="AG518" i="2"/>
  <c r="AG74" i="2"/>
  <c r="AG628" i="2"/>
  <c r="AG598" i="2"/>
  <c r="AG347" i="2"/>
  <c r="AG235" i="2"/>
  <c r="AG92" i="2"/>
  <c r="AG238" i="2"/>
  <c r="AG548" i="2"/>
  <c r="AG378" i="2"/>
  <c r="AG649" i="2"/>
  <c r="AG5" i="2"/>
  <c r="AG286" i="2"/>
  <c r="AG554" i="2"/>
  <c r="AG317" i="2"/>
  <c r="AG511" i="2"/>
  <c r="AG84" i="2"/>
  <c r="AG530" i="2"/>
  <c r="AG736" i="2"/>
  <c r="AG148" i="2"/>
  <c r="AG591" i="2"/>
  <c r="AG486" i="2"/>
  <c r="AG224" i="2"/>
  <c r="AG425" i="2"/>
  <c r="AG345" i="2"/>
  <c r="AG494" i="2"/>
  <c r="AG106" i="2"/>
  <c r="AG563" i="2"/>
  <c r="AG314" i="2"/>
  <c r="AG145" i="2"/>
  <c r="AG95" i="2"/>
  <c r="AG483" i="2"/>
  <c r="AG526" i="2"/>
  <c r="AG600" i="2"/>
  <c r="AG87" i="2"/>
  <c r="AG435" i="2"/>
  <c r="AG495" i="2"/>
  <c r="AG406" i="2"/>
  <c r="AG312" i="2"/>
  <c r="AG387" i="2"/>
  <c r="AG239" i="2"/>
  <c r="AG429" i="2"/>
  <c r="AG384" i="2"/>
  <c r="AG415" i="2"/>
  <c r="AG108" i="2"/>
  <c r="AG457" i="2"/>
  <c r="AG337" i="2"/>
  <c r="AG211" i="2"/>
  <c r="AG165" i="2"/>
  <c r="AG162" i="2"/>
  <c r="AG150" i="2"/>
  <c r="AG422" i="2"/>
  <c r="AG492" i="2"/>
  <c r="AG638" i="2"/>
  <c r="AG338" i="2"/>
  <c r="AG463" i="2"/>
  <c r="AG515" i="2"/>
  <c r="AG556" i="2"/>
  <c r="AG4" i="2"/>
  <c r="AG168" i="2"/>
  <c r="AG271" i="2"/>
  <c r="AG206" i="2"/>
  <c r="AG466" i="2"/>
  <c r="AG122" i="2"/>
  <c r="AG69" i="2"/>
  <c r="AG559" i="2"/>
  <c r="AG283" i="2"/>
  <c r="AG472" i="2"/>
  <c r="AG284" i="2"/>
  <c r="AG722" i="2"/>
  <c r="AG39" i="2"/>
  <c r="AG73" i="2"/>
  <c r="AG109" i="2"/>
  <c r="AG8" i="2"/>
  <c r="AG128" i="2"/>
  <c r="AG225" i="2"/>
  <c r="AG124" i="2"/>
  <c r="AG465" i="2"/>
  <c r="AG49" i="2"/>
  <c r="AG276" i="2"/>
  <c r="AG493" i="2"/>
  <c r="AG363" i="2"/>
  <c r="AG301" i="2"/>
  <c r="AG550" i="2"/>
  <c r="AG666" i="2"/>
  <c r="AG186" i="2"/>
  <c r="AG120" i="2"/>
  <c r="AG403" i="2"/>
  <c r="AG444" i="2"/>
  <c r="AG364" i="2"/>
  <c r="AG480" i="2"/>
  <c r="AG247" i="2"/>
  <c r="AG539" i="2"/>
  <c r="AG595" i="2"/>
  <c r="AG151" i="2"/>
  <c r="AG326" i="2"/>
  <c r="AG152" i="2"/>
  <c r="AG19" i="2"/>
  <c r="AG489" i="2"/>
  <c r="AG321" i="2"/>
  <c r="AG54" i="2"/>
  <c r="AG611" i="2"/>
  <c r="AG297" i="2"/>
  <c r="AG154" i="2"/>
  <c r="AG157" i="2"/>
  <c r="AG37" i="2"/>
  <c r="AG70" i="2"/>
  <c r="AG525" i="2"/>
  <c r="AG650" i="2"/>
  <c r="AG282" i="2"/>
  <c r="AG44" i="2"/>
  <c r="AG552" i="2"/>
  <c r="AG523" i="2"/>
  <c r="AG697" i="2"/>
  <c r="AG230" i="2"/>
  <c r="AG236" i="2"/>
  <c r="AG256" i="2"/>
  <c r="AG676" i="2"/>
  <c r="AG423" i="2"/>
  <c r="AG287" i="2"/>
  <c r="AG427" i="2"/>
  <c r="AG16" i="2"/>
  <c r="AG316" i="2"/>
  <c r="AG476" i="2"/>
  <c r="AG233" i="2"/>
  <c r="AG81" i="2"/>
  <c r="AG590" i="2"/>
  <c r="AG100" i="2"/>
  <c r="AG400" i="2"/>
  <c r="AG72" i="2"/>
  <c r="AG449" i="2"/>
  <c r="AG684" i="2"/>
  <c r="AG159" i="2"/>
  <c r="AG163" i="2"/>
  <c r="AG553" i="2"/>
  <c r="AG721" i="2"/>
  <c r="AG447" i="2"/>
  <c r="AG379" i="2"/>
  <c r="AG537" i="2"/>
  <c r="AG534" i="2"/>
  <c r="AG377" i="2"/>
  <c r="AG618" i="2"/>
  <c r="AG519" i="2"/>
  <c r="AG459" i="2"/>
  <c r="AG245" i="2"/>
  <c r="AG275" i="2"/>
  <c r="AG215" i="2"/>
  <c r="AG643" i="2"/>
  <c r="AG624" i="2"/>
  <c r="AG479" i="2"/>
  <c r="AG360" i="2"/>
  <c r="AG614" i="2"/>
  <c r="AG715" i="2"/>
  <c r="AG144" i="2"/>
  <c r="AG678" i="2"/>
  <c r="AG21" i="2"/>
  <c r="AG462" i="2"/>
  <c r="AG31" i="2"/>
  <c r="AG149" i="2"/>
  <c r="AG38" i="2"/>
  <c r="AG468" i="2"/>
  <c r="AG195" i="2"/>
  <c r="AG644" i="2"/>
  <c r="AG396" i="2"/>
  <c r="AG601" i="2"/>
  <c r="AG712" i="2"/>
  <c r="AG341" i="2"/>
  <c r="AG416" i="2"/>
  <c r="AG499" i="2"/>
  <c r="AG621" i="2"/>
  <c r="AG578" i="2"/>
  <c r="AG368" i="2"/>
  <c r="AG22" i="2"/>
  <c r="AG570" i="2"/>
  <c r="AG201" i="2"/>
  <c r="AG371" i="2"/>
  <c r="AG477" i="2"/>
  <c r="AG700" i="2"/>
  <c r="AG673" i="2"/>
  <c r="AG205" i="2"/>
  <c r="AG88" i="2"/>
  <c r="AG592" i="2"/>
  <c r="AG94" i="2"/>
  <c r="AG639" i="2"/>
  <c r="AG65" i="2"/>
  <c r="AG392" i="2"/>
  <c r="AG482" i="2"/>
  <c r="AG705" i="2"/>
  <c r="AG432" i="2"/>
  <c r="AG126" i="2"/>
  <c r="AG407" i="2"/>
  <c r="AG428" i="2"/>
  <c r="AG103" i="2"/>
  <c r="AG405" i="2"/>
  <c r="AG583" i="2"/>
  <c r="AG380" i="2"/>
  <c r="AG79" i="2"/>
  <c r="AG725" i="2"/>
  <c r="AG549" i="2"/>
  <c r="AG418" i="2"/>
  <c r="AG64" i="2"/>
  <c r="AG656" i="2"/>
  <c r="AG50" i="2"/>
  <c r="AG178" i="2"/>
  <c r="AG231" i="2"/>
  <c r="AG464" i="2"/>
  <c r="AG439" i="2"/>
  <c r="AG12" i="2"/>
  <c r="AG258" i="2"/>
  <c r="AG260" i="2"/>
  <c r="AG437" i="2"/>
  <c r="AG89" i="2"/>
  <c r="AG394" i="2"/>
  <c r="AG313" i="2"/>
  <c r="AG580" i="2"/>
  <c r="AG729" i="2"/>
  <c r="AG641" i="2"/>
  <c r="AG52" i="2"/>
  <c r="AG334" i="2"/>
  <c r="AG228" i="2"/>
  <c r="AG424" i="2"/>
  <c r="AG199" i="2"/>
  <c r="AG53" i="2"/>
  <c r="AG475" i="2"/>
  <c r="AG20" i="2"/>
  <c r="AG58" i="2"/>
  <c r="AG694" i="2"/>
  <c r="AG7" i="2"/>
  <c r="AG646" i="2"/>
  <c r="AG294" i="2"/>
  <c r="AG285" i="2"/>
  <c r="AG270" i="2"/>
  <c r="AG510" i="2"/>
  <c r="AG346" i="2"/>
  <c r="AG196" i="2"/>
  <c r="AG204" i="2"/>
  <c r="AG669" i="2"/>
  <c r="AG76" i="2"/>
  <c r="AG431" i="2"/>
  <c r="AG680" i="2"/>
  <c r="AG41" i="2"/>
  <c r="AG116" i="2"/>
  <c r="AG183" i="2"/>
  <c r="AG606" i="2"/>
  <c r="AG540" i="2"/>
  <c r="AG333" i="2"/>
  <c r="AG173" i="2"/>
  <c r="AG352" i="2"/>
  <c r="AG497" i="2"/>
  <c r="AG160" i="2"/>
  <c r="AG541" i="2"/>
  <c r="AG714" i="2"/>
  <c r="AG361" i="2"/>
  <c r="AG292" i="2"/>
  <c r="AG504" i="2"/>
  <c r="AG47" i="2"/>
  <c r="AG190" i="2"/>
  <c r="AG362" i="2"/>
  <c r="AG562" i="2"/>
  <c r="AG212" i="2"/>
  <c r="AG26" i="2"/>
  <c r="AG366" i="2"/>
  <c r="AG55" i="2"/>
  <c r="AG96" i="2"/>
  <c r="AG82" i="2"/>
  <c r="AG251" i="2"/>
  <c r="AG99" i="2"/>
  <c r="AG244" i="2"/>
  <c r="AG383" i="2"/>
  <c r="AG370" i="2"/>
  <c r="AG167" i="2"/>
  <c r="AG619" i="2"/>
  <c r="AG388" i="2"/>
  <c r="AG63" i="2"/>
  <c r="AG348" i="2"/>
  <c r="AG566" i="2"/>
  <c r="AG174" i="2"/>
  <c r="AG733" i="2"/>
  <c r="AG565" i="2"/>
  <c r="AG340" i="2"/>
  <c r="AG672" i="2"/>
  <c r="AG110" i="2"/>
  <c r="AG267" i="2"/>
  <c r="AG642" i="2"/>
  <c r="AG113" i="2"/>
  <c r="AG135" i="2"/>
  <c r="AG544" i="2"/>
  <c r="AG67" i="2"/>
  <c r="AG692" i="2"/>
  <c r="AG547" i="2"/>
  <c r="AG306" i="2"/>
  <c r="AG169" i="2"/>
  <c r="AG332" i="2"/>
  <c r="AG393" i="2"/>
  <c r="AG356" i="2"/>
  <c r="AG311" i="2"/>
  <c r="AG310" i="2"/>
  <c r="AG265" i="2"/>
  <c r="AG10" i="2"/>
  <c r="AG365" i="2"/>
  <c r="AG166" i="2"/>
  <c r="AG690" i="2"/>
  <c r="AG473" i="2"/>
  <c r="AG214" i="2"/>
  <c r="AG194" i="2"/>
  <c r="AG249" i="2"/>
  <c r="AG131" i="2"/>
  <c r="AG623" i="2"/>
  <c r="AG675" i="2"/>
  <c r="AG723" i="2"/>
  <c r="AG117" i="2"/>
  <c r="AG305" i="2"/>
  <c r="AG569" i="2"/>
  <c r="AG399" i="2"/>
  <c r="AG181" i="2"/>
  <c r="AG506" i="2"/>
  <c r="AG237" i="2"/>
  <c r="AG320" i="2"/>
  <c r="AG11" i="2"/>
  <c r="AG491" i="2"/>
  <c r="AG125" i="2"/>
  <c r="AG32" i="2"/>
  <c r="AG85" i="2"/>
  <c r="AG703" i="2"/>
  <c r="AG610" i="2"/>
  <c r="AG533" i="2"/>
  <c r="AG698" i="2"/>
  <c r="AG138" i="2"/>
  <c r="AG189" i="2"/>
  <c r="AG636" i="2"/>
  <c r="AG155" i="2"/>
  <c r="AG30" i="2"/>
  <c r="AG29" i="2"/>
  <c r="AG132" i="2"/>
  <c r="AG524" i="2"/>
  <c r="AG269" i="2"/>
  <c r="AG395" i="2"/>
  <c r="AG134" i="2"/>
  <c r="AG177" i="2"/>
  <c r="AG136" i="2"/>
  <c r="AG532" i="2"/>
  <c r="AG376" i="2"/>
  <c r="AG318" i="2"/>
  <c r="AG414" i="2"/>
  <c r="AG158" i="2"/>
  <c r="AG263" i="2"/>
  <c r="AG192" i="2"/>
  <c r="AG335" i="2"/>
  <c r="AG250" i="2"/>
  <c r="AG331" i="2"/>
  <c r="AG223" i="2"/>
  <c r="AG51" i="2"/>
  <c r="AG640" i="2"/>
  <c r="AG430" i="2"/>
  <c r="AG647" i="2"/>
  <c r="AG115" i="2"/>
  <c r="AG627" i="2"/>
  <c r="AG257" i="2"/>
  <c r="AG9" i="2"/>
  <c r="AG693" i="2"/>
  <c r="AG90" i="2"/>
  <c r="AG140" i="2"/>
  <c r="AG309" i="2"/>
  <c r="AG2" i="2"/>
  <c r="AG389" i="2"/>
  <c r="AG219" i="2"/>
  <c r="AG185" i="2"/>
  <c r="AG48" i="2"/>
  <c r="AG536" i="2"/>
  <c r="AG631" i="2"/>
  <c r="AG351" i="2"/>
  <c r="AG98" i="2"/>
  <c r="AG730" i="2"/>
  <c r="AG153" i="2"/>
  <c r="AG535" i="2"/>
  <c r="AG56" i="2"/>
  <c r="AG508" i="2"/>
  <c r="AG198" i="2"/>
  <c r="AG200" i="2"/>
  <c r="AG3" i="2"/>
  <c r="AG137" i="2"/>
  <c r="AG328" i="2"/>
  <c r="AG652" i="2"/>
  <c r="AG542" i="2"/>
  <c r="AG188" i="2"/>
  <c r="AG28" i="2"/>
  <c r="AG15" i="2"/>
  <c r="AG635" i="2"/>
  <c r="AG397" i="2"/>
  <c r="AG277" i="2"/>
  <c r="AG129" i="2"/>
  <c r="AG14" i="2"/>
  <c r="AG43" i="2"/>
  <c r="AG577" i="2"/>
  <c r="AG13" i="2"/>
  <c r="AG531" i="2"/>
  <c r="AG111" i="2"/>
  <c r="AG718" i="2"/>
  <c r="AG588" i="2"/>
  <c r="AG266" i="2"/>
  <c r="AG304" i="2"/>
  <c r="AG336" i="2"/>
  <c r="AG349" i="2"/>
  <c r="AG139" i="2"/>
  <c r="AG603" i="2"/>
  <c r="AG222" i="2"/>
  <c r="AG386" i="2"/>
  <c r="AG61" i="2"/>
  <c r="AG664" i="2"/>
  <c r="AG302" i="2"/>
  <c r="AG78" i="2"/>
  <c r="AG545" i="2"/>
  <c r="AG408" i="2"/>
  <c r="AG485" i="2"/>
  <c r="AG711" i="2"/>
  <c r="AG382" i="2"/>
  <c r="AG668" i="2"/>
  <c r="AG66" i="2"/>
  <c r="AG259" i="2"/>
  <c r="AG274" i="2"/>
  <c r="AG686" i="2"/>
  <c r="AG176" i="2"/>
  <c r="AG281" i="2"/>
  <c r="AG615" i="2"/>
  <c r="AG133" i="2"/>
  <c r="AG33" i="2"/>
  <c r="AG731" i="2"/>
  <c r="AG505" i="2"/>
  <c r="AG516" i="2"/>
  <c r="AG661" i="2"/>
  <c r="AG417" i="2"/>
  <c r="AG612" i="2"/>
  <c r="AG593" i="2"/>
  <c r="AG584" i="2"/>
  <c r="AG471" i="2"/>
  <c r="AG93" i="2"/>
  <c r="AG187" i="2"/>
  <c r="AG290" i="2"/>
  <c r="AG359" i="2"/>
  <c r="AG307" i="2"/>
  <c r="AG412" i="2"/>
  <c r="AG634" i="2"/>
  <c r="AG707" i="2"/>
  <c r="AG455" i="2"/>
  <c r="AG278" i="2"/>
  <c r="AG574" i="2"/>
  <c r="AG481" i="2"/>
  <c r="AG24" i="2"/>
  <c r="AG551" i="2"/>
  <c r="AG272" i="2"/>
  <c r="AG217" i="2"/>
  <c r="AG701" i="2"/>
  <c r="AG339" i="2"/>
  <c r="AG45" i="2"/>
  <c r="AG232" i="2"/>
  <c r="AG91" i="2"/>
  <c r="AG671" i="2"/>
  <c r="AG582" i="2"/>
  <c r="AG68" i="2"/>
  <c r="AG372" i="2"/>
  <c r="AG421" i="2"/>
  <c r="AG587" i="2"/>
  <c r="AG734" i="2"/>
  <c r="AG172" i="2"/>
  <c r="AG500" i="2"/>
  <c r="AG171" i="2"/>
  <c r="AG679" i="2"/>
  <c r="AG342" i="2"/>
  <c r="AG688" i="2"/>
  <c r="AG681" i="2"/>
  <c r="AG369" i="2"/>
  <c r="AG691" i="2"/>
  <c r="AG179" i="2"/>
  <c r="AG193" i="2"/>
  <c r="AG411" i="2"/>
  <c r="AG594" i="2"/>
  <c r="AG323" i="2"/>
  <c r="AG503" i="2"/>
  <c r="AG645" i="2"/>
  <c r="AG498" i="2"/>
  <c r="AG27" i="2"/>
  <c r="AG322" i="2"/>
  <c r="AG18" i="2"/>
  <c r="AG367" i="2"/>
  <c r="AG689" i="2"/>
  <c r="AG46" i="2"/>
  <c r="AG156" i="2"/>
  <c r="AG717" i="2"/>
  <c r="AG401" i="2"/>
  <c r="AG17" i="2"/>
  <c r="AG246" i="2"/>
  <c r="AG543" i="2"/>
  <c r="AG520" i="2"/>
  <c r="AG296" i="2"/>
  <c r="AG6" i="2"/>
  <c r="AG659" i="2"/>
  <c r="AG446" i="2"/>
  <c r="AG319" i="2"/>
  <c r="AG291" i="2"/>
  <c r="AG599" i="2"/>
  <c r="AG604" i="2"/>
  <c r="AG410" i="2"/>
  <c r="AG220" i="2"/>
  <c r="AG662" i="2"/>
  <c r="AG670" i="2"/>
  <c r="AG25" i="2"/>
  <c r="AG460" i="2"/>
  <c r="AG240" i="2"/>
  <c r="AG398" i="2"/>
  <c r="AG727" i="2"/>
  <c r="AG57" i="2"/>
  <c r="AG517" i="2"/>
  <c r="AG357" i="2"/>
  <c r="AG40" i="2"/>
  <c r="AG655" i="2"/>
  <c r="AG62" i="2"/>
  <c r="AG191" i="2"/>
  <c r="AG626" i="2"/>
  <c r="AG657" i="2"/>
  <c r="AG561" i="2"/>
  <c r="AG105" i="2"/>
  <c r="AG234" i="2"/>
  <c r="AG248" i="2"/>
  <c r="AG445" i="2"/>
  <c r="AG119" i="2"/>
  <c r="AG709" i="2"/>
  <c r="AG496" i="2"/>
  <c r="AG413" i="2"/>
  <c r="AG720" i="2"/>
  <c r="AG648" i="2"/>
  <c r="AG355" i="2"/>
  <c r="AG682" i="2"/>
  <c r="AG602" i="2"/>
  <c r="AG104" i="2"/>
  <c r="AG197" i="2"/>
  <c r="AG34" i="2"/>
  <c r="AG35" i="2"/>
  <c r="AG142" i="2"/>
  <c r="AG241" i="2"/>
  <c r="AG509" i="2"/>
  <c r="AG23" i="2"/>
  <c r="AG708" i="2"/>
  <c r="AG438" i="2"/>
  <c r="AG273" i="2"/>
  <c r="AG735" i="2"/>
  <c r="AG229" i="2"/>
  <c r="AG710" i="2"/>
  <c r="AG121" i="2"/>
  <c r="AG80" i="2"/>
  <c r="AG653" i="2"/>
  <c r="AG208" i="2"/>
  <c r="AG502" i="2"/>
  <c r="AG143" i="2"/>
  <c r="AG613" i="2"/>
  <c r="AG71" i="2"/>
  <c r="AG112" i="2"/>
  <c r="AG261" i="2"/>
  <c r="AG501" i="2"/>
  <c r="AG538" i="2"/>
  <c r="AG696" i="2"/>
  <c r="AG434" i="2"/>
  <c r="AG440" i="2"/>
  <c r="AG629" i="2"/>
  <c r="AG597" i="2"/>
  <c r="AG419" i="2"/>
  <c r="AG385" i="2"/>
  <c r="AG344" i="2"/>
  <c r="AG141" i="2"/>
  <c r="AG36" i="2"/>
  <c r="AG607" i="2"/>
  <c r="AG665" i="2"/>
  <c r="AG107" i="2"/>
  <c r="AG123" i="2"/>
  <c r="AG426" i="2"/>
  <c r="AG324" i="2"/>
  <c r="AG687" i="2"/>
  <c r="AG724" i="2"/>
  <c r="AG75" i="2"/>
  <c r="AG295" i="2"/>
  <c r="AG118" i="2"/>
  <c r="AG221" i="2"/>
  <c r="AG42" i="2"/>
  <c r="AG391" i="2"/>
  <c r="AG529" i="2"/>
  <c r="AG202" i="2"/>
  <c r="AG677" i="2"/>
  <c r="AG589" i="2"/>
  <c r="AG207" i="2"/>
  <c r="AG576" i="2"/>
  <c r="AG300" i="2"/>
  <c r="AG293" i="2"/>
  <c r="AG325" i="2"/>
  <c r="AG521" i="2"/>
  <c r="AG114" i="2"/>
  <c r="AG243" i="2"/>
  <c r="AG146" i="2"/>
  <c r="AG127" i="2"/>
  <c r="AG242" i="2"/>
  <c r="AG102" i="2"/>
  <c r="AG299" i="2"/>
  <c r="AG488" i="2"/>
  <c r="AG571" i="2"/>
  <c r="AG579" i="2"/>
  <c r="AG182" i="2"/>
  <c r="AG625" i="2"/>
  <c r="AG706" i="2"/>
  <c r="AG461" i="2"/>
  <c r="AG469" i="2"/>
  <c r="AG695" i="2"/>
  <c r="AG622" i="2"/>
  <c r="AG558" i="2"/>
  <c r="AG467" i="2"/>
  <c r="AG60" i="2"/>
  <c r="AG358" i="2"/>
  <c r="AG609" i="2"/>
  <c r="AG86" i="2"/>
  <c r="AG546" i="2"/>
  <c r="AG443" i="2"/>
  <c r="AG633" i="2"/>
  <c r="AG288" i="2"/>
  <c r="AG130" i="2"/>
  <c r="AG637" i="2"/>
  <c r="AG164" i="2"/>
  <c r="AG454" i="2"/>
  <c r="AG620" i="2"/>
  <c r="AG567" i="2"/>
  <c r="AG209" i="2"/>
  <c r="AG581" i="2"/>
  <c r="AG353" i="2"/>
  <c r="AG315" i="2"/>
  <c r="AG433" i="2"/>
  <c r="AG298" i="2"/>
  <c r="AG83" i="2"/>
  <c r="AG507" i="2"/>
  <c r="AG487" i="2"/>
  <c r="AG184" i="2"/>
  <c r="AG264" i="2"/>
  <c r="AG651" i="2"/>
  <c r="AG442" i="2"/>
  <c r="AG101" i="2"/>
  <c r="AG402" i="2"/>
  <c r="AG280" i="2"/>
  <c r="AG253" i="2"/>
  <c r="AG268" i="2"/>
  <c r="AG654" i="2"/>
  <c r="AG560" i="2"/>
  <c r="AG453" i="2"/>
  <c r="AG605" i="2"/>
  <c r="AG175" i="2"/>
  <c r="AG448" i="2"/>
  <c r="AG213" i="2"/>
  <c r="AG726" i="2"/>
  <c r="AG170" i="2"/>
  <c r="AG77" i="2"/>
  <c r="AG161" i="2"/>
  <c r="AG303" i="2"/>
  <c r="AG97" i="2"/>
  <c r="AG512" i="2"/>
  <c r="AG585" i="2"/>
  <c r="AG674" i="2"/>
  <c r="AG456" i="2"/>
  <c r="AG252" i="2"/>
  <c r="AG350" i="2"/>
  <c r="AG702" i="2"/>
  <c r="AG330" i="2"/>
  <c r="AG575" i="2"/>
  <c r="AG737" i="2"/>
  <c r="AG685" i="2"/>
  <c r="AG586" i="2"/>
  <c r="AG564" i="2"/>
  <c r="AG630" i="2"/>
  <c r="AG596" i="2"/>
  <c r="AG616" i="2"/>
  <c r="AG254" i="2"/>
  <c r="AG728" i="2"/>
  <c r="AG528" i="2"/>
  <c r="AG343" i="2"/>
  <c r="AG719" i="2"/>
  <c r="AG450" i="2"/>
  <c r="AG474" i="2"/>
  <c r="AG218" i="2"/>
  <c r="AG617" i="2"/>
  <c r="AG667" i="2"/>
  <c r="AG329" i="2"/>
  <c r="AG441" i="2"/>
  <c r="AG381" i="2"/>
  <c r="AG180" i="2"/>
  <c r="AG373" i="2"/>
  <c r="AG660" i="2"/>
  <c r="AG490" i="2"/>
  <c r="AG732" i="2"/>
  <c r="AG738" i="2"/>
  <c r="AG452" i="2"/>
  <c r="AG255" i="2"/>
  <c r="AG573" i="2"/>
  <c r="AG451" i="2"/>
  <c r="AG683" i="2"/>
  <c r="AG568" i="2"/>
  <c r="AG704" i="2"/>
  <c r="AG59" i="2"/>
  <c r="AG374" i="2"/>
  <c r="AG458" i="2"/>
  <c r="AG470" i="2"/>
  <c r="AG289" i="2"/>
  <c r="AG210" i="2"/>
  <c r="AG527" i="2"/>
  <c r="AG658" i="2"/>
  <c r="AG478" i="2"/>
  <c r="AG555" i="2"/>
  <c r="AG713" i="2"/>
  <c r="AG716" i="2"/>
  <c r="AG663" i="2"/>
  <c r="AG404" i="2"/>
  <c r="AG739" i="2"/>
  <c r="AG608" i="2"/>
  <c r="AF226" i="2"/>
  <c r="AF572" i="2"/>
  <c r="AF632" i="2"/>
  <c r="AF147" i="2"/>
  <c r="AF390" i="2"/>
  <c r="AF513" i="2"/>
  <c r="AF375" i="2"/>
  <c r="AF557" i="2"/>
  <c r="AF522" i="2"/>
  <c r="AF327" i="2"/>
  <c r="AF420" i="2"/>
  <c r="AF484" i="2"/>
  <c r="AF216" i="2"/>
  <c r="AF227" i="2"/>
  <c r="AF262" i="2"/>
  <c r="AF308" i="2"/>
  <c r="AF203" i="2"/>
  <c r="AF279" i="2"/>
  <c r="AF514" i="2"/>
  <c r="AF699" i="2"/>
  <c r="AF354" i="2"/>
  <c r="AF436" i="2"/>
  <c r="AF409" i="2"/>
  <c r="AF518" i="2"/>
  <c r="AF74" i="2"/>
  <c r="AF628" i="2"/>
  <c r="AF598" i="2"/>
  <c r="AF347" i="2"/>
  <c r="AF235" i="2"/>
  <c r="AF92" i="2"/>
  <c r="AF238" i="2"/>
  <c r="AF548" i="2"/>
  <c r="AF378" i="2"/>
  <c r="AF649" i="2"/>
  <c r="AF5" i="2"/>
  <c r="AF286" i="2"/>
  <c r="AF554" i="2"/>
  <c r="AF317" i="2"/>
  <c r="AF511" i="2"/>
  <c r="AF84" i="2"/>
  <c r="AF530" i="2"/>
  <c r="AF736" i="2"/>
  <c r="AF148" i="2"/>
  <c r="AF591" i="2"/>
  <c r="AF486" i="2"/>
  <c r="AF224" i="2"/>
  <c r="AF425" i="2"/>
  <c r="AF345" i="2"/>
  <c r="AF494" i="2"/>
  <c r="AF106" i="2"/>
  <c r="AF563" i="2"/>
  <c r="AF314" i="2"/>
  <c r="AF145" i="2"/>
  <c r="AF95" i="2"/>
  <c r="AF483" i="2"/>
  <c r="AF526" i="2"/>
  <c r="AF600" i="2"/>
  <c r="AF87" i="2"/>
  <c r="AF435" i="2"/>
  <c r="AF495" i="2"/>
  <c r="AF406" i="2"/>
  <c r="AF312" i="2"/>
  <c r="AF387" i="2"/>
  <c r="AF239" i="2"/>
  <c r="AF429" i="2"/>
  <c r="AF384" i="2"/>
  <c r="AF415" i="2"/>
  <c r="AF108" i="2"/>
  <c r="AF457" i="2"/>
  <c r="AF337" i="2"/>
  <c r="AF211" i="2"/>
  <c r="AF165" i="2"/>
  <c r="AF162" i="2"/>
  <c r="AF150" i="2"/>
  <c r="AF422" i="2"/>
  <c r="AF492" i="2"/>
  <c r="AF638" i="2"/>
  <c r="AF338" i="2"/>
  <c r="AF463" i="2"/>
  <c r="AF515" i="2"/>
  <c r="AF556" i="2"/>
  <c r="AF4" i="2"/>
  <c r="AF168" i="2"/>
  <c r="AF271" i="2"/>
  <c r="AF206" i="2"/>
  <c r="AF466" i="2"/>
  <c r="AF122" i="2"/>
  <c r="AF69" i="2"/>
  <c r="AF559" i="2"/>
  <c r="AF283" i="2"/>
  <c r="AF472" i="2"/>
  <c r="AF284" i="2"/>
  <c r="AF722" i="2"/>
  <c r="AF39" i="2"/>
  <c r="AF73" i="2"/>
  <c r="AF109" i="2"/>
  <c r="AF8" i="2"/>
  <c r="AF128" i="2"/>
  <c r="AF225" i="2"/>
  <c r="AF124" i="2"/>
  <c r="AF465" i="2"/>
  <c r="AF49" i="2"/>
  <c r="AF276" i="2"/>
  <c r="AF493" i="2"/>
  <c r="AF363" i="2"/>
  <c r="AF301" i="2"/>
  <c r="AF550" i="2"/>
  <c r="AF666" i="2"/>
  <c r="AF186" i="2"/>
  <c r="AF120" i="2"/>
  <c r="AF403" i="2"/>
  <c r="AF444" i="2"/>
  <c r="AF364" i="2"/>
  <c r="AF480" i="2"/>
  <c r="AF247" i="2"/>
  <c r="AF539" i="2"/>
  <c r="AF595" i="2"/>
  <c r="AF151" i="2"/>
  <c r="AF326" i="2"/>
  <c r="AF152" i="2"/>
  <c r="AF19" i="2"/>
  <c r="AF489" i="2"/>
  <c r="AF321" i="2"/>
  <c r="AF54" i="2"/>
  <c r="AF611" i="2"/>
  <c r="AF297" i="2"/>
  <c r="AF154" i="2"/>
  <c r="AF157" i="2"/>
  <c r="AF37" i="2"/>
  <c r="AF70" i="2"/>
  <c r="AF525" i="2"/>
  <c r="AF650" i="2"/>
  <c r="AF282" i="2"/>
  <c r="AF44" i="2"/>
  <c r="AF552" i="2"/>
  <c r="AF523" i="2"/>
  <c r="AF697" i="2"/>
  <c r="AF230" i="2"/>
  <c r="AF236" i="2"/>
  <c r="AF256" i="2"/>
  <c r="AF676" i="2"/>
  <c r="AF423" i="2"/>
  <c r="AF287" i="2"/>
  <c r="AF427" i="2"/>
  <c r="AF16" i="2"/>
  <c r="AF316" i="2"/>
  <c r="AF476" i="2"/>
  <c r="AF233" i="2"/>
  <c r="AF81" i="2"/>
  <c r="AF590" i="2"/>
  <c r="AF100" i="2"/>
  <c r="AF400" i="2"/>
  <c r="AF72" i="2"/>
  <c r="AF449" i="2"/>
  <c r="AF684" i="2"/>
  <c r="AF159" i="2"/>
  <c r="AF163" i="2"/>
  <c r="AF553" i="2"/>
  <c r="AF721" i="2"/>
  <c r="AF447" i="2"/>
  <c r="AF379" i="2"/>
  <c r="AF537" i="2"/>
  <c r="AF534" i="2"/>
  <c r="AF377" i="2"/>
  <c r="AF618" i="2"/>
  <c r="AF519" i="2"/>
  <c r="AF459" i="2"/>
  <c r="AF245" i="2"/>
  <c r="AF275" i="2"/>
  <c r="AF215" i="2"/>
  <c r="AF643" i="2"/>
  <c r="AF624" i="2"/>
  <c r="AF479" i="2"/>
  <c r="AF360" i="2"/>
  <c r="AF614" i="2"/>
  <c r="AF715" i="2"/>
  <c r="AF144" i="2"/>
  <c r="AF678" i="2"/>
  <c r="AF21" i="2"/>
  <c r="AF462" i="2"/>
  <c r="AF31" i="2"/>
  <c r="AF149" i="2"/>
  <c r="AF38" i="2"/>
  <c r="AF468" i="2"/>
  <c r="AF195" i="2"/>
  <c r="AF644" i="2"/>
  <c r="AF396" i="2"/>
  <c r="AF601" i="2"/>
  <c r="AF712" i="2"/>
  <c r="AF341" i="2"/>
  <c r="AF416" i="2"/>
  <c r="AF499" i="2"/>
  <c r="AF621" i="2"/>
  <c r="AF578" i="2"/>
  <c r="AF368" i="2"/>
  <c r="AF22" i="2"/>
  <c r="AF570" i="2"/>
  <c r="AF201" i="2"/>
  <c r="AF371" i="2"/>
  <c r="AF477" i="2"/>
  <c r="AF700" i="2"/>
  <c r="AF673" i="2"/>
  <c r="AF205" i="2"/>
  <c r="AF88" i="2"/>
  <c r="AF592" i="2"/>
  <c r="AF94" i="2"/>
  <c r="AF639" i="2"/>
  <c r="AF65" i="2"/>
  <c r="AF392" i="2"/>
  <c r="AF482" i="2"/>
  <c r="AF705" i="2"/>
  <c r="AF432" i="2"/>
  <c r="AF126" i="2"/>
  <c r="AF407" i="2"/>
  <c r="AF428" i="2"/>
  <c r="AF103" i="2"/>
  <c r="AF405" i="2"/>
  <c r="AF583" i="2"/>
  <c r="AF380" i="2"/>
  <c r="AF79" i="2"/>
  <c r="AF725" i="2"/>
  <c r="AF549" i="2"/>
  <c r="AF418" i="2"/>
  <c r="AF64" i="2"/>
  <c r="AF656" i="2"/>
  <c r="AF50" i="2"/>
  <c r="AF178" i="2"/>
  <c r="AF231" i="2"/>
  <c r="AF464" i="2"/>
  <c r="AF439" i="2"/>
  <c r="AF12" i="2"/>
  <c r="AF258" i="2"/>
  <c r="AF260" i="2"/>
  <c r="AF437" i="2"/>
  <c r="AF89" i="2"/>
  <c r="AF394" i="2"/>
  <c r="AF313" i="2"/>
  <c r="AF580" i="2"/>
  <c r="AF729" i="2"/>
  <c r="AF641" i="2"/>
  <c r="AF52" i="2"/>
  <c r="AF334" i="2"/>
  <c r="AF228" i="2"/>
  <c r="AF424" i="2"/>
  <c r="AF199" i="2"/>
  <c r="AF53" i="2"/>
  <c r="AF475" i="2"/>
  <c r="AF20" i="2"/>
  <c r="AF58" i="2"/>
  <c r="AF694" i="2"/>
  <c r="AF7" i="2"/>
  <c r="AF646" i="2"/>
  <c r="AF294" i="2"/>
  <c r="AF285" i="2"/>
  <c r="AF270" i="2"/>
  <c r="AF510" i="2"/>
  <c r="AF346" i="2"/>
  <c r="AF196" i="2"/>
  <c r="AF204" i="2"/>
  <c r="AF669" i="2"/>
  <c r="AF76" i="2"/>
  <c r="AF431" i="2"/>
  <c r="AF680" i="2"/>
  <c r="AF41" i="2"/>
  <c r="AF116" i="2"/>
  <c r="AF183" i="2"/>
  <c r="AF606" i="2"/>
  <c r="AF540" i="2"/>
  <c r="AF333" i="2"/>
  <c r="AF173" i="2"/>
  <c r="AF352" i="2"/>
  <c r="AF497" i="2"/>
  <c r="AF160" i="2"/>
  <c r="AF541" i="2"/>
  <c r="AF714" i="2"/>
  <c r="AF361" i="2"/>
  <c r="AF292" i="2"/>
  <c r="AF504" i="2"/>
  <c r="AF47" i="2"/>
  <c r="AF190" i="2"/>
  <c r="AF362" i="2"/>
  <c r="AF562" i="2"/>
  <c r="AF212" i="2"/>
  <c r="AF26" i="2"/>
  <c r="AF366" i="2"/>
  <c r="AF55" i="2"/>
  <c r="AF96" i="2"/>
  <c r="AF82" i="2"/>
  <c r="AF251" i="2"/>
  <c r="AF99" i="2"/>
  <c r="AF244" i="2"/>
  <c r="AF383" i="2"/>
  <c r="AF370" i="2"/>
  <c r="AF167" i="2"/>
  <c r="AF619" i="2"/>
  <c r="AF388" i="2"/>
  <c r="AF63" i="2"/>
  <c r="AF348" i="2"/>
  <c r="AF566" i="2"/>
  <c r="AF174" i="2"/>
  <c r="AF733" i="2"/>
  <c r="AF565" i="2"/>
  <c r="AF340" i="2"/>
  <c r="AF672" i="2"/>
  <c r="AF110" i="2"/>
  <c r="AF267" i="2"/>
  <c r="AF642" i="2"/>
  <c r="AF113" i="2"/>
  <c r="AF135" i="2"/>
  <c r="AF544" i="2"/>
  <c r="AF67" i="2"/>
  <c r="AF692" i="2"/>
  <c r="AF547" i="2"/>
  <c r="AF306" i="2"/>
  <c r="AF169" i="2"/>
  <c r="AF332" i="2"/>
  <c r="AF393" i="2"/>
  <c r="AF356" i="2"/>
  <c r="AF311" i="2"/>
  <c r="AF310" i="2"/>
  <c r="AF265" i="2"/>
  <c r="AF10" i="2"/>
  <c r="AF365" i="2"/>
  <c r="AF166" i="2"/>
  <c r="AF690" i="2"/>
  <c r="AF473" i="2"/>
  <c r="AF214" i="2"/>
  <c r="AF194" i="2"/>
  <c r="AF249" i="2"/>
  <c r="AF131" i="2"/>
  <c r="AF623" i="2"/>
  <c r="AF675" i="2"/>
  <c r="AF723" i="2"/>
  <c r="AF117" i="2"/>
  <c r="AF305" i="2"/>
  <c r="AF569" i="2"/>
  <c r="AF399" i="2"/>
  <c r="AF181" i="2"/>
  <c r="AF506" i="2"/>
  <c r="AF237" i="2"/>
  <c r="AF320" i="2"/>
  <c r="AF11" i="2"/>
  <c r="AF491" i="2"/>
  <c r="AF125" i="2"/>
  <c r="AF32" i="2"/>
  <c r="AF85" i="2"/>
  <c r="AF703" i="2"/>
  <c r="AF610" i="2"/>
  <c r="AF533" i="2"/>
  <c r="AF698" i="2"/>
  <c r="AF138" i="2"/>
  <c r="AF189" i="2"/>
  <c r="AF636" i="2"/>
  <c r="AF155" i="2"/>
  <c r="AF30" i="2"/>
  <c r="AF29" i="2"/>
  <c r="AF132" i="2"/>
  <c r="AF524" i="2"/>
  <c r="AF269" i="2"/>
  <c r="AF395" i="2"/>
  <c r="AF134" i="2"/>
  <c r="AF177" i="2"/>
  <c r="AF136" i="2"/>
  <c r="AF532" i="2"/>
  <c r="AF376" i="2"/>
  <c r="AF318" i="2"/>
  <c r="AF414" i="2"/>
  <c r="AF158" i="2"/>
  <c r="AF263" i="2"/>
  <c r="AF192" i="2"/>
  <c r="AF335" i="2"/>
  <c r="AF250" i="2"/>
  <c r="AF331" i="2"/>
  <c r="AF223" i="2"/>
  <c r="AF51" i="2"/>
  <c r="AF640" i="2"/>
  <c r="AF430" i="2"/>
  <c r="AF647" i="2"/>
  <c r="AF115" i="2"/>
  <c r="AF627" i="2"/>
  <c r="AF257" i="2"/>
  <c r="AF9" i="2"/>
  <c r="AF693" i="2"/>
  <c r="AF90" i="2"/>
  <c r="AF140" i="2"/>
  <c r="AF309" i="2"/>
  <c r="AF2" i="2"/>
  <c r="AF389" i="2"/>
  <c r="AF219" i="2"/>
  <c r="AF185" i="2"/>
  <c r="AF48" i="2"/>
  <c r="AF536" i="2"/>
  <c r="AF631" i="2"/>
  <c r="AF351" i="2"/>
  <c r="AF98" i="2"/>
  <c r="AF730" i="2"/>
  <c r="AF153" i="2"/>
  <c r="AF535" i="2"/>
  <c r="AF56" i="2"/>
  <c r="AF508" i="2"/>
  <c r="AF198" i="2"/>
  <c r="AF200" i="2"/>
  <c r="AF3" i="2"/>
  <c r="AF137" i="2"/>
  <c r="AF328" i="2"/>
  <c r="AF652" i="2"/>
  <c r="AF542" i="2"/>
  <c r="AF188" i="2"/>
  <c r="AF28" i="2"/>
  <c r="AF15" i="2"/>
  <c r="AF635" i="2"/>
  <c r="AF397" i="2"/>
  <c r="AF277" i="2"/>
  <c r="AF129" i="2"/>
  <c r="AF14" i="2"/>
  <c r="AF43" i="2"/>
  <c r="AF577" i="2"/>
  <c r="AF13" i="2"/>
  <c r="AF531" i="2"/>
  <c r="AF111" i="2"/>
  <c r="AF718" i="2"/>
  <c r="AF588" i="2"/>
  <c r="AF266" i="2"/>
  <c r="AF304" i="2"/>
  <c r="AF336" i="2"/>
  <c r="AF349" i="2"/>
  <c r="AF139" i="2"/>
  <c r="AF603" i="2"/>
  <c r="AF222" i="2"/>
  <c r="AF386" i="2"/>
  <c r="AF61" i="2"/>
  <c r="AF664" i="2"/>
  <c r="AF302" i="2"/>
  <c r="AF78" i="2"/>
  <c r="AF545" i="2"/>
  <c r="AF408" i="2"/>
  <c r="AF485" i="2"/>
  <c r="AF711" i="2"/>
  <c r="AF382" i="2"/>
  <c r="AF668" i="2"/>
  <c r="AF66" i="2"/>
  <c r="AF259" i="2"/>
  <c r="AF274" i="2"/>
  <c r="AF686" i="2"/>
  <c r="AF176" i="2"/>
  <c r="AF281" i="2"/>
  <c r="AF615" i="2"/>
  <c r="AF133" i="2"/>
  <c r="AF33" i="2"/>
  <c r="AF731" i="2"/>
  <c r="AF505" i="2"/>
  <c r="AF516" i="2"/>
  <c r="AF661" i="2"/>
  <c r="AF417" i="2"/>
  <c r="AF612" i="2"/>
  <c r="AF593" i="2"/>
  <c r="AF584" i="2"/>
  <c r="AF471" i="2"/>
  <c r="AF93" i="2"/>
  <c r="AF187" i="2"/>
  <c r="AF290" i="2"/>
  <c r="AF359" i="2"/>
  <c r="AF307" i="2"/>
  <c r="AF412" i="2"/>
  <c r="AF634" i="2"/>
  <c r="AF707" i="2"/>
  <c r="AF455" i="2"/>
  <c r="AF278" i="2"/>
  <c r="AF574" i="2"/>
  <c r="AF481" i="2"/>
  <c r="AF24" i="2"/>
  <c r="AF551" i="2"/>
  <c r="AF272" i="2"/>
  <c r="AF217" i="2"/>
  <c r="AF701" i="2"/>
  <c r="AF339" i="2"/>
  <c r="AF45" i="2"/>
  <c r="AF232" i="2"/>
  <c r="AF91" i="2"/>
  <c r="AF671" i="2"/>
  <c r="AF582" i="2"/>
  <c r="AF68" i="2"/>
  <c r="AF372" i="2"/>
  <c r="AF421" i="2"/>
  <c r="AF587" i="2"/>
  <c r="AF734" i="2"/>
  <c r="AF172" i="2"/>
  <c r="AF500" i="2"/>
  <c r="AF171" i="2"/>
  <c r="AF679" i="2"/>
  <c r="AF342" i="2"/>
  <c r="AF688" i="2"/>
  <c r="AF681" i="2"/>
  <c r="AF369" i="2"/>
  <c r="AF691" i="2"/>
  <c r="AF179" i="2"/>
  <c r="AF193" i="2"/>
  <c r="AF411" i="2"/>
  <c r="AF594" i="2"/>
  <c r="AF323" i="2"/>
  <c r="AF503" i="2"/>
  <c r="AF645" i="2"/>
  <c r="AF498" i="2"/>
  <c r="AF27" i="2"/>
  <c r="AF322" i="2"/>
  <c r="AF18" i="2"/>
  <c r="AF367" i="2"/>
  <c r="AF689" i="2"/>
  <c r="AF46" i="2"/>
  <c r="AF156" i="2"/>
  <c r="AF717" i="2"/>
  <c r="AF401" i="2"/>
  <c r="AF17" i="2"/>
  <c r="AF246" i="2"/>
  <c r="AF543" i="2"/>
  <c r="AF520" i="2"/>
  <c r="AF296" i="2"/>
  <c r="AF6" i="2"/>
  <c r="AF659" i="2"/>
  <c r="AF446" i="2"/>
  <c r="AF319" i="2"/>
  <c r="AF291" i="2"/>
  <c r="AF599" i="2"/>
  <c r="AF604" i="2"/>
  <c r="AF410" i="2"/>
  <c r="AF220" i="2"/>
  <c r="AF662" i="2"/>
  <c r="AF670" i="2"/>
  <c r="AF25" i="2"/>
  <c r="AF460" i="2"/>
  <c r="AF240" i="2"/>
  <c r="AF398" i="2"/>
  <c r="AF727" i="2"/>
  <c r="AF57" i="2"/>
  <c r="AF517" i="2"/>
  <c r="AF357" i="2"/>
  <c r="AF40" i="2"/>
  <c r="AF655" i="2"/>
  <c r="AF62" i="2"/>
  <c r="AF191" i="2"/>
  <c r="AF626" i="2"/>
  <c r="AF657" i="2"/>
  <c r="AF561" i="2"/>
  <c r="AF105" i="2"/>
  <c r="AF234" i="2"/>
  <c r="AF248" i="2"/>
  <c r="AF445" i="2"/>
  <c r="AF119" i="2"/>
  <c r="AF709" i="2"/>
  <c r="AF496" i="2"/>
  <c r="AF413" i="2"/>
  <c r="AF720" i="2"/>
  <c r="AF648" i="2"/>
  <c r="AF355" i="2"/>
  <c r="AF682" i="2"/>
  <c r="AF602" i="2"/>
  <c r="AF104" i="2"/>
  <c r="AF197" i="2"/>
  <c r="AF34" i="2"/>
  <c r="AF35" i="2"/>
  <c r="AF142" i="2"/>
  <c r="AF241" i="2"/>
  <c r="AF509" i="2"/>
  <c r="AF23" i="2"/>
  <c r="AF708" i="2"/>
  <c r="AF438" i="2"/>
  <c r="AF273" i="2"/>
  <c r="AF735" i="2"/>
  <c r="AF229" i="2"/>
  <c r="AF710" i="2"/>
  <c r="AF121" i="2"/>
  <c r="AF80" i="2"/>
  <c r="AF653" i="2"/>
  <c r="AF208" i="2"/>
  <c r="AF502" i="2"/>
  <c r="AF143" i="2"/>
  <c r="AF613" i="2"/>
  <c r="AF71" i="2"/>
  <c r="AF112" i="2"/>
  <c r="AF261" i="2"/>
  <c r="AF501" i="2"/>
  <c r="AF538" i="2"/>
  <c r="AF696" i="2"/>
  <c r="AF434" i="2"/>
  <c r="AF440" i="2"/>
  <c r="AF629" i="2"/>
  <c r="AF597" i="2"/>
  <c r="AF419" i="2"/>
  <c r="AF385" i="2"/>
  <c r="AF344" i="2"/>
  <c r="AF141" i="2"/>
  <c r="AF36" i="2"/>
  <c r="AF607" i="2"/>
  <c r="AF665" i="2"/>
  <c r="AF107" i="2"/>
  <c r="AF123" i="2"/>
  <c r="AF426" i="2"/>
  <c r="AF324" i="2"/>
  <c r="AF687" i="2"/>
  <c r="AF724" i="2"/>
  <c r="AF75" i="2"/>
  <c r="AF295" i="2"/>
  <c r="AF118" i="2"/>
  <c r="AF221" i="2"/>
  <c r="AF42" i="2"/>
  <c r="AF391" i="2"/>
  <c r="AF529" i="2"/>
  <c r="AF202" i="2"/>
  <c r="AF677" i="2"/>
  <c r="AF589" i="2"/>
  <c r="AF207" i="2"/>
  <c r="AF576" i="2"/>
  <c r="AF300" i="2"/>
  <c r="AF293" i="2"/>
  <c r="AF325" i="2"/>
  <c r="AF521" i="2"/>
  <c r="AF114" i="2"/>
  <c r="AF243" i="2"/>
  <c r="AF146" i="2"/>
  <c r="AF127" i="2"/>
  <c r="AF242" i="2"/>
  <c r="AF102" i="2"/>
  <c r="AF299" i="2"/>
  <c r="AF488" i="2"/>
  <c r="AF571" i="2"/>
  <c r="AF579" i="2"/>
  <c r="AF182" i="2"/>
  <c r="AF625" i="2"/>
  <c r="AF706" i="2"/>
  <c r="AF461" i="2"/>
  <c r="AF469" i="2"/>
  <c r="AF695" i="2"/>
  <c r="AF622" i="2"/>
  <c r="AF558" i="2"/>
  <c r="AF467" i="2"/>
  <c r="AF60" i="2"/>
  <c r="AF358" i="2"/>
  <c r="AF609" i="2"/>
  <c r="AF86" i="2"/>
  <c r="AF546" i="2"/>
  <c r="AF443" i="2"/>
  <c r="AF633" i="2"/>
  <c r="AF288" i="2"/>
  <c r="AF130" i="2"/>
  <c r="AF637" i="2"/>
  <c r="AF164" i="2"/>
  <c r="AF454" i="2"/>
  <c r="AF620" i="2"/>
  <c r="AF567" i="2"/>
  <c r="AF209" i="2"/>
  <c r="AF581" i="2"/>
  <c r="AF353" i="2"/>
  <c r="AF315" i="2"/>
  <c r="AF433" i="2"/>
  <c r="AF298" i="2"/>
  <c r="AF83" i="2"/>
  <c r="AF507" i="2"/>
  <c r="AF487" i="2"/>
  <c r="AF184" i="2"/>
  <c r="AF264" i="2"/>
  <c r="AF651" i="2"/>
  <c r="AF442" i="2"/>
  <c r="AF101" i="2"/>
  <c r="AF402" i="2"/>
  <c r="AF280" i="2"/>
  <c r="AF253" i="2"/>
  <c r="AF268" i="2"/>
  <c r="AF654" i="2"/>
  <c r="AF560" i="2"/>
  <c r="AF453" i="2"/>
  <c r="AF605" i="2"/>
  <c r="AF175" i="2"/>
  <c r="AF448" i="2"/>
  <c r="AF213" i="2"/>
  <c r="AF726" i="2"/>
  <c r="AF170" i="2"/>
  <c r="AF77" i="2"/>
  <c r="AF161" i="2"/>
  <c r="AF303" i="2"/>
  <c r="AF97" i="2"/>
  <c r="AF512" i="2"/>
  <c r="AF585" i="2"/>
  <c r="AF674" i="2"/>
  <c r="AF456" i="2"/>
  <c r="AF252" i="2"/>
  <c r="AF350" i="2"/>
  <c r="AF702" i="2"/>
  <c r="AF330" i="2"/>
  <c r="AF575" i="2"/>
  <c r="AF737" i="2"/>
  <c r="AF685" i="2"/>
  <c r="AF586" i="2"/>
  <c r="AF564" i="2"/>
  <c r="AF630" i="2"/>
  <c r="AF596" i="2"/>
  <c r="AF616" i="2"/>
  <c r="AF254" i="2"/>
  <c r="AF728" i="2"/>
  <c r="AF528" i="2"/>
  <c r="AF343" i="2"/>
  <c r="AF719" i="2"/>
  <c r="AF450" i="2"/>
  <c r="AF474" i="2"/>
  <c r="AF218" i="2"/>
  <c r="AF617" i="2"/>
  <c r="AF667" i="2"/>
  <c r="AF329" i="2"/>
  <c r="AF441" i="2"/>
  <c r="AF381" i="2"/>
  <c r="AF180" i="2"/>
  <c r="AF373" i="2"/>
  <c r="AF660" i="2"/>
  <c r="AF490" i="2"/>
  <c r="AF732" i="2"/>
  <c r="AF738" i="2"/>
  <c r="AF452" i="2"/>
  <c r="AF255" i="2"/>
  <c r="AF573" i="2"/>
  <c r="AF451" i="2"/>
  <c r="AF683" i="2"/>
  <c r="AF568" i="2"/>
  <c r="AF704" i="2"/>
  <c r="AF59" i="2"/>
  <c r="AF374" i="2"/>
  <c r="AF458" i="2"/>
  <c r="AF470" i="2"/>
  <c r="AF289" i="2"/>
  <c r="AF210" i="2"/>
  <c r="AF527" i="2"/>
  <c r="AF658" i="2"/>
  <c r="AF478" i="2"/>
  <c r="AF555" i="2"/>
  <c r="AF713" i="2"/>
  <c r="AF716" i="2"/>
  <c r="AF663" i="2"/>
  <c r="AF404" i="2"/>
  <c r="AF739" i="2"/>
  <c r="AF608" i="2"/>
  <c r="AE226" i="2"/>
  <c r="AE572" i="2"/>
  <c r="AE632" i="2"/>
  <c r="AE147" i="2"/>
  <c r="AE390" i="2"/>
  <c r="AE513" i="2"/>
  <c r="AE375" i="2"/>
  <c r="AE557" i="2"/>
  <c r="AE522" i="2"/>
  <c r="AE327" i="2"/>
  <c r="AE420" i="2"/>
  <c r="AE484" i="2"/>
  <c r="AE216" i="2"/>
  <c r="AE227" i="2"/>
  <c r="AE262" i="2"/>
  <c r="AE308" i="2"/>
  <c r="AE203" i="2"/>
  <c r="AE279" i="2"/>
  <c r="AE514" i="2"/>
  <c r="AE699" i="2"/>
  <c r="AE354" i="2"/>
  <c r="AE436" i="2"/>
  <c r="AE409" i="2"/>
  <c r="AE518" i="2"/>
  <c r="AE74" i="2"/>
  <c r="AE628" i="2"/>
  <c r="AE598" i="2"/>
  <c r="AE347" i="2"/>
  <c r="AE235" i="2"/>
  <c r="AE92" i="2"/>
  <c r="AE238" i="2"/>
  <c r="AE548" i="2"/>
  <c r="AE378" i="2"/>
  <c r="AE649" i="2"/>
  <c r="AE5" i="2"/>
  <c r="AE286" i="2"/>
  <c r="AE554" i="2"/>
  <c r="AE317" i="2"/>
  <c r="AE511" i="2"/>
  <c r="AE84" i="2"/>
  <c r="AE530" i="2"/>
  <c r="AE736" i="2"/>
  <c r="AE148" i="2"/>
  <c r="AE591" i="2"/>
  <c r="AE486" i="2"/>
  <c r="AE224" i="2"/>
  <c r="AE425" i="2"/>
  <c r="AE345" i="2"/>
  <c r="AE494" i="2"/>
  <c r="AE106" i="2"/>
  <c r="AE563" i="2"/>
  <c r="AE314" i="2"/>
  <c r="AE145" i="2"/>
  <c r="AE95" i="2"/>
  <c r="AE483" i="2"/>
  <c r="AE526" i="2"/>
  <c r="AE600" i="2"/>
  <c r="AE87" i="2"/>
  <c r="AE435" i="2"/>
  <c r="AE495" i="2"/>
  <c r="AE406" i="2"/>
  <c r="AE312" i="2"/>
  <c r="AE387" i="2"/>
  <c r="AE239" i="2"/>
  <c r="AE429" i="2"/>
  <c r="AE384" i="2"/>
  <c r="AE415" i="2"/>
  <c r="AE108" i="2"/>
  <c r="AE457" i="2"/>
  <c r="AE337" i="2"/>
  <c r="AE211" i="2"/>
  <c r="AE165" i="2"/>
  <c r="AE162" i="2"/>
  <c r="AE150" i="2"/>
  <c r="AE422" i="2"/>
  <c r="AE492" i="2"/>
  <c r="AE638" i="2"/>
  <c r="AE338" i="2"/>
  <c r="AE463" i="2"/>
  <c r="AE515" i="2"/>
  <c r="AE556" i="2"/>
  <c r="AE4" i="2"/>
  <c r="AE168" i="2"/>
  <c r="AE271" i="2"/>
  <c r="AE206" i="2"/>
  <c r="AE466" i="2"/>
  <c r="AE122" i="2"/>
  <c r="AE69" i="2"/>
  <c r="AE559" i="2"/>
  <c r="AE283" i="2"/>
  <c r="AE472" i="2"/>
  <c r="AE284" i="2"/>
  <c r="AE722" i="2"/>
  <c r="AE39" i="2"/>
  <c r="AE73" i="2"/>
  <c r="AE109" i="2"/>
  <c r="AE8" i="2"/>
  <c r="AE128" i="2"/>
  <c r="AE225" i="2"/>
  <c r="AE124" i="2"/>
  <c r="AE465" i="2"/>
  <c r="AE49" i="2"/>
  <c r="AE276" i="2"/>
  <c r="AE493" i="2"/>
  <c r="AE363" i="2"/>
  <c r="AE301" i="2"/>
  <c r="AE550" i="2"/>
  <c r="AE666" i="2"/>
  <c r="AE186" i="2"/>
  <c r="AE120" i="2"/>
  <c r="AE403" i="2"/>
  <c r="AE444" i="2"/>
  <c r="AE364" i="2"/>
  <c r="AE480" i="2"/>
  <c r="AE247" i="2"/>
  <c r="AE539" i="2"/>
  <c r="AE595" i="2"/>
  <c r="AE151" i="2"/>
  <c r="AE326" i="2"/>
  <c r="AE152" i="2"/>
  <c r="AE19" i="2"/>
  <c r="AE489" i="2"/>
  <c r="AE321" i="2"/>
  <c r="AE54" i="2"/>
  <c r="AE611" i="2"/>
  <c r="AE297" i="2"/>
  <c r="AE154" i="2"/>
  <c r="AE157" i="2"/>
  <c r="AE37" i="2"/>
  <c r="AE70" i="2"/>
  <c r="AE525" i="2"/>
  <c r="AE650" i="2"/>
  <c r="AE282" i="2"/>
  <c r="AE44" i="2"/>
  <c r="AE552" i="2"/>
  <c r="AE523" i="2"/>
  <c r="AE697" i="2"/>
  <c r="AE230" i="2"/>
  <c r="AE236" i="2"/>
  <c r="AE256" i="2"/>
  <c r="AE676" i="2"/>
  <c r="AE423" i="2"/>
  <c r="AE287" i="2"/>
  <c r="AE427" i="2"/>
  <c r="AE16" i="2"/>
  <c r="AE316" i="2"/>
  <c r="AE476" i="2"/>
  <c r="AE233" i="2"/>
  <c r="AE81" i="2"/>
  <c r="AE590" i="2"/>
  <c r="AE100" i="2"/>
  <c r="AE400" i="2"/>
  <c r="AE72" i="2"/>
  <c r="AE449" i="2"/>
  <c r="AE684" i="2"/>
  <c r="AE159" i="2"/>
  <c r="AE163" i="2"/>
  <c r="AE553" i="2"/>
  <c r="AE721" i="2"/>
  <c r="AE447" i="2"/>
  <c r="AE379" i="2"/>
  <c r="AE537" i="2"/>
  <c r="AE534" i="2"/>
  <c r="AE377" i="2"/>
  <c r="AE618" i="2"/>
  <c r="AE519" i="2"/>
  <c r="AE459" i="2"/>
  <c r="AE245" i="2"/>
  <c r="AE275" i="2"/>
  <c r="AE215" i="2"/>
  <c r="AE643" i="2"/>
  <c r="AE624" i="2"/>
  <c r="AE479" i="2"/>
  <c r="AE360" i="2"/>
  <c r="AE614" i="2"/>
  <c r="AE715" i="2"/>
  <c r="AE144" i="2"/>
  <c r="AE678" i="2"/>
  <c r="AE21" i="2"/>
  <c r="AE462" i="2"/>
  <c r="AE31" i="2"/>
  <c r="AE149" i="2"/>
  <c r="AE38" i="2"/>
  <c r="AE468" i="2"/>
  <c r="AE195" i="2"/>
  <c r="AE644" i="2"/>
  <c r="AE396" i="2"/>
  <c r="AE601" i="2"/>
  <c r="AE712" i="2"/>
  <c r="AE341" i="2"/>
  <c r="AE416" i="2"/>
  <c r="AE499" i="2"/>
  <c r="AE621" i="2"/>
  <c r="AE578" i="2"/>
  <c r="AE368" i="2"/>
  <c r="AE22" i="2"/>
  <c r="AE570" i="2"/>
  <c r="AE201" i="2"/>
  <c r="AE371" i="2"/>
  <c r="AE477" i="2"/>
  <c r="AE700" i="2"/>
  <c r="AE673" i="2"/>
  <c r="AE205" i="2"/>
  <c r="AE88" i="2"/>
  <c r="AE592" i="2"/>
  <c r="AE94" i="2"/>
  <c r="AE639" i="2"/>
  <c r="AE65" i="2"/>
  <c r="AE392" i="2"/>
  <c r="AE482" i="2"/>
  <c r="AE705" i="2"/>
  <c r="AE432" i="2"/>
  <c r="AE126" i="2"/>
  <c r="AE407" i="2"/>
  <c r="AE428" i="2"/>
  <c r="AE103" i="2"/>
  <c r="AE405" i="2"/>
  <c r="AE583" i="2"/>
  <c r="AE380" i="2"/>
  <c r="AE79" i="2"/>
  <c r="AE725" i="2"/>
  <c r="AE549" i="2"/>
  <c r="AE418" i="2"/>
  <c r="AE64" i="2"/>
  <c r="AE656" i="2"/>
  <c r="AE50" i="2"/>
  <c r="AE178" i="2"/>
  <c r="AE231" i="2"/>
  <c r="AE464" i="2"/>
  <c r="AE439" i="2"/>
  <c r="AE12" i="2"/>
  <c r="AE258" i="2"/>
  <c r="AE260" i="2"/>
  <c r="AE437" i="2"/>
  <c r="AE89" i="2"/>
  <c r="AE394" i="2"/>
  <c r="AE313" i="2"/>
  <c r="AE580" i="2"/>
  <c r="AE729" i="2"/>
  <c r="AE641" i="2"/>
  <c r="AE52" i="2"/>
  <c r="AE334" i="2"/>
  <c r="AE228" i="2"/>
  <c r="AE424" i="2"/>
  <c r="AE199" i="2"/>
  <c r="AE53" i="2"/>
  <c r="AE475" i="2"/>
  <c r="AE20" i="2"/>
  <c r="AE58" i="2"/>
  <c r="AE694" i="2"/>
  <c r="AE7" i="2"/>
  <c r="AE646" i="2"/>
  <c r="AE294" i="2"/>
  <c r="AE285" i="2"/>
  <c r="AE270" i="2"/>
  <c r="AE510" i="2"/>
  <c r="AE346" i="2"/>
  <c r="AE196" i="2"/>
  <c r="AE204" i="2"/>
  <c r="AE669" i="2"/>
  <c r="AE76" i="2"/>
  <c r="AE431" i="2"/>
  <c r="AE680" i="2"/>
  <c r="AE41" i="2"/>
  <c r="AE116" i="2"/>
  <c r="AE183" i="2"/>
  <c r="AE606" i="2"/>
  <c r="AE540" i="2"/>
  <c r="AE333" i="2"/>
  <c r="AE173" i="2"/>
  <c r="AE352" i="2"/>
  <c r="AE497" i="2"/>
  <c r="AE160" i="2"/>
  <c r="AE541" i="2"/>
  <c r="AE714" i="2"/>
  <c r="AE361" i="2"/>
  <c r="AE292" i="2"/>
  <c r="AE504" i="2"/>
  <c r="AE47" i="2"/>
  <c r="AE190" i="2"/>
  <c r="AE362" i="2"/>
  <c r="AE562" i="2"/>
  <c r="AE212" i="2"/>
  <c r="AE26" i="2"/>
  <c r="AE366" i="2"/>
  <c r="AE55" i="2"/>
  <c r="AE96" i="2"/>
  <c r="AE82" i="2"/>
  <c r="AE251" i="2"/>
  <c r="AE99" i="2"/>
  <c r="AE244" i="2"/>
  <c r="AE383" i="2"/>
  <c r="AE370" i="2"/>
  <c r="AE167" i="2"/>
  <c r="AE619" i="2"/>
  <c r="AE388" i="2"/>
  <c r="AE63" i="2"/>
  <c r="AE348" i="2"/>
  <c r="AE566" i="2"/>
  <c r="AE174" i="2"/>
  <c r="AE733" i="2"/>
  <c r="AE565" i="2"/>
  <c r="AE340" i="2"/>
  <c r="AE672" i="2"/>
  <c r="AE110" i="2"/>
  <c r="AE267" i="2"/>
  <c r="AE642" i="2"/>
  <c r="AE113" i="2"/>
  <c r="AE135" i="2"/>
  <c r="AE544" i="2"/>
  <c r="AE67" i="2"/>
  <c r="AE692" i="2"/>
  <c r="AE547" i="2"/>
  <c r="AE306" i="2"/>
  <c r="AE169" i="2"/>
  <c r="AE332" i="2"/>
  <c r="AE393" i="2"/>
  <c r="AE356" i="2"/>
  <c r="AE311" i="2"/>
  <c r="AE310" i="2"/>
  <c r="AE265" i="2"/>
  <c r="AE10" i="2"/>
  <c r="AE365" i="2"/>
  <c r="AE166" i="2"/>
  <c r="AE690" i="2"/>
  <c r="AE473" i="2"/>
  <c r="AE214" i="2"/>
  <c r="AE194" i="2"/>
  <c r="AE249" i="2"/>
  <c r="AE131" i="2"/>
  <c r="AE623" i="2"/>
  <c r="AE675" i="2"/>
  <c r="AE723" i="2"/>
  <c r="AE117" i="2"/>
  <c r="AE305" i="2"/>
  <c r="AE569" i="2"/>
  <c r="AE399" i="2"/>
  <c r="AE181" i="2"/>
  <c r="AE506" i="2"/>
  <c r="AE237" i="2"/>
  <c r="AE320" i="2"/>
  <c r="AE11" i="2"/>
  <c r="AE491" i="2"/>
  <c r="AE125" i="2"/>
  <c r="AE32" i="2"/>
  <c r="AE85" i="2"/>
  <c r="AE703" i="2"/>
  <c r="AE610" i="2"/>
  <c r="AE533" i="2"/>
  <c r="AE698" i="2"/>
  <c r="AE138" i="2"/>
  <c r="AE189" i="2"/>
  <c r="AE636" i="2"/>
  <c r="AE155" i="2"/>
  <c r="AE30" i="2"/>
  <c r="AE29" i="2"/>
  <c r="AE132" i="2"/>
  <c r="AE524" i="2"/>
  <c r="AE269" i="2"/>
  <c r="AE395" i="2"/>
  <c r="AE134" i="2"/>
  <c r="AE177" i="2"/>
  <c r="AE136" i="2"/>
  <c r="AE532" i="2"/>
  <c r="AE376" i="2"/>
  <c r="AE318" i="2"/>
  <c r="AE414" i="2"/>
  <c r="AE158" i="2"/>
  <c r="AE263" i="2"/>
  <c r="AE192" i="2"/>
  <c r="AE335" i="2"/>
  <c r="AE250" i="2"/>
  <c r="AE331" i="2"/>
  <c r="AE223" i="2"/>
  <c r="AE51" i="2"/>
  <c r="AE640" i="2"/>
  <c r="AE430" i="2"/>
  <c r="AE647" i="2"/>
  <c r="AE115" i="2"/>
  <c r="AE627" i="2"/>
  <c r="AE257" i="2"/>
  <c r="AE9" i="2"/>
  <c r="AE693" i="2"/>
  <c r="AE90" i="2"/>
  <c r="AE140" i="2"/>
  <c r="AE309" i="2"/>
  <c r="AE2" i="2"/>
  <c r="AE389" i="2"/>
  <c r="AE219" i="2"/>
  <c r="AE185" i="2"/>
  <c r="AE48" i="2"/>
  <c r="AE536" i="2"/>
  <c r="AE631" i="2"/>
  <c r="AE351" i="2"/>
  <c r="AE98" i="2"/>
  <c r="AE730" i="2"/>
  <c r="AE153" i="2"/>
  <c r="AE535" i="2"/>
  <c r="AE56" i="2"/>
  <c r="AE508" i="2"/>
  <c r="AE198" i="2"/>
  <c r="AE200" i="2"/>
  <c r="AE3" i="2"/>
  <c r="AE137" i="2"/>
  <c r="AE328" i="2"/>
  <c r="AE652" i="2"/>
  <c r="AE542" i="2"/>
  <c r="AE188" i="2"/>
  <c r="AE28" i="2"/>
  <c r="AE15" i="2"/>
  <c r="AE635" i="2"/>
  <c r="AE397" i="2"/>
  <c r="AE277" i="2"/>
  <c r="AE129" i="2"/>
  <c r="AE14" i="2"/>
  <c r="AE43" i="2"/>
  <c r="AE577" i="2"/>
  <c r="AE13" i="2"/>
  <c r="AE531" i="2"/>
  <c r="AE111" i="2"/>
  <c r="AE718" i="2"/>
  <c r="AE588" i="2"/>
  <c r="AE266" i="2"/>
  <c r="AE304" i="2"/>
  <c r="AE336" i="2"/>
  <c r="AE349" i="2"/>
  <c r="AE139" i="2"/>
  <c r="AE603" i="2"/>
  <c r="AE222" i="2"/>
  <c r="AE386" i="2"/>
  <c r="AE61" i="2"/>
  <c r="AE664" i="2"/>
  <c r="AE302" i="2"/>
  <c r="AE78" i="2"/>
  <c r="AE545" i="2"/>
  <c r="AE408" i="2"/>
  <c r="AE485" i="2"/>
  <c r="AE711" i="2"/>
  <c r="AE382" i="2"/>
  <c r="AE668" i="2"/>
  <c r="AE66" i="2"/>
  <c r="AE259" i="2"/>
  <c r="AE274" i="2"/>
  <c r="AE686" i="2"/>
  <c r="AE176" i="2"/>
  <c r="AE281" i="2"/>
  <c r="AE615" i="2"/>
  <c r="AE133" i="2"/>
  <c r="AE33" i="2"/>
  <c r="AE731" i="2"/>
  <c r="AE505" i="2"/>
  <c r="AE516" i="2"/>
  <c r="AE661" i="2"/>
  <c r="AE417" i="2"/>
  <c r="AE612" i="2"/>
  <c r="AE593" i="2"/>
  <c r="AE584" i="2"/>
  <c r="AE471" i="2"/>
  <c r="AE93" i="2"/>
  <c r="AE187" i="2"/>
  <c r="AE290" i="2"/>
  <c r="AE359" i="2"/>
  <c r="AE307" i="2"/>
  <c r="AE412" i="2"/>
  <c r="AE634" i="2"/>
  <c r="AE707" i="2"/>
  <c r="AE455" i="2"/>
  <c r="AE278" i="2"/>
  <c r="AE574" i="2"/>
  <c r="AE481" i="2"/>
  <c r="AE24" i="2"/>
  <c r="AE551" i="2"/>
  <c r="AE272" i="2"/>
  <c r="AE217" i="2"/>
  <c r="AE701" i="2"/>
  <c r="AE339" i="2"/>
  <c r="AE45" i="2"/>
  <c r="AE232" i="2"/>
  <c r="AE91" i="2"/>
  <c r="AE671" i="2"/>
  <c r="AE582" i="2"/>
  <c r="AE68" i="2"/>
  <c r="AE372" i="2"/>
  <c r="AE421" i="2"/>
  <c r="AE587" i="2"/>
  <c r="AE734" i="2"/>
  <c r="AE172" i="2"/>
  <c r="AE500" i="2"/>
  <c r="AE171" i="2"/>
  <c r="AE679" i="2"/>
  <c r="AE342" i="2"/>
  <c r="AE688" i="2"/>
  <c r="AE681" i="2"/>
  <c r="AE369" i="2"/>
  <c r="AE691" i="2"/>
  <c r="AE179" i="2"/>
  <c r="AE193" i="2"/>
  <c r="AE411" i="2"/>
  <c r="AE594" i="2"/>
  <c r="AE323" i="2"/>
  <c r="AE503" i="2"/>
  <c r="AE645" i="2"/>
  <c r="AE498" i="2"/>
  <c r="AE27" i="2"/>
  <c r="AE322" i="2"/>
  <c r="AE18" i="2"/>
  <c r="AE367" i="2"/>
  <c r="AE689" i="2"/>
  <c r="AE46" i="2"/>
  <c r="AE156" i="2"/>
  <c r="AE717" i="2"/>
  <c r="AE401" i="2"/>
  <c r="AE17" i="2"/>
  <c r="AE246" i="2"/>
  <c r="AE543" i="2"/>
  <c r="AE520" i="2"/>
  <c r="AE296" i="2"/>
  <c r="AE6" i="2"/>
  <c r="AE659" i="2"/>
  <c r="AE446" i="2"/>
  <c r="AE319" i="2"/>
  <c r="AE291" i="2"/>
  <c r="AE599" i="2"/>
  <c r="AE604" i="2"/>
  <c r="AE410" i="2"/>
  <c r="AE220" i="2"/>
  <c r="AE662" i="2"/>
  <c r="AE670" i="2"/>
  <c r="AE25" i="2"/>
  <c r="AE460" i="2"/>
  <c r="AE240" i="2"/>
  <c r="AE398" i="2"/>
  <c r="AE727" i="2"/>
  <c r="AE57" i="2"/>
  <c r="AE517" i="2"/>
  <c r="AE357" i="2"/>
  <c r="AE40" i="2"/>
  <c r="AE655" i="2"/>
  <c r="AE62" i="2"/>
  <c r="AE191" i="2"/>
  <c r="AE626" i="2"/>
  <c r="AE657" i="2"/>
  <c r="AE561" i="2"/>
  <c r="AE105" i="2"/>
  <c r="AE234" i="2"/>
  <c r="AE248" i="2"/>
  <c r="AE445" i="2"/>
  <c r="AE119" i="2"/>
  <c r="AE709" i="2"/>
  <c r="AE496" i="2"/>
  <c r="AE413" i="2"/>
  <c r="AE720" i="2"/>
  <c r="AE648" i="2"/>
  <c r="AE355" i="2"/>
  <c r="AE682" i="2"/>
  <c r="AE602" i="2"/>
  <c r="AE104" i="2"/>
  <c r="AE197" i="2"/>
  <c r="AE34" i="2"/>
  <c r="AE35" i="2"/>
  <c r="AE142" i="2"/>
  <c r="AE241" i="2"/>
  <c r="AE509" i="2"/>
  <c r="AE23" i="2"/>
  <c r="AE708" i="2"/>
  <c r="AE438" i="2"/>
  <c r="AE273" i="2"/>
  <c r="AE735" i="2"/>
  <c r="AE229" i="2"/>
  <c r="AE710" i="2"/>
  <c r="AE121" i="2"/>
  <c r="AE80" i="2"/>
  <c r="AE653" i="2"/>
  <c r="AE208" i="2"/>
  <c r="AE502" i="2"/>
  <c r="AE143" i="2"/>
  <c r="AE613" i="2"/>
  <c r="AE71" i="2"/>
  <c r="AE112" i="2"/>
  <c r="AE261" i="2"/>
  <c r="AE501" i="2"/>
  <c r="AE538" i="2"/>
  <c r="AE696" i="2"/>
  <c r="AE434" i="2"/>
  <c r="AE440" i="2"/>
  <c r="AE629" i="2"/>
  <c r="AE597" i="2"/>
  <c r="AE419" i="2"/>
  <c r="AE385" i="2"/>
  <c r="AE344" i="2"/>
  <c r="AE141" i="2"/>
  <c r="AE36" i="2"/>
  <c r="AE607" i="2"/>
  <c r="AE665" i="2"/>
  <c r="AE107" i="2"/>
  <c r="AE123" i="2"/>
  <c r="AE426" i="2"/>
  <c r="AE324" i="2"/>
  <c r="AE687" i="2"/>
  <c r="AE724" i="2"/>
  <c r="AE75" i="2"/>
  <c r="AE295" i="2"/>
  <c r="AE118" i="2"/>
  <c r="AE221" i="2"/>
  <c r="AE42" i="2"/>
  <c r="AE391" i="2"/>
  <c r="AE529" i="2"/>
  <c r="AE202" i="2"/>
  <c r="AE677" i="2"/>
  <c r="AE589" i="2"/>
  <c r="AE207" i="2"/>
  <c r="AE576" i="2"/>
  <c r="AE300" i="2"/>
  <c r="AE293" i="2"/>
  <c r="AE325" i="2"/>
  <c r="AE521" i="2"/>
  <c r="AE114" i="2"/>
  <c r="AE243" i="2"/>
  <c r="AE146" i="2"/>
  <c r="AE127" i="2"/>
  <c r="AE242" i="2"/>
  <c r="AE102" i="2"/>
  <c r="AE299" i="2"/>
  <c r="AE488" i="2"/>
  <c r="AE571" i="2"/>
  <c r="AE579" i="2"/>
  <c r="AE182" i="2"/>
  <c r="AE625" i="2"/>
  <c r="AE706" i="2"/>
  <c r="AE461" i="2"/>
  <c r="AE469" i="2"/>
  <c r="AE695" i="2"/>
  <c r="AE622" i="2"/>
  <c r="AE558" i="2"/>
  <c r="AE467" i="2"/>
  <c r="AE60" i="2"/>
  <c r="AE358" i="2"/>
  <c r="AE609" i="2"/>
  <c r="AE86" i="2"/>
  <c r="AE546" i="2"/>
  <c r="AE443" i="2"/>
  <c r="AE633" i="2"/>
  <c r="AE288" i="2"/>
  <c r="AE130" i="2"/>
  <c r="AE637" i="2"/>
  <c r="AE164" i="2"/>
  <c r="AE454" i="2"/>
  <c r="AE620" i="2"/>
  <c r="AE567" i="2"/>
  <c r="AE209" i="2"/>
  <c r="AE581" i="2"/>
  <c r="AE353" i="2"/>
  <c r="AE315" i="2"/>
  <c r="AE433" i="2"/>
  <c r="AE298" i="2"/>
  <c r="AE83" i="2"/>
  <c r="AE507" i="2"/>
  <c r="AE487" i="2"/>
  <c r="AE184" i="2"/>
  <c r="AE264" i="2"/>
  <c r="AE651" i="2"/>
  <c r="AE442" i="2"/>
  <c r="AE101" i="2"/>
  <c r="AE402" i="2"/>
  <c r="AE280" i="2"/>
  <c r="AE253" i="2"/>
  <c r="AE268" i="2"/>
  <c r="AE654" i="2"/>
  <c r="AE560" i="2"/>
  <c r="AE453" i="2"/>
  <c r="AE605" i="2"/>
  <c r="AE175" i="2"/>
  <c r="AE448" i="2"/>
  <c r="AE213" i="2"/>
  <c r="AE726" i="2"/>
  <c r="AE170" i="2"/>
  <c r="AE77" i="2"/>
  <c r="AE161" i="2"/>
  <c r="AE303" i="2"/>
  <c r="AE97" i="2"/>
  <c r="AE512" i="2"/>
  <c r="AE585" i="2"/>
  <c r="AE674" i="2"/>
  <c r="AE456" i="2"/>
  <c r="AE252" i="2"/>
  <c r="AE350" i="2"/>
  <c r="AE702" i="2"/>
  <c r="AE330" i="2"/>
  <c r="AE575" i="2"/>
  <c r="AE737" i="2"/>
  <c r="AE685" i="2"/>
  <c r="AE586" i="2"/>
  <c r="AE564" i="2"/>
  <c r="AE630" i="2"/>
  <c r="AE596" i="2"/>
  <c r="AE616" i="2"/>
  <c r="AE254" i="2"/>
  <c r="AE728" i="2"/>
  <c r="AE528" i="2"/>
  <c r="AE343" i="2"/>
  <c r="AE719" i="2"/>
  <c r="AE450" i="2"/>
  <c r="AE474" i="2"/>
  <c r="AE218" i="2"/>
  <c r="AE617" i="2"/>
  <c r="AE667" i="2"/>
  <c r="AE329" i="2"/>
  <c r="AE441" i="2"/>
  <c r="AE381" i="2"/>
  <c r="AE180" i="2"/>
  <c r="AE373" i="2"/>
  <c r="AE660" i="2"/>
  <c r="AE490" i="2"/>
  <c r="AE732" i="2"/>
  <c r="AE738" i="2"/>
  <c r="AE452" i="2"/>
  <c r="AE255" i="2"/>
  <c r="AE573" i="2"/>
  <c r="AE451" i="2"/>
  <c r="AE683" i="2"/>
  <c r="AE568" i="2"/>
  <c r="AE704" i="2"/>
  <c r="AE59" i="2"/>
  <c r="AE374" i="2"/>
  <c r="AE458" i="2"/>
  <c r="AE470" i="2"/>
  <c r="AE289" i="2"/>
  <c r="AE210" i="2"/>
  <c r="AE527" i="2"/>
  <c r="AE658" i="2"/>
  <c r="AE478" i="2"/>
  <c r="AE555" i="2"/>
  <c r="AE713" i="2"/>
  <c r="AE716" i="2"/>
  <c r="AE663" i="2"/>
  <c r="AE404" i="2"/>
  <c r="AE739" i="2"/>
  <c r="AE608" i="2"/>
  <c r="AD226" i="2"/>
  <c r="AD572" i="2"/>
  <c r="AD632" i="2"/>
  <c r="AD147" i="2"/>
  <c r="AD390" i="2"/>
  <c r="AD513" i="2"/>
  <c r="AD375" i="2"/>
  <c r="AD557" i="2"/>
  <c r="AD522" i="2"/>
  <c r="AD327" i="2"/>
  <c r="AD420" i="2"/>
  <c r="AD484" i="2"/>
  <c r="AD216" i="2"/>
  <c r="AD227" i="2"/>
  <c r="AD262" i="2"/>
  <c r="AD308" i="2"/>
  <c r="AD203" i="2"/>
  <c r="AD279" i="2"/>
  <c r="AD514" i="2"/>
  <c r="AD699" i="2"/>
  <c r="AD354" i="2"/>
  <c r="AD436" i="2"/>
  <c r="AD409" i="2"/>
  <c r="AD518" i="2"/>
  <c r="AD74" i="2"/>
  <c r="AD628" i="2"/>
  <c r="AD598" i="2"/>
  <c r="AD347" i="2"/>
  <c r="AD235" i="2"/>
  <c r="AD92" i="2"/>
  <c r="AD238" i="2"/>
  <c r="AD548" i="2"/>
  <c r="AD378" i="2"/>
  <c r="AD649" i="2"/>
  <c r="AD5" i="2"/>
  <c r="AD286" i="2"/>
  <c r="AD554" i="2"/>
  <c r="AD317" i="2"/>
  <c r="AD511" i="2"/>
  <c r="AD84" i="2"/>
  <c r="AD530" i="2"/>
  <c r="AD736" i="2"/>
  <c r="AD148" i="2"/>
  <c r="AD591" i="2"/>
  <c r="AD486" i="2"/>
  <c r="AD224" i="2"/>
  <c r="AD425" i="2"/>
  <c r="AD345" i="2"/>
  <c r="AD494" i="2"/>
  <c r="AD106" i="2"/>
  <c r="AD563" i="2"/>
  <c r="AD314" i="2"/>
  <c r="AD145" i="2"/>
  <c r="AD95" i="2"/>
  <c r="AD483" i="2"/>
  <c r="AD526" i="2"/>
  <c r="AD600" i="2"/>
  <c r="AD87" i="2"/>
  <c r="AD435" i="2"/>
  <c r="AD495" i="2"/>
  <c r="AD406" i="2"/>
  <c r="AD312" i="2"/>
  <c r="AD387" i="2"/>
  <c r="AD239" i="2"/>
  <c r="AD429" i="2"/>
  <c r="AD384" i="2"/>
  <c r="AD415" i="2"/>
  <c r="AD108" i="2"/>
  <c r="AD457" i="2"/>
  <c r="AD337" i="2"/>
  <c r="AD211" i="2"/>
  <c r="AD165" i="2"/>
  <c r="AD162" i="2"/>
  <c r="AD150" i="2"/>
  <c r="AD422" i="2"/>
  <c r="AD492" i="2"/>
  <c r="AD638" i="2"/>
  <c r="AD338" i="2"/>
  <c r="AD463" i="2"/>
  <c r="AD515" i="2"/>
  <c r="AD556" i="2"/>
  <c r="AD4" i="2"/>
  <c r="AD168" i="2"/>
  <c r="AD271" i="2"/>
  <c r="AD206" i="2"/>
  <c r="AD466" i="2"/>
  <c r="AD122" i="2"/>
  <c r="AD69" i="2"/>
  <c r="AD559" i="2"/>
  <c r="AD283" i="2"/>
  <c r="AD472" i="2"/>
  <c r="AD284" i="2"/>
  <c r="AD722" i="2"/>
  <c r="AD39" i="2"/>
  <c r="AD73" i="2"/>
  <c r="AD109" i="2"/>
  <c r="AD8" i="2"/>
  <c r="AD128" i="2"/>
  <c r="AD225" i="2"/>
  <c r="AD124" i="2"/>
  <c r="AD465" i="2"/>
  <c r="AD49" i="2"/>
  <c r="AD276" i="2"/>
  <c r="AD493" i="2"/>
  <c r="AD363" i="2"/>
  <c r="AD301" i="2"/>
  <c r="AD550" i="2"/>
  <c r="AD666" i="2"/>
  <c r="AD186" i="2"/>
  <c r="AD120" i="2"/>
  <c r="AD403" i="2"/>
  <c r="AD444" i="2"/>
  <c r="AD364" i="2"/>
  <c r="AD480" i="2"/>
  <c r="AD247" i="2"/>
  <c r="AD539" i="2"/>
  <c r="AD595" i="2"/>
  <c r="AD151" i="2"/>
  <c r="AD326" i="2"/>
  <c r="AD152" i="2"/>
  <c r="AD19" i="2"/>
  <c r="AD489" i="2"/>
  <c r="AD321" i="2"/>
  <c r="AD54" i="2"/>
  <c r="AD611" i="2"/>
  <c r="AD297" i="2"/>
  <c r="AD154" i="2"/>
  <c r="AD157" i="2"/>
  <c r="AD37" i="2"/>
  <c r="AD70" i="2"/>
  <c r="AD525" i="2"/>
  <c r="AD650" i="2"/>
  <c r="AD282" i="2"/>
  <c r="AD44" i="2"/>
  <c r="AD552" i="2"/>
  <c r="AD523" i="2"/>
  <c r="AD697" i="2"/>
  <c r="AD230" i="2"/>
  <c r="AD236" i="2"/>
  <c r="AD256" i="2"/>
  <c r="AD676" i="2"/>
  <c r="AD423" i="2"/>
  <c r="AD287" i="2"/>
  <c r="AD427" i="2"/>
  <c r="AD16" i="2"/>
  <c r="AD316" i="2"/>
  <c r="AD476" i="2"/>
  <c r="AD233" i="2"/>
  <c r="AD81" i="2"/>
  <c r="AD590" i="2"/>
  <c r="AD100" i="2"/>
  <c r="AD400" i="2"/>
  <c r="AD72" i="2"/>
  <c r="AD449" i="2"/>
  <c r="AD684" i="2"/>
  <c r="AD159" i="2"/>
  <c r="AD163" i="2"/>
  <c r="AD553" i="2"/>
  <c r="AD721" i="2"/>
  <c r="AD447" i="2"/>
  <c r="AD379" i="2"/>
  <c r="AD537" i="2"/>
  <c r="AD534" i="2"/>
  <c r="AD377" i="2"/>
  <c r="AD618" i="2"/>
  <c r="AD519" i="2"/>
  <c r="AD459" i="2"/>
  <c r="AD245" i="2"/>
  <c r="AD275" i="2"/>
  <c r="AD215" i="2"/>
  <c r="AD643" i="2"/>
  <c r="AD624" i="2"/>
  <c r="AD479" i="2"/>
  <c r="AD360" i="2"/>
  <c r="AD614" i="2"/>
  <c r="AD715" i="2"/>
  <c r="AD144" i="2"/>
  <c r="AD678" i="2"/>
  <c r="AD21" i="2"/>
  <c r="AD462" i="2"/>
  <c r="AD31" i="2"/>
  <c r="AD149" i="2"/>
  <c r="AD38" i="2"/>
  <c r="AD468" i="2"/>
  <c r="AD195" i="2"/>
  <c r="AD644" i="2"/>
  <c r="AD396" i="2"/>
  <c r="AD601" i="2"/>
  <c r="AD712" i="2"/>
  <c r="AD341" i="2"/>
  <c r="AD416" i="2"/>
  <c r="AD499" i="2"/>
  <c r="AD621" i="2"/>
  <c r="AD578" i="2"/>
  <c r="AD368" i="2"/>
  <c r="AD22" i="2"/>
  <c r="AD570" i="2"/>
  <c r="AD201" i="2"/>
  <c r="AD371" i="2"/>
  <c r="AD477" i="2"/>
  <c r="AD700" i="2"/>
  <c r="AD673" i="2"/>
  <c r="AD205" i="2"/>
  <c r="AD88" i="2"/>
  <c r="AD592" i="2"/>
  <c r="AD94" i="2"/>
  <c r="AD639" i="2"/>
  <c r="AD65" i="2"/>
  <c r="AD392" i="2"/>
  <c r="AD482" i="2"/>
  <c r="AD705" i="2"/>
  <c r="AD432" i="2"/>
  <c r="AD126" i="2"/>
  <c r="AD407" i="2"/>
  <c r="AD428" i="2"/>
  <c r="AD103" i="2"/>
  <c r="AD405" i="2"/>
  <c r="AD583" i="2"/>
  <c r="AD380" i="2"/>
  <c r="AD79" i="2"/>
  <c r="AD725" i="2"/>
  <c r="AD549" i="2"/>
  <c r="AD418" i="2"/>
  <c r="AD64" i="2"/>
  <c r="AD656" i="2"/>
  <c r="AD50" i="2"/>
  <c r="AD178" i="2"/>
  <c r="AD231" i="2"/>
  <c r="AD464" i="2"/>
  <c r="AD439" i="2"/>
  <c r="AD12" i="2"/>
  <c r="AD258" i="2"/>
  <c r="AD260" i="2"/>
  <c r="AD437" i="2"/>
  <c r="AD89" i="2"/>
  <c r="AD394" i="2"/>
  <c r="AD313" i="2"/>
  <c r="AD580" i="2"/>
  <c r="AD729" i="2"/>
  <c r="AD641" i="2"/>
  <c r="AD52" i="2"/>
  <c r="AD334" i="2"/>
  <c r="AD228" i="2"/>
  <c r="AD424" i="2"/>
  <c r="AD199" i="2"/>
  <c r="AD53" i="2"/>
  <c r="AD475" i="2"/>
  <c r="AD20" i="2"/>
  <c r="AD58" i="2"/>
  <c r="AD694" i="2"/>
  <c r="AD7" i="2"/>
  <c r="AD646" i="2"/>
  <c r="AD294" i="2"/>
  <c r="AD285" i="2"/>
  <c r="AD270" i="2"/>
  <c r="AD510" i="2"/>
  <c r="AD346" i="2"/>
  <c r="AD196" i="2"/>
  <c r="AD204" i="2"/>
  <c r="AD669" i="2"/>
  <c r="AD76" i="2"/>
  <c r="AD431" i="2"/>
  <c r="AD680" i="2"/>
  <c r="AD41" i="2"/>
  <c r="AD116" i="2"/>
  <c r="AD183" i="2"/>
  <c r="AD606" i="2"/>
  <c r="AD540" i="2"/>
  <c r="AD333" i="2"/>
  <c r="AD173" i="2"/>
  <c r="AD352" i="2"/>
  <c r="AD497" i="2"/>
  <c r="AD160" i="2"/>
  <c r="AD541" i="2"/>
  <c r="AD714" i="2"/>
  <c r="AD361" i="2"/>
  <c r="AD292" i="2"/>
  <c r="AD504" i="2"/>
  <c r="AD47" i="2"/>
  <c r="AD190" i="2"/>
  <c r="AD362" i="2"/>
  <c r="AD562" i="2"/>
  <c r="AD212" i="2"/>
  <c r="AD26" i="2"/>
  <c r="AD366" i="2"/>
  <c r="AD55" i="2"/>
  <c r="AD96" i="2"/>
  <c r="AD82" i="2"/>
  <c r="AD251" i="2"/>
  <c r="AD99" i="2"/>
  <c r="AD244" i="2"/>
  <c r="AD383" i="2"/>
  <c r="AD370" i="2"/>
  <c r="AD167" i="2"/>
  <c r="AD619" i="2"/>
  <c r="AD388" i="2"/>
  <c r="AD63" i="2"/>
  <c r="AD348" i="2"/>
  <c r="AD566" i="2"/>
  <c r="AD174" i="2"/>
  <c r="AD733" i="2"/>
  <c r="AD565" i="2"/>
  <c r="AD340" i="2"/>
  <c r="AD672" i="2"/>
  <c r="AD110" i="2"/>
  <c r="AD267" i="2"/>
  <c r="AD642" i="2"/>
  <c r="AD113" i="2"/>
  <c r="AD135" i="2"/>
  <c r="AD544" i="2"/>
  <c r="AD67" i="2"/>
  <c r="AD692" i="2"/>
  <c r="AD547" i="2"/>
  <c r="AD306" i="2"/>
  <c r="AD169" i="2"/>
  <c r="AD332" i="2"/>
  <c r="AD393" i="2"/>
  <c r="AD356" i="2"/>
  <c r="AD311" i="2"/>
  <c r="AD310" i="2"/>
  <c r="AD265" i="2"/>
  <c r="AD10" i="2"/>
  <c r="AD365" i="2"/>
  <c r="AD166" i="2"/>
  <c r="AD690" i="2"/>
  <c r="AD473" i="2"/>
  <c r="AD214" i="2"/>
  <c r="AD194" i="2"/>
  <c r="AD249" i="2"/>
  <c r="AD131" i="2"/>
  <c r="AD623" i="2"/>
  <c r="AD675" i="2"/>
  <c r="AD723" i="2"/>
  <c r="AD117" i="2"/>
  <c r="AD305" i="2"/>
  <c r="AD569" i="2"/>
  <c r="AD399" i="2"/>
  <c r="AD181" i="2"/>
  <c r="AD506" i="2"/>
  <c r="AD237" i="2"/>
  <c r="AD320" i="2"/>
  <c r="AD11" i="2"/>
  <c r="AD491" i="2"/>
  <c r="AD125" i="2"/>
  <c r="AD32" i="2"/>
  <c r="AD85" i="2"/>
  <c r="AD703" i="2"/>
  <c r="AD610" i="2"/>
  <c r="AD533" i="2"/>
  <c r="AD698" i="2"/>
  <c r="AD138" i="2"/>
  <c r="AD189" i="2"/>
  <c r="AD636" i="2"/>
  <c r="AD155" i="2"/>
  <c r="AD30" i="2"/>
  <c r="AD29" i="2"/>
  <c r="AD132" i="2"/>
  <c r="AD524" i="2"/>
  <c r="AD269" i="2"/>
  <c r="AD395" i="2"/>
  <c r="AD134" i="2"/>
  <c r="AD177" i="2"/>
  <c r="AD136" i="2"/>
  <c r="AD532" i="2"/>
  <c r="AD376" i="2"/>
  <c r="AD318" i="2"/>
  <c r="AD414" i="2"/>
  <c r="AD158" i="2"/>
  <c r="AD263" i="2"/>
  <c r="AD192" i="2"/>
  <c r="AD335" i="2"/>
  <c r="AD250" i="2"/>
  <c r="AD331" i="2"/>
  <c r="AD223" i="2"/>
  <c r="AD51" i="2"/>
  <c r="AD640" i="2"/>
  <c r="AD430" i="2"/>
  <c r="AD647" i="2"/>
  <c r="AD115" i="2"/>
  <c r="AD627" i="2"/>
  <c r="AD257" i="2"/>
  <c r="AD9" i="2"/>
  <c r="AD693" i="2"/>
  <c r="AD90" i="2"/>
  <c r="AD140" i="2"/>
  <c r="AD309" i="2"/>
  <c r="AD2" i="2"/>
  <c r="AD389" i="2"/>
  <c r="AD219" i="2"/>
  <c r="AD185" i="2"/>
  <c r="AD48" i="2"/>
  <c r="AD536" i="2"/>
  <c r="AD631" i="2"/>
  <c r="AD351" i="2"/>
  <c r="AD98" i="2"/>
  <c r="AD730" i="2"/>
  <c r="AD153" i="2"/>
  <c r="AD535" i="2"/>
  <c r="AD56" i="2"/>
  <c r="AD508" i="2"/>
  <c r="AD198" i="2"/>
  <c r="AD200" i="2"/>
  <c r="AD3" i="2"/>
  <c r="AD137" i="2"/>
  <c r="AD328" i="2"/>
  <c r="AD652" i="2"/>
  <c r="AD542" i="2"/>
  <c r="AD188" i="2"/>
  <c r="AD28" i="2"/>
  <c r="AD15" i="2"/>
  <c r="AD635" i="2"/>
  <c r="AD397" i="2"/>
  <c r="AD277" i="2"/>
  <c r="AD129" i="2"/>
  <c r="AD14" i="2"/>
  <c r="AD43" i="2"/>
  <c r="AD577" i="2"/>
  <c r="AD13" i="2"/>
  <c r="AD531" i="2"/>
  <c r="AD111" i="2"/>
  <c r="AD718" i="2"/>
  <c r="AD588" i="2"/>
  <c r="AD266" i="2"/>
  <c r="AD304" i="2"/>
  <c r="AD336" i="2"/>
  <c r="AD349" i="2"/>
  <c r="AD139" i="2"/>
  <c r="AD603" i="2"/>
  <c r="AD222" i="2"/>
  <c r="AD386" i="2"/>
  <c r="AD61" i="2"/>
  <c r="AD664" i="2"/>
  <c r="AD302" i="2"/>
  <c r="AD78" i="2"/>
  <c r="AD545" i="2"/>
  <c r="AD408" i="2"/>
  <c r="AD485" i="2"/>
  <c r="AD711" i="2"/>
  <c r="AD382" i="2"/>
  <c r="AD668" i="2"/>
  <c r="AD66" i="2"/>
  <c r="AD259" i="2"/>
  <c r="AD274" i="2"/>
  <c r="AD686" i="2"/>
  <c r="AD176" i="2"/>
  <c r="AD281" i="2"/>
  <c r="AD615" i="2"/>
  <c r="AD133" i="2"/>
  <c r="AD33" i="2"/>
  <c r="AD731" i="2"/>
  <c r="AD505" i="2"/>
  <c r="AD516" i="2"/>
  <c r="AD661" i="2"/>
  <c r="AD417" i="2"/>
  <c r="AD612" i="2"/>
  <c r="AD593" i="2"/>
  <c r="AD584" i="2"/>
  <c r="AD471" i="2"/>
  <c r="AD93" i="2"/>
  <c r="AD187" i="2"/>
  <c r="AD290" i="2"/>
  <c r="AD359" i="2"/>
  <c r="AD307" i="2"/>
  <c r="AD412" i="2"/>
  <c r="AD634" i="2"/>
  <c r="AD707" i="2"/>
  <c r="AD455" i="2"/>
  <c r="AD278" i="2"/>
  <c r="AD574" i="2"/>
  <c r="AD481" i="2"/>
  <c r="AD24" i="2"/>
  <c r="AD551" i="2"/>
  <c r="AD272" i="2"/>
  <c r="AD217" i="2"/>
  <c r="AD701" i="2"/>
  <c r="AD339" i="2"/>
  <c r="AD45" i="2"/>
  <c r="AD232" i="2"/>
  <c r="AD91" i="2"/>
  <c r="AD671" i="2"/>
  <c r="AD582" i="2"/>
  <c r="AD68" i="2"/>
  <c r="AD372" i="2"/>
  <c r="AD421" i="2"/>
  <c r="AD587" i="2"/>
  <c r="AD734" i="2"/>
  <c r="AD172" i="2"/>
  <c r="AD500" i="2"/>
  <c r="AD171" i="2"/>
  <c r="AD679" i="2"/>
  <c r="AD342" i="2"/>
  <c r="AD688" i="2"/>
  <c r="AD681" i="2"/>
  <c r="AD369" i="2"/>
  <c r="AD691" i="2"/>
  <c r="AD179" i="2"/>
  <c r="AD193" i="2"/>
  <c r="AD411" i="2"/>
  <c r="AD594" i="2"/>
  <c r="AD323" i="2"/>
  <c r="AD503" i="2"/>
  <c r="AD645" i="2"/>
  <c r="AD498" i="2"/>
  <c r="AD27" i="2"/>
  <c r="AD322" i="2"/>
  <c r="AD18" i="2"/>
  <c r="AD367" i="2"/>
  <c r="AD689" i="2"/>
  <c r="AD46" i="2"/>
  <c r="AD156" i="2"/>
  <c r="AD717" i="2"/>
  <c r="AD401" i="2"/>
  <c r="AD17" i="2"/>
  <c r="AD246" i="2"/>
  <c r="AD543" i="2"/>
  <c r="AD520" i="2"/>
  <c r="AD296" i="2"/>
  <c r="AD6" i="2"/>
  <c r="AD659" i="2"/>
  <c r="AD446" i="2"/>
  <c r="AD319" i="2"/>
  <c r="AD291" i="2"/>
  <c r="AD599" i="2"/>
  <c r="AD604" i="2"/>
  <c r="AD410" i="2"/>
  <c r="AD220" i="2"/>
  <c r="AD662" i="2"/>
  <c r="AD670" i="2"/>
  <c r="AD25" i="2"/>
  <c r="AD460" i="2"/>
  <c r="AD240" i="2"/>
  <c r="AD398" i="2"/>
  <c r="AD727" i="2"/>
  <c r="AD57" i="2"/>
  <c r="AD517" i="2"/>
  <c r="AD357" i="2"/>
  <c r="AD40" i="2"/>
  <c r="AD655" i="2"/>
  <c r="AD62" i="2"/>
  <c r="AD191" i="2"/>
  <c r="AD626" i="2"/>
  <c r="AD657" i="2"/>
  <c r="AD561" i="2"/>
  <c r="AD105" i="2"/>
  <c r="AD234" i="2"/>
  <c r="AD248" i="2"/>
  <c r="AD445" i="2"/>
  <c r="AD119" i="2"/>
  <c r="AD709" i="2"/>
  <c r="AD496" i="2"/>
  <c r="AD413" i="2"/>
  <c r="AD720" i="2"/>
  <c r="AD648" i="2"/>
  <c r="AD355" i="2"/>
  <c r="AD682" i="2"/>
  <c r="AD602" i="2"/>
  <c r="AD104" i="2"/>
  <c r="AD197" i="2"/>
  <c r="AD34" i="2"/>
  <c r="AD35" i="2"/>
  <c r="AD142" i="2"/>
  <c r="AD241" i="2"/>
  <c r="AD509" i="2"/>
  <c r="AD23" i="2"/>
  <c r="AD708" i="2"/>
  <c r="AD438" i="2"/>
  <c r="AD273" i="2"/>
  <c r="AD735" i="2"/>
  <c r="AD229" i="2"/>
  <c r="AD710" i="2"/>
  <c r="AD121" i="2"/>
  <c r="AD80" i="2"/>
  <c r="AD653" i="2"/>
  <c r="AD208" i="2"/>
  <c r="AD502" i="2"/>
  <c r="AD143" i="2"/>
  <c r="AD613" i="2"/>
  <c r="AD71" i="2"/>
  <c r="AD112" i="2"/>
  <c r="AD261" i="2"/>
  <c r="AD501" i="2"/>
  <c r="AD538" i="2"/>
  <c r="AD696" i="2"/>
  <c r="AD434" i="2"/>
  <c r="AD440" i="2"/>
  <c r="AD629" i="2"/>
  <c r="AD597" i="2"/>
  <c r="AD419" i="2"/>
  <c r="AD385" i="2"/>
  <c r="AD344" i="2"/>
  <c r="AD141" i="2"/>
  <c r="AD36" i="2"/>
  <c r="AD607" i="2"/>
  <c r="AD665" i="2"/>
  <c r="AD107" i="2"/>
  <c r="AD123" i="2"/>
  <c r="AD426" i="2"/>
  <c r="AD324" i="2"/>
  <c r="AD687" i="2"/>
  <c r="AD724" i="2"/>
  <c r="AD75" i="2"/>
  <c r="AD295" i="2"/>
  <c r="AD118" i="2"/>
  <c r="AD221" i="2"/>
  <c r="AD42" i="2"/>
  <c r="AD391" i="2"/>
  <c r="AD529" i="2"/>
  <c r="AD202" i="2"/>
  <c r="AD677" i="2"/>
  <c r="AD589" i="2"/>
  <c r="AD207" i="2"/>
  <c r="AD576" i="2"/>
  <c r="AD300" i="2"/>
  <c r="AD293" i="2"/>
  <c r="AD325" i="2"/>
  <c r="AD521" i="2"/>
  <c r="AD114" i="2"/>
  <c r="AD243" i="2"/>
  <c r="AD146" i="2"/>
  <c r="AD127" i="2"/>
  <c r="AD242" i="2"/>
  <c r="AD102" i="2"/>
  <c r="AD299" i="2"/>
  <c r="AD488" i="2"/>
  <c r="AD571" i="2"/>
  <c r="AD579" i="2"/>
  <c r="AD182" i="2"/>
  <c r="AD625" i="2"/>
  <c r="AD706" i="2"/>
  <c r="AD461" i="2"/>
  <c r="AD469" i="2"/>
  <c r="AD695" i="2"/>
  <c r="AD622" i="2"/>
  <c r="AD558" i="2"/>
  <c r="AD467" i="2"/>
  <c r="AD60" i="2"/>
  <c r="AD358" i="2"/>
  <c r="AD609" i="2"/>
  <c r="AD86" i="2"/>
  <c r="AD546" i="2"/>
  <c r="AD443" i="2"/>
  <c r="AD633" i="2"/>
  <c r="AD288" i="2"/>
  <c r="AD130" i="2"/>
  <c r="AD637" i="2"/>
  <c r="AD164" i="2"/>
  <c r="AD454" i="2"/>
  <c r="AD620" i="2"/>
  <c r="AD567" i="2"/>
  <c r="AD209" i="2"/>
  <c r="AD581" i="2"/>
  <c r="AD353" i="2"/>
  <c r="AD315" i="2"/>
  <c r="AD433" i="2"/>
  <c r="AD298" i="2"/>
  <c r="AD83" i="2"/>
  <c r="AD507" i="2"/>
  <c r="AD487" i="2"/>
  <c r="AD184" i="2"/>
  <c r="AD264" i="2"/>
  <c r="AD651" i="2"/>
  <c r="AD442" i="2"/>
  <c r="AD101" i="2"/>
  <c r="AD402" i="2"/>
  <c r="AD280" i="2"/>
  <c r="AD253" i="2"/>
  <c r="AD268" i="2"/>
  <c r="AD654" i="2"/>
  <c r="AD560" i="2"/>
  <c r="AD453" i="2"/>
  <c r="AD605" i="2"/>
  <c r="AD175" i="2"/>
  <c r="AD448" i="2"/>
  <c r="AD213" i="2"/>
  <c r="AD726" i="2"/>
  <c r="AD170" i="2"/>
  <c r="AD77" i="2"/>
  <c r="AD161" i="2"/>
  <c r="AD303" i="2"/>
  <c r="AD97" i="2"/>
  <c r="AD512" i="2"/>
  <c r="AD585" i="2"/>
  <c r="AD674" i="2"/>
  <c r="AD456" i="2"/>
  <c r="AD252" i="2"/>
  <c r="AD350" i="2"/>
  <c r="AD702" i="2"/>
  <c r="AD330" i="2"/>
  <c r="AD575" i="2"/>
  <c r="AD737" i="2"/>
  <c r="AD685" i="2"/>
  <c r="AD586" i="2"/>
  <c r="AD564" i="2"/>
  <c r="AD630" i="2"/>
  <c r="AD596" i="2"/>
  <c r="AD616" i="2"/>
  <c r="AD254" i="2"/>
  <c r="AD728" i="2"/>
  <c r="AD528" i="2"/>
  <c r="AD343" i="2"/>
  <c r="AD719" i="2"/>
  <c r="AD450" i="2"/>
  <c r="AD474" i="2"/>
  <c r="AD218" i="2"/>
  <c r="AD617" i="2"/>
  <c r="AD667" i="2"/>
  <c r="AD329" i="2"/>
  <c r="AD441" i="2"/>
  <c r="AD381" i="2"/>
  <c r="AD180" i="2"/>
  <c r="AD373" i="2"/>
  <c r="AD660" i="2"/>
  <c r="AD490" i="2"/>
  <c r="AD732" i="2"/>
  <c r="AD738" i="2"/>
  <c r="AD452" i="2"/>
  <c r="AD255" i="2"/>
  <c r="AD573" i="2"/>
  <c r="AD451" i="2"/>
  <c r="AD683" i="2"/>
  <c r="AD568" i="2"/>
  <c r="AD704" i="2"/>
  <c r="AD59" i="2"/>
  <c r="AD374" i="2"/>
  <c r="AD458" i="2"/>
  <c r="AD470" i="2"/>
  <c r="AD289" i="2"/>
  <c r="AD210" i="2"/>
  <c r="AD527" i="2"/>
  <c r="AD658" i="2"/>
  <c r="AD478" i="2"/>
  <c r="AD555" i="2"/>
  <c r="AD713" i="2"/>
  <c r="AD716" i="2"/>
  <c r="AD663" i="2"/>
  <c r="AD404" i="2"/>
  <c r="AD739" i="2"/>
  <c r="AD608" i="2"/>
  <c r="AC226" i="2"/>
  <c r="AC572" i="2"/>
  <c r="AC632" i="2"/>
  <c r="AC147" i="2"/>
  <c r="AC390" i="2"/>
  <c r="AC513" i="2"/>
  <c r="AC375" i="2"/>
  <c r="AC557" i="2"/>
  <c r="AC522" i="2"/>
  <c r="AC327" i="2"/>
  <c r="AC420" i="2"/>
  <c r="AC484" i="2"/>
  <c r="AC216" i="2"/>
  <c r="AC227" i="2"/>
  <c r="AC262" i="2"/>
  <c r="AC308" i="2"/>
  <c r="AC203" i="2"/>
  <c r="AC279" i="2"/>
  <c r="AC514" i="2"/>
  <c r="AC699" i="2"/>
  <c r="AC354" i="2"/>
  <c r="AC436" i="2"/>
  <c r="AC409" i="2"/>
  <c r="AC518" i="2"/>
  <c r="AC74" i="2"/>
  <c r="AC628" i="2"/>
  <c r="AC598" i="2"/>
  <c r="AC347" i="2"/>
  <c r="AC235" i="2"/>
  <c r="AC92" i="2"/>
  <c r="AC238" i="2"/>
  <c r="AC548" i="2"/>
  <c r="AC378" i="2"/>
  <c r="AC649" i="2"/>
  <c r="AC5" i="2"/>
  <c r="AC286" i="2"/>
  <c r="AC554" i="2"/>
  <c r="AC317" i="2"/>
  <c r="AC511" i="2"/>
  <c r="AC84" i="2"/>
  <c r="AC530" i="2"/>
  <c r="AC736" i="2"/>
  <c r="AC148" i="2"/>
  <c r="AC591" i="2"/>
  <c r="AC486" i="2"/>
  <c r="AC224" i="2"/>
  <c r="AC425" i="2"/>
  <c r="AC345" i="2"/>
  <c r="AC494" i="2"/>
  <c r="AC106" i="2"/>
  <c r="AC563" i="2"/>
  <c r="AC314" i="2"/>
  <c r="AC145" i="2"/>
  <c r="AC95" i="2"/>
  <c r="AC483" i="2"/>
  <c r="AC526" i="2"/>
  <c r="AC600" i="2"/>
  <c r="AC87" i="2"/>
  <c r="AC435" i="2"/>
  <c r="AC495" i="2"/>
  <c r="AC406" i="2"/>
  <c r="AC312" i="2"/>
  <c r="AC387" i="2"/>
  <c r="AC239" i="2"/>
  <c r="AC429" i="2"/>
  <c r="AC384" i="2"/>
  <c r="AC415" i="2"/>
  <c r="AC108" i="2"/>
  <c r="AC457" i="2"/>
  <c r="AC337" i="2"/>
  <c r="AC211" i="2"/>
  <c r="AC165" i="2"/>
  <c r="AC162" i="2"/>
  <c r="AC150" i="2"/>
  <c r="AC422" i="2"/>
  <c r="AC492" i="2"/>
  <c r="AC638" i="2"/>
  <c r="AC338" i="2"/>
  <c r="AC463" i="2"/>
  <c r="AC515" i="2"/>
  <c r="AC556" i="2"/>
  <c r="AC4" i="2"/>
  <c r="AC168" i="2"/>
  <c r="AC271" i="2"/>
  <c r="AC206" i="2"/>
  <c r="AC466" i="2"/>
  <c r="AC122" i="2"/>
  <c r="AC69" i="2"/>
  <c r="AC559" i="2"/>
  <c r="AC283" i="2"/>
  <c r="AC472" i="2"/>
  <c r="AC284" i="2"/>
  <c r="AC722" i="2"/>
  <c r="AC39" i="2"/>
  <c r="AC73" i="2"/>
  <c r="AC109" i="2"/>
  <c r="AC8" i="2"/>
  <c r="AC128" i="2"/>
  <c r="AC225" i="2"/>
  <c r="AC124" i="2"/>
  <c r="AC465" i="2"/>
  <c r="AC49" i="2"/>
  <c r="AC276" i="2"/>
  <c r="AC493" i="2"/>
  <c r="AC363" i="2"/>
  <c r="AC301" i="2"/>
  <c r="AC550" i="2"/>
  <c r="AC666" i="2"/>
  <c r="AC186" i="2"/>
  <c r="AC120" i="2"/>
  <c r="AC403" i="2"/>
  <c r="AC444" i="2"/>
  <c r="AC364" i="2"/>
  <c r="AC480" i="2"/>
  <c r="AC247" i="2"/>
  <c r="AC539" i="2"/>
  <c r="AC595" i="2"/>
  <c r="AC151" i="2"/>
  <c r="AC326" i="2"/>
  <c r="AC152" i="2"/>
  <c r="AC19" i="2"/>
  <c r="AC489" i="2"/>
  <c r="AC321" i="2"/>
  <c r="AC54" i="2"/>
  <c r="AC611" i="2"/>
  <c r="AC297" i="2"/>
  <c r="AC154" i="2"/>
  <c r="AC157" i="2"/>
  <c r="AC37" i="2"/>
  <c r="AC70" i="2"/>
  <c r="AC525" i="2"/>
  <c r="AC650" i="2"/>
  <c r="AC282" i="2"/>
  <c r="AC44" i="2"/>
  <c r="AC552" i="2"/>
  <c r="AC523" i="2"/>
  <c r="AC697" i="2"/>
  <c r="AC230" i="2"/>
  <c r="AC236" i="2"/>
  <c r="AC256" i="2"/>
  <c r="AC676" i="2"/>
  <c r="AC423" i="2"/>
  <c r="AC287" i="2"/>
  <c r="AC427" i="2"/>
  <c r="AC16" i="2"/>
  <c r="AC316" i="2"/>
  <c r="AC476" i="2"/>
  <c r="AC233" i="2"/>
  <c r="AC81" i="2"/>
  <c r="AC590" i="2"/>
  <c r="AC100" i="2"/>
  <c r="AC400" i="2"/>
  <c r="AC72" i="2"/>
  <c r="AC449" i="2"/>
  <c r="AC684" i="2"/>
  <c r="AC159" i="2"/>
  <c r="AC163" i="2"/>
  <c r="AC553" i="2"/>
  <c r="AC721" i="2"/>
  <c r="AC447" i="2"/>
  <c r="AC379" i="2"/>
  <c r="AC537" i="2"/>
  <c r="AC534" i="2"/>
  <c r="AC377" i="2"/>
  <c r="AC618" i="2"/>
  <c r="AC519" i="2"/>
  <c r="AC459" i="2"/>
  <c r="AC245" i="2"/>
  <c r="AC275" i="2"/>
  <c r="AC215" i="2"/>
  <c r="AC643" i="2"/>
  <c r="AC624" i="2"/>
  <c r="AC479" i="2"/>
  <c r="AC360" i="2"/>
  <c r="AC614" i="2"/>
  <c r="AC715" i="2"/>
  <c r="AC144" i="2"/>
  <c r="AC678" i="2"/>
  <c r="AC21" i="2"/>
  <c r="AC462" i="2"/>
  <c r="AC31" i="2"/>
  <c r="AC149" i="2"/>
  <c r="AC38" i="2"/>
  <c r="AC468" i="2"/>
  <c r="AC195" i="2"/>
  <c r="AC644" i="2"/>
  <c r="AC396" i="2"/>
  <c r="AC601" i="2"/>
  <c r="AC712" i="2"/>
  <c r="AC341" i="2"/>
  <c r="AC416" i="2"/>
  <c r="AC499" i="2"/>
  <c r="AC621" i="2"/>
  <c r="AC578" i="2"/>
  <c r="AC368" i="2"/>
  <c r="AC22" i="2"/>
  <c r="AC570" i="2"/>
  <c r="AC201" i="2"/>
  <c r="AC371" i="2"/>
  <c r="AC477" i="2"/>
  <c r="AC700" i="2"/>
  <c r="AC673" i="2"/>
  <c r="AC205" i="2"/>
  <c r="AC88" i="2"/>
  <c r="AC592" i="2"/>
  <c r="AC94" i="2"/>
  <c r="AC639" i="2"/>
  <c r="AC65" i="2"/>
  <c r="AC392" i="2"/>
  <c r="AC482" i="2"/>
  <c r="AC705" i="2"/>
  <c r="AC432" i="2"/>
  <c r="AC126" i="2"/>
  <c r="AC407" i="2"/>
  <c r="AC428" i="2"/>
  <c r="AC103" i="2"/>
  <c r="AC405" i="2"/>
  <c r="AC583" i="2"/>
  <c r="AC380" i="2"/>
  <c r="AC79" i="2"/>
  <c r="AC725" i="2"/>
  <c r="AC549" i="2"/>
  <c r="AC418" i="2"/>
  <c r="AC64" i="2"/>
  <c r="AC656" i="2"/>
  <c r="AC50" i="2"/>
  <c r="AC178" i="2"/>
  <c r="AC231" i="2"/>
  <c r="AC464" i="2"/>
  <c r="AC439" i="2"/>
  <c r="AC12" i="2"/>
  <c r="AC258" i="2"/>
  <c r="AC260" i="2"/>
  <c r="AC437" i="2"/>
  <c r="AC89" i="2"/>
  <c r="AC394" i="2"/>
  <c r="AC313" i="2"/>
  <c r="AC580" i="2"/>
  <c r="AC729" i="2"/>
  <c r="AC641" i="2"/>
  <c r="AC52" i="2"/>
  <c r="AC334" i="2"/>
  <c r="AC228" i="2"/>
  <c r="AC424" i="2"/>
  <c r="AC199" i="2"/>
  <c r="AC53" i="2"/>
  <c r="AC475" i="2"/>
  <c r="AC20" i="2"/>
  <c r="AC58" i="2"/>
  <c r="AC694" i="2"/>
  <c r="AC7" i="2"/>
  <c r="AC646" i="2"/>
  <c r="AC294" i="2"/>
  <c r="AC285" i="2"/>
  <c r="AC270" i="2"/>
  <c r="AC510" i="2"/>
  <c r="AC346" i="2"/>
  <c r="AC196" i="2"/>
  <c r="AC204" i="2"/>
  <c r="AC669" i="2"/>
  <c r="AC76" i="2"/>
  <c r="AC431" i="2"/>
  <c r="AC680" i="2"/>
  <c r="AC41" i="2"/>
  <c r="AC116" i="2"/>
  <c r="AC183" i="2"/>
  <c r="AC606" i="2"/>
  <c r="AC540" i="2"/>
  <c r="AC333" i="2"/>
  <c r="AC173" i="2"/>
  <c r="AC352" i="2"/>
  <c r="AC497" i="2"/>
  <c r="AC160" i="2"/>
  <c r="AC541" i="2"/>
  <c r="AC714" i="2"/>
  <c r="AC361" i="2"/>
  <c r="AC292" i="2"/>
  <c r="AC504" i="2"/>
  <c r="AC47" i="2"/>
  <c r="AC190" i="2"/>
  <c r="AC362" i="2"/>
  <c r="AC562" i="2"/>
  <c r="AC212" i="2"/>
  <c r="AC26" i="2"/>
  <c r="AC366" i="2"/>
  <c r="AC55" i="2"/>
  <c r="AC96" i="2"/>
  <c r="AC82" i="2"/>
  <c r="AC251" i="2"/>
  <c r="AC99" i="2"/>
  <c r="AC244" i="2"/>
  <c r="AC383" i="2"/>
  <c r="AC370" i="2"/>
  <c r="AC167" i="2"/>
  <c r="AC619" i="2"/>
  <c r="AC388" i="2"/>
  <c r="AC63" i="2"/>
  <c r="AC348" i="2"/>
  <c r="AC566" i="2"/>
  <c r="AC174" i="2"/>
  <c r="AC733" i="2"/>
  <c r="AC565" i="2"/>
  <c r="AC340" i="2"/>
  <c r="AC672" i="2"/>
  <c r="AC110" i="2"/>
  <c r="AC267" i="2"/>
  <c r="AC642" i="2"/>
  <c r="AC113" i="2"/>
  <c r="AC135" i="2"/>
  <c r="AC544" i="2"/>
  <c r="AC67" i="2"/>
  <c r="AC692" i="2"/>
  <c r="AC547" i="2"/>
  <c r="AC306" i="2"/>
  <c r="AC169" i="2"/>
  <c r="AC332" i="2"/>
  <c r="AC393" i="2"/>
  <c r="AC356" i="2"/>
  <c r="AC311" i="2"/>
  <c r="AC310" i="2"/>
  <c r="AC265" i="2"/>
  <c r="AC10" i="2"/>
  <c r="AC365" i="2"/>
  <c r="AC166" i="2"/>
  <c r="AC690" i="2"/>
  <c r="AC473" i="2"/>
  <c r="AC214" i="2"/>
  <c r="AC194" i="2"/>
  <c r="AC249" i="2"/>
  <c r="AC131" i="2"/>
  <c r="AC623" i="2"/>
  <c r="AC675" i="2"/>
  <c r="AC723" i="2"/>
  <c r="AC117" i="2"/>
  <c r="AC305" i="2"/>
  <c r="AC569" i="2"/>
  <c r="AC399" i="2"/>
  <c r="AC181" i="2"/>
  <c r="AC506" i="2"/>
  <c r="AC237" i="2"/>
  <c r="AC320" i="2"/>
  <c r="AC11" i="2"/>
  <c r="AC491" i="2"/>
  <c r="AC125" i="2"/>
  <c r="AC32" i="2"/>
  <c r="AC85" i="2"/>
  <c r="AC703" i="2"/>
  <c r="AC610" i="2"/>
  <c r="AC533" i="2"/>
  <c r="AC698" i="2"/>
  <c r="AC138" i="2"/>
  <c r="AC189" i="2"/>
  <c r="AC636" i="2"/>
  <c r="AC155" i="2"/>
  <c r="AC30" i="2"/>
  <c r="AC29" i="2"/>
  <c r="AC132" i="2"/>
  <c r="AC524" i="2"/>
  <c r="AC269" i="2"/>
  <c r="AC395" i="2"/>
  <c r="AC134" i="2"/>
  <c r="AC177" i="2"/>
  <c r="AC136" i="2"/>
  <c r="AC532" i="2"/>
  <c r="AC376" i="2"/>
  <c r="AC318" i="2"/>
  <c r="AC414" i="2"/>
  <c r="AC158" i="2"/>
  <c r="AC263" i="2"/>
  <c r="AC192" i="2"/>
  <c r="AC335" i="2"/>
  <c r="AC250" i="2"/>
  <c r="AC331" i="2"/>
  <c r="AC223" i="2"/>
  <c r="AC51" i="2"/>
  <c r="AC640" i="2"/>
  <c r="AC430" i="2"/>
  <c r="AC647" i="2"/>
  <c r="AC115" i="2"/>
  <c r="AC627" i="2"/>
  <c r="AC257" i="2"/>
  <c r="AC9" i="2"/>
  <c r="AC693" i="2"/>
  <c r="AC90" i="2"/>
  <c r="AC140" i="2"/>
  <c r="AC309" i="2"/>
  <c r="AC2" i="2"/>
  <c r="AC389" i="2"/>
  <c r="AC219" i="2"/>
  <c r="AC185" i="2"/>
  <c r="AC48" i="2"/>
  <c r="AC536" i="2"/>
  <c r="AC631" i="2"/>
  <c r="AC351" i="2"/>
  <c r="AC98" i="2"/>
  <c r="AC730" i="2"/>
  <c r="AC153" i="2"/>
  <c r="AC535" i="2"/>
  <c r="AC56" i="2"/>
  <c r="AC508" i="2"/>
  <c r="AC198" i="2"/>
  <c r="AC200" i="2"/>
  <c r="AC3" i="2"/>
  <c r="AC137" i="2"/>
  <c r="AC328" i="2"/>
  <c r="AC652" i="2"/>
  <c r="AC542" i="2"/>
  <c r="AC188" i="2"/>
  <c r="AC28" i="2"/>
  <c r="AC15" i="2"/>
  <c r="AC635" i="2"/>
  <c r="AC397" i="2"/>
  <c r="AC277" i="2"/>
  <c r="AC129" i="2"/>
  <c r="AC14" i="2"/>
  <c r="AC43" i="2"/>
  <c r="AC577" i="2"/>
  <c r="AC13" i="2"/>
  <c r="AC531" i="2"/>
  <c r="AC111" i="2"/>
  <c r="AC718" i="2"/>
  <c r="AC588" i="2"/>
  <c r="AC266" i="2"/>
  <c r="AC304" i="2"/>
  <c r="AC336" i="2"/>
  <c r="AC349" i="2"/>
  <c r="AC139" i="2"/>
  <c r="AC603" i="2"/>
  <c r="AC222" i="2"/>
  <c r="AC386" i="2"/>
  <c r="AC61" i="2"/>
  <c r="AC664" i="2"/>
  <c r="AC302" i="2"/>
  <c r="AC78" i="2"/>
  <c r="AC545" i="2"/>
  <c r="AC408" i="2"/>
  <c r="AC485" i="2"/>
  <c r="AC711" i="2"/>
  <c r="AC382" i="2"/>
  <c r="AC668" i="2"/>
  <c r="AC66" i="2"/>
  <c r="AC259" i="2"/>
  <c r="AC274" i="2"/>
  <c r="AC686" i="2"/>
  <c r="AC176" i="2"/>
  <c r="AC281" i="2"/>
  <c r="AC615" i="2"/>
  <c r="AC133" i="2"/>
  <c r="AC33" i="2"/>
  <c r="AC731" i="2"/>
  <c r="AC505" i="2"/>
  <c r="AC516" i="2"/>
  <c r="AC661" i="2"/>
  <c r="AC417" i="2"/>
  <c r="AC612" i="2"/>
  <c r="AC593" i="2"/>
  <c r="AC584" i="2"/>
  <c r="AC471" i="2"/>
  <c r="AC93" i="2"/>
  <c r="AC187" i="2"/>
  <c r="AC290" i="2"/>
  <c r="AC359" i="2"/>
  <c r="AC307" i="2"/>
  <c r="AC412" i="2"/>
  <c r="AC634" i="2"/>
  <c r="AC707" i="2"/>
  <c r="AC455" i="2"/>
  <c r="AC278" i="2"/>
  <c r="AC574" i="2"/>
  <c r="AC481" i="2"/>
  <c r="AC24" i="2"/>
  <c r="AC551" i="2"/>
  <c r="AC272" i="2"/>
  <c r="AC217" i="2"/>
  <c r="AC701" i="2"/>
  <c r="AC339" i="2"/>
  <c r="AC45" i="2"/>
  <c r="AC232" i="2"/>
  <c r="AC91" i="2"/>
  <c r="AC671" i="2"/>
  <c r="AC582" i="2"/>
  <c r="AC68" i="2"/>
  <c r="AC372" i="2"/>
  <c r="AC421" i="2"/>
  <c r="AC587" i="2"/>
  <c r="AC734" i="2"/>
  <c r="AC172" i="2"/>
  <c r="AC500" i="2"/>
  <c r="AC171" i="2"/>
  <c r="AC679" i="2"/>
  <c r="AC342" i="2"/>
  <c r="AC688" i="2"/>
  <c r="AC681" i="2"/>
  <c r="AC369" i="2"/>
  <c r="AC691" i="2"/>
  <c r="AC179" i="2"/>
  <c r="AC193" i="2"/>
  <c r="AC411" i="2"/>
  <c r="AC594" i="2"/>
  <c r="AC323" i="2"/>
  <c r="AC503" i="2"/>
  <c r="AC645" i="2"/>
  <c r="AC498" i="2"/>
  <c r="AC27" i="2"/>
  <c r="AC322" i="2"/>
  <c r="AC18" i="2"/>
  <c r="AC367" i="2"/>
  <c r="AC689" i="2"/>
  <c r="AC46" i="2"/>
  <c r="AC156" i="2"/>
  <c r="AC717" i="2"/>
  <c r="AC401" i="2"/>
  <c r="AC17" i="2"/>
  <c r="AC246" i="2"/>
  <c r="AC543" i="2"/>
  <c r="AC520" i="2"/>
  <c r="AC296" i="2"/>
  <c r="AC6" i="2"/>
  <c r="AC659" i="2"/>
  <c r="AC446" i="2"/>
  <c r="AC319" i="2"/>
  <c r="AC291" i="2"/>
  <c r="AC599" i="2"/>
  <c r="AC604" i="2"/>
  <c r="AC410" i="2"/>
  <c r="AC220" i="2"/>
  <c r="AC662" i="2"/>
  <c r="AC670" i="2"/>
  <c r="AC25" i="2"/>
  <c r="AC460" i="2"/>
  <c r="AC240" i="2"/>
  <c r="AC398" i="2"/>
  <c r="AC727" i="2"/>
  <c r="AC57" i="2"/>
  <c r="AC517" i="2"/>
  <c r="AC357" i="2"/>
  <c r="AC40" i="2"/>
  <c r="AC655" i="2"/>
  <c r="AC62" i="2"/>
  <c r="AC191" i="2"/>
  <c r="AC626" i="2"/>
  <c r="AC657" i="2"/>
  <c r="AC561" i="2"/>
  <c r="AC105" i="2"/>
  <c r="AC234" i="2"/>
  <c r="AC248" i="2"/>
  <c r="AC445" i="2"/>
  <c r="AC119" i="2"/>
  <c r="AC709" i="2"/>
  <c r="AC496" i="2"/>
  <c r="AC413" i="2"/>
  <c r="AC720" i="2"/>
  <c r="AC648" i="2"/>
  <c r="AC355" i="2"/>
  <c r="AC682" i="2"/>
  <c r="AC602" i="2"/>
  <c r="AC104" i="2"/>
  <c r="AC197" i="2"/>
  <c r="AC34" i="2"/>
  <c r="AC35" i="2"/>
  <c r="AC142" i="2"/>
  <c r="AC241" i="2"/>
  <c r="AC509" i="2"/>
  <c r="AC23" i="2"/>
  <c r="AC708" i="2"/>
  <c r="AC438" i="2"/>
  <c r="AC273" i="2"/>
  <c r="AC735" i="2"/>
  <c r="AC229" i="2"/>
  <c r="AC710" i="2"/>
  <c r="AC121" i="2"/>
  <c r="AC80" i="2"/>
  <c r="AC653" i="2"/>
  <c r="AC208" i="2"/>
  <c r="AC502" i="2"/>
  <c r="AC143" i="2"/>
  <c r="AC613" i="2"/>
  <c r="AC71" i="2"/>
  <c r="AC112" i="2"/>
  <c r="AC261" i="2"/>
  <c r="AC501" i="2"/>
  <c r="AC538" i="2"/>
  <c r="AC696" i="2"/>
  <c r="AC434" i="2"/>
  <c r="AC440" i="2"/>
  <c r="AC629" i="2"/>
  <c r="AC597" i="2"/>
  <c r="AC419" i="2"/>
  <c r="AC385" i="2"/>
  <c r="AC344" i="2"/>
  <c r="AC141" i="2"/>
  <c r="AC36" i="2"/>
  <c r="AC607" i="2"/>
  <c r="AC665" i="2"/>
  <c r="AC107" i="2"/>
  <c r="AC123" i="2"/>
  <c r="AC426" i="2"/>
  <c r="AC324" i="2"/>
  <c r="AC687" i="2"/>
  <c r="AC724" i="2"/>
  <c r="AC75" i="2"/>
  <c r="AC295" i="2"/>
  <c r="AC118" i="2"/>
  <c r="AC221" i="2"/>
  <c r="AC42" i="2"/>
  <c r="AC391" i="2"/>
  <c r="AC529" i="2"/>
  <c r="AC202" i="2"/>
  <c r="AC677" i="2"/>
  <c r="AC589" i="2"/>
  <c r="AC207" i="2"/>
  <c r="AC576" i="2"/>
  <c r="AC300" i="2"/>
  <c r="AC293" i="2"/>
  <c r="AC325" i="2"/>
  <c r="AC521" i="2"/>
  <c r="AC114" i="2"/>
  <c r="AC243" i="2"/>
  <c r="AC146" i="2"/>
  <c r="AC127" i="2"/>
  <c r="AC242" i="2"/>
  <c r="AC102" i="2"/>
  <c r="AC299" i="2"/>
  <c r="AC488" i="2"/>
  <c r="AC571" i="2"/>
  <c r="AC579" i="2"/>
  <c r="AC182" i="2"/>
  <c r="AC625" i="2"/>
  <c r="AC706" i="2"/>
  <c r="AC461" i="2"/>
  <c r="AC469" i="2"/>
  <c r="AC695" i="2"/>
  <c r="AC622" i="2"/>
  <c r="AC558" i="2"/>
  <c r="AC467" i="2"/>
  <c r="AC60" i="2"/>
  <c r="AC358" i="2"/>
  <c r="AC609" i="2"/>
  <c r="AC86" i="2"/>
  <c r="AC546" i="2"/>
  <c r="AC443" i="2"/>
  <c r="AC633" i="2"/>
  <c r="AC288" i="2"/>
  <c r="AC130" i="2"/>
  <c r="AC637" i="2"/>
  <c r="AC164" i="2"/>
  <c r="AC454" i="2"/>
  <c r="AC620" i="2"/>
  <c r="AC567" i="2"/>
  <c r="AC209" i="2"/>
  <c r="AC581" i="2"/>
  <c r="AC353" i="2"/>
  <c r="AC315" i="2"/>
  <c r="AC433" i="2"/>
  <c r="AC298" i="2"/>
  <c r="AC83" i="2"/>
  <c r="AC507" i="2"/>
  <c r="AC487" i="2"/>
  <c r="AC184" i="2"/>
  <c r="AC264" i="2"/>
  <c r="AC651" i="2"/>
  <c r="AC442" i="2"/>
  <c r="AC101" i="2"/>
  <c r="AC402" i="2"/>
  <c r="AC280" i="2"/>
  <c r="AC253" i="2"/>
  <c r="AC268" i="2"/>
  <c r="AC654" i="2"/>
  <c r="AC560" i="2"/>
  <c r="AC453" i="2"/>
  <c r="AC605" i="2"/>
  <c r="AC175" i="2"/>
  <c r="AC448" i="2"/>
  <c r="AC213" i="2"/>
  <c r="AC726" i="2"/>
  <c r="AC170" i="2"/>
  <c r="AC77" i="2"/>
  <c r="AC161" i="2"/>
  <c r="AC303" i="2"/>
  <c r="AC97" i="2"/>
  <c r="AC512" i="2"/>
  <c r="AC585" i="2"/>
  <c r="AC674" i="2"/>
  <c r="AC456" i="2"/>
  <c r="AC252" i="2"/>
  <c r="AC350" i="2"/>
  <c r="AC702" i="2"/>
  <c r="AC330" i="2"/>
  <c r="AC575" i="2"/>
  <c r="AC737" i="2"/>
  <c r="AC685" i="2"/>
  <c r="AC586" i="2"/>
  <c r="AC564" i="2"/>
  <c r="AC630" i="2"/>
  <c r="AC596" i="2"/>
  <c r="AC616" i="2"/>
  <c r="AC254" i="2"/>
  <c r="AC728" i="2"/>
  <c r="AC528" i="2"/>
  <c r="AC343" i="2"/>
  <c r="AC719" i="2"/>
  <c r="AC450" i="2"/>
  <c r="AC474" i="2"/>
  <c r="AC218" i="2"/>
  <c r="AC617" i="2"/>
  <c r="AC667" i="2"/>
  <c r="AC329" i="2"/>
  <c r="AC441" i="2"/>
  <c r="AC381" i="2"/>
  <c r="AC180" i="2"/>
  <c r="AC373" i="2"/>
  <c r="AC660" i="2"/>
  <c r="AC490" i="2"/>
  <c r="AC732" i="2"/>
  <c r="AC738" i="2"/>
  <c r="AC452" i="2"/>
  <c r="AC255" i="2"/>
  <c r="AC573" i="2"/>
  <c r="AC451" i="2"/>
  <c r="AC683" i="2"/>
  <c r="AC568" i="2"/>
  <c r="AC704" i="2"/>
  <c r="AC59" i="2"/>
  <c r="AC374" i="2"/>
  <c r="AC458" i="2"/>
  <c r="AC470" i="2"/>
  <c r="AC289" i="2"/>
  <c r="AC210" i="2"/>
  <c r="AC527" i="2"/>
  <c r="AC658" i="2"/>
  <c r="AC478" i="2"/>
  <c r="AC555" i="2"/>
  <c r="AC713" i="2"/>
  <c r="AC716" i="2"/>
  <c r="AC663" i="2"/>
  <c r="AC404" i="2"/>
  <c r="AC739" i="2"/>
  <c r="AC608" i="2"/>
  <c r="U226" i="2"/>
  <c r="U572" i="2"/>
  <c r="U632" i="2"/>
  <c r="U147" i="2"/>
  <c r="U390" i="2"/>
  <c r="U513" i="2"/>
  <c r="U375" i="2"/>
  <c r="U557" i="2"/>
  <c r="U522" i="2"/>
  <c r="U327" i="2"/>
  <c r="U420" i="2"/>
  <c r="U484" i="2"/>
  <c r="U216" i="2"/>
  <c r="U227" i="2"/>
  <c r="U262" i="2"/>
  <c r="U308" i="2"/>
  <c r="U203" i="2"/>
  <c r="U279" i="2"/>
  <c r="U514" i="2"/>
  <c r="U699" i="2"/>
  <c r="U354" i="2"/>
  <c r="U436" i="2"/>
  <c r="U409" i="2"/>
  <c r="U518" i="2"/>
  <c r="U74" i="2"/>
  <c r="U628" i="2"/>
  <c r="U598" i="2"/>
  <c r="U347" i="2"/>
  <c r="U235" i="2"/>
  <c r="U92" i="2"/>
  <c r="U238" i="2"/>
  <c r="U548" i="2"/>
  <c r="U378" i="2"/>
  <c r="U649" i="2"/>
  <c r="U5" i="2"/>
  <c r="U286" i="2"/>
  <c r="U554" i="2"/>
  <c r="U317" i="2"/>
  <c r="U511" i="2"/>
  <c r="U84" i="2"/>
  <c r="U530" i="2"/>
  <c r="U736" i="2"/>
  <c r="U148" i="2"/>
  <c r="U591" i="2"/>
  <c r="U486" i="2"/>
  <c r="U224" i="2"/>
  <c r="U425" i="2"/>
  <c r="U345" i="2"/>
  <c r="U494" i="2"/>
  <c r="U106" i="2"/>
  <c r="U563" i="2"/>
  <c r="U314" i="2"/>
  <c r="U145" i="2"/>
  <c r="U95" i="2"/>
  <c r="U483" i="2"/>
  <c r="U526" i="2"/>
  <c r="U600" i="2"/>
  <c r="U87" i="2"/>
  <c r="U435" i="2"/>
  <c r="U495" i="2"/>
  <c r="U406" i="2"/>
  <c r="U312" i="2"/>
  <c r="U387" i="2"/>
  <c r="U239" i="2"/>
  <c r="U429" i="2"/>
  <c r="U384" i="2"/>
  <c r="U415" i="2"/>
  <c r="U108" i="2"/>
  <c r="U457" i="2"/>
  <c r="U337" i="2"/>
  <c r="U211" i="2"/>
  <c r="U165" i="2"/>
  <c r="U162" i="2"/>
  <c r="U150" i="2"/>
  <c r="U422" i="2"/>
  <c r="U492" i="2"/>
  <c r="U638" i="2"/>
  <c r="U338" i="2"/>
  <c r="U463" i="2"/>
  <c r="U515" i="2"/>
  <c r="U556" i="2"/>
  <c r="U4" i="2"/>
  <c r="U168" i="2"/>
  <c r="U271" i="2"/>
  <c r="U206" i="2"/>
  <c r="U466" i="2"/>
  <c r="U122" i="2"/>
  <c r="U69" i="2"/>
  <c r="U559" i="2"/>
  <c r="U283" i="2"/>
  <c r="U472" i="2"/>
  <c r="U284" i="2"/>
  <c r="U722" i="2"/>
  <c r="U39" i="2"/>
  <c r="U73" i="2"/>
  <c r="U109" i="2"/>
  <c r="U8" i="2"/>
  <c r="U128" i="2"/>
  <c r="U225" i="2"/>
  <c r="U124" i="2"/>
  <c r="U465" i="2"/>
  <c r="U49" i="2"/>
  <c r="U276" i="2"/>
  <c r="U493" i="2"/>
  <c r="U363" i="2"/>
  <c r="U301" i="2"/>
  <c r="U550" i="2"/>
  <c r="U666" i="2"/>
  <c r="U186" i="2"/>
  <c r="U120" i="2"/>
  <c r="U403" i="2"/>
  <c r="U444" i="2"/>
  <c r="U364" i="2"/>
  <c r="U480" i="2"/>
  <c r="U247" i="2"/>
  <c r="U539" i="2"/>
  <c r="U595" i="2"/>
  <c r="U151" i="2"/>
  <c r="U326" i="2"/>
  <c r="U152" i="2"/>
  <c r="U19" i="2"/>
  <c r="U489" i="2"/>
  <c r="U321" i="2"/>
  <c r="U54" i="2"/>
  <c r="U611" i="2"/>
  <c r="U297" i="2"/>
  <c r="U154" i="2"/>
  <c r="U157" i="2"/>
  <c r="U37" i="2"/>
  <c r="U70" i="2"/>
  <c r="U525" i="2"/>
  <c r="U650" i="2"/>
  <c r="U282" i="2"/>
  <c r="U44" i="2"/>
  <c r="U552" i="2"/>
  <c r="U523" i="2"/>
  <c r="U697" i="2"/>
  <c r="U230" i="2"/>
  <c r="U236" i="2"/>
  <c r="U256" i="2"/>
  <c r="U676" i="2"/>
  <c r="U423" i="2"/>
  <c r="U287" i="2"/>
  <c r="U427" i="2"/>
  <c r="U16" i="2"/>
  <c r="U316" i="2"/>
  <c r="U476" i="2"/>
  <c r="U233" i="2"/>
  <c r="U81" i="2"/>
  <c r="U590" i="2"/>
  <c r="U100" i="2"/>
  <c r="U400" i="2"/>
  <c r="U72" i="2"/>
  <c r="U449" i="2"/>
  <c r="U684" i="2"/>
  <c r="U159" i="2"/>
  <c r="U163" i="2"/>
  <c r="U553" i="2"/>
  <c r="U721" i="2"/>
  <c r="U447" i="2"/>
  <c r="U379" i="2"/>
  <c r="U537" i="2"/>
  <c r="U534" i="2"/>
  <c r="U377" i="2"/>
  <c r="U618" i="2"/>
  <c r="U519" i="2"/>
  <c r="U459" i="2"/>
  <c r="U245" i="2"/>
  <c r="U275" i="2"/>
  <c r="U215" i="2"/>
  <c r="U643" i="2"/>
  <c r="U624" i="2"/>
  <c r="U479" i="2"/>
  <c r="U360" i="2"/>
  <c r="U614" i="2"/>
  <c r="U715" i="2"/>
  <c r="U144" i="2"/>
  <c r="U678" i="2"/>
  <c r="U21" i="2"/>
  <c r="U462" i="2"/>
  <c r="U31" i="2"/>
  <c r="U149" i="2"/>
  <c r="U38" i="2"/>
  <c r="U468" i="2"/>
  <c r="U195" i="2"/>
  <c r="U644" i="2"/>
  <c r="U396" i="2"/>
  <c r="U601" i="2"/>
  <c r="U712" i="2"/>
  <c r="U341" i="2"/>
  <c r="U416" i="2"/>
  <c r="U499" i="2"/>
  <c r="U621" i="2"/>
  <c r="U578" i="2"/>
  <c r="U368" i="2"/>
  <c r="U22" i="2"/>
  <c r="U570" i="2"/>
  <c r="U201" i="2"/>
  <c r="U371" i="2"/>
  <c r="U477" i="2"/>
  <c r="U700" i="2"/>
  <c r="U673" i="2"/>
  <c r="U205" i="2"/>
  <c r="U88" i="2"/>
  <c r="U592" i="2"/>
  <c r="U94" i="2"/>
  <c r="U639" i="2"/>
  <c r="U65" i="2"/>
  <c r="U392" i="2"/>
  <c r="U482" i="2"/>
  <c r="U705" i="2"/>
  <c r="U432" i="2"/>
  <c r="U126" i="2"/>
  <c r="U407" i="2"/>
  <c r="U428" i="2"/>
  <c r="U103" i="2"/>
  <c r="U405" i="2"/>
  <c r="U583" i="2"/>
  <c r="U380" i="2"/>
  <c r="U79" i="2"/>
  <c r="U725" i="2"/>
  <c r="U549" i="2"/>
  <c r="U418" i="2"/>
  <c r="U64" i="2"/>
  <c r="U656" i="2"/>
  <c r="U50" i="2"/>
  <c r="U178" i="2"/>
  <c r="U231" i="2"/>
  <c r="U464" i="2"/>
  <c r="U439" i="2"/>
  <c r="U12" i="2"/>
  <c r="U258" i="2"/>
  <c r="U260" i="2"/>
  <c r="U437" i="2"/>
  <c r="U89" i="2"/>
  <c r="U394" i="2"/>
  <c r="U313" i="2"/>
  <c r="U580" i="2"/>
  <c r="U729" i="2"/>
  <c r="U641" i="2"/>
  <c r="U52" i="2"/>
  <c r="U334" i="2"/>
  <c r="U228" i="2"/>
  <c r="U424" i="2"/>
  <c r="U199" i="2"/>
  <c r="U53" i="2"/>
  <c r="U475" i="2"/>
  <c r="U20" i="2"/>
  <c r="U58" i="2"/>
  <c r="U694" i="2"/>
  <c r="U7" i="2"/>
  <c r="U646" i="2"/>
  <c r="U294" i="2"/>
  <c r="U285" i="2"/>
  <c r="U270" i="2"/>
  <c r="U510" i="2"/>
  <c r="U346" i="2"/>
  <c r="U196" i="2"/>
  <c r="U204" i="2"/>
  <c r="U669" i="2"/>
  <c r="U76" i="2"/>
  <c r="U431" i="2"/>
  <c r="U680" i="2"/>
  <c r="U41" i="2"/>
  <c r="U116" i="2"/>
  <c r="U183" i="2"/>
  <c r="U606" i="2"/>
  <c r="U540" i="2"/>
  <c r="U333" i="2"/>
  <c r="U173" i="2"/>
  <c r="U352" i="2"/>
  <c r="U497" i="2"/>
  <c r="U160" i="2"/>
  <c r="U541" i="2"/>
  <c r="U714" i="2"/>
  <c r="U361" i="2"/>
  <c r="U292" i="2"/>
  <c r="U504" i="2"/>
  <c r="U47" i="2"/>
  <c r="U190" i="2"/>
  <c r="U362" i="2"/>
  <c r="U562" i="2"/>
  <c r="U212" i="2"/>
  <c r="U26" i="2"/>
  <c r="U366" i="2"/>
  <c r="U55" i="2"/>
  <c r="U96" i="2"/>
  <c r="U82" i="2"/>
  <c r="U251" i="2"/>
  <c r="U99" i="2"/>
  <c r="U244" i="2"/>
  <c r="U383" i="2"/>
  <c r="U370" i="2"/>
  <c r="U167" i="2"/>
  <c r="U619" i="2"/>
  <c r="U388" i="2"/>
  <c r="U63" i="2"/>
  <c r="U348" i="2"/>
  <c r="U566" i="2"/>
  <c r="U174" i="2"/>
  <c r="U733" i="2"/>
  <c r="U565" i="2"/>
  <c r="U340" i="2"/>
  <c r="U672" i="2"/>
  <c r="U110" i="2"/>
  <c r="U267" i="2"/>
  <c r="U642" i="2"/>
  <c r="U113" i="2"/>
  <c r="U135" i="2"/>
  <c r="U544" i="2"/>
  <c r="U67" i="2"/>
  <c r="U692" i="2"/>
  <c r="U547" i="2"/>
  <c r="U306" i="2"/>
  <c r="U169" i="2"/>
  <c r="U332" i="2"/>
  <c r="U393" i="2"/>
  <c r="U356" i="2"/>
  <c r="U311" i="2"/>
  <c r="U310" i="2"/>
  <c r="U265" i="2"/>
  <c r="U10" i="2"/>
  <c r="U365" i="2"/>
  <c r="U166" i="2"/>
  <c r="U690" i="2"/>
  <c r="U473" i="2"/>
  <c r="U214" i="2"/>
  <c r="U194" i="2"/>
  <c r="U249" i="2"/>
  <c r="U131" i="2"/>
  <c r="U623" i="2"/>
  <c r="U675" i="2"/>
  <c r="U723" i="2"/>
  <c r="U117" i="2"/>
  <c r="U305" i="2"/>
  <c r="U569" i="2"/>
  <c r="U399" i="2"/>
  <c r="U181" i="2"/>
  <c r="U506" i="2"/>
  <c r="U237" i="2"/>
  <c r="U320" i="2"/>
  <c r="U11" i="2"/>
  <c r="U491" i="2"/>
  <c r="U125" i="2"/>
  <c r="U32" i="2"/>
  <c r="U85" i="2"/>
  <c r="U703" i="2"/>
  <c r="U610" i="2"/>
  <c r="U533" i="2"/>
  <c r="U698" i="2"/>
  <c r="U138" i="2"/>
  <c r="U189" i="2"/>
  <c r="U636" i="2"/>
  <c r="U155" i="2"/>
  <c r="U30" i="2"/>
  <c r="U29" i="2"/>
  <c r="U132" i="2"/>
  <c r="U524" i="2"/>
  <c r="U269" i="2"/>
  <c r="U395" i="2"/>
  <c r="U134" i="2"/>
  <c r="U177" i="2"/>
  <c r="U136" i="2"/>
  <c r="U532" i="2"/>
  <c r="U376" i="2"/>
  <c r="U318" i="2"/>
  <c r="U414" i="2"/>
  <c r="U158" i="2"/>
  <c r="U263" i="2"/>
  <c r="U192" i="2"/>
  <c r="U335" i="2"/>
  <c r="U250" i="2"/>
  <c r="U331" i="2"/>
  <c r="U223" i="2"/>
  <c r="U51" i="2"/>
  <c r="U640" i="2"/>
  <c r="U430" i="2"/>
  <c r="U647" i="2"/>
  <c r="U115" i="2"/>
  <c r="U627" i="2"/>
  <c r="U257" i="2"/>
  <c r="U9" i="2"/>
  <c r="U693" i="2"/>
  <c r="U90" i="2"/>
  <c r="U140" i="2"/>
  <c r="U309" i="2"/>
  <c r="U2" i="2"/>
  <c r="U389" i="2"/>
  <c r="U219" i="2"/>
  <c r="U185" i="2"/>
  <c r="U48" i="2"/>
  <c r="U536" i="2"/>
  <c r="U631" i="2"/>
  <c r="U351" i="2"/>
  <c r="U98" i="2"/>
  <c r="U730" i="2"/>
  <c r="U153" i="2"/>
  <c r="U535" i="2"/>
  <c r="U56" i="2"/>
  <c r="U508" i="2"/>
  <c r="U198" i="2"/>
  <c r="U200" i="2"/>
  <c r="U3" i="2"/>
  <c r="U137" i="2"/>
  <c r="U328" i="2"/>
  <c r="U652" i="2"/>
  <c r="U542" i="2"/>
  <c r="U188" i="2"/>
  <c r="U28" i="2"/>
  <c r="U15" i="2"/>
  <c r="U635" i="2"/>
  <c r="U397" i="2"/>
  <c r="U277" i="2"/>
  <c r="U129" i="2"/>
  <c r="U14" i="2"/>
  <c r="U43" i="2"/>
  <c r="U577" i="2"/>
  <c r="U13" i="2"/>
  <c r="U531" i="2"/>
  <c r="U111" i="2"/>
  <c r="U718" i="2"/>
  <c r="U588" i="2"/>
  <c r="U266" i="2"/>
  <c r="U304" i="2"/>
  <c r="U336" i="2"/>
  <c r="U349" i="2"/>
  <c r="U139" i="2"/>
  <c r="U603" i="2"/>
  <c r="U222" i="2"/>
  <c r="U386" i="2"/>
  <c r="U61" i="2"/>
  <c r="U664" i="2"/>
  <c r="U302" i="2"/>
  <c r="U78" i="2"/>
  <c r="U545" i="2"/>
  <c r="U408" i="2"/>
  <c r="U485" i="2"/>
  <c r="U711" i="2"/>
  <c r="U382" i="2"/>
  <c r="U668" i="2"/>
  <c r="U66" i="2"/>
  <c r="U259" i="2"/>
  <c r="U274" i="2"/>
  <c r="U686" i="2"/>
  <c r="U176" i="2"/>
  <c r="U281" i="2"/>
  <c r="U615" i="2"/>
  <c r="U133" i="2"/>
  <c r="U33" i="2"/>
  <c r="U731" i="2"/>
  <c r="U505" i="2"/>
  <c r="U516" i="2"/>
  <c r="U661" i="2"/>
  <c r="U417" i="2"/>
  <c r="U612" i="2"/>
  <c r="U593" i="2"/>
  <c r="U584" i="2"/>
  <c r="U471" i="2"/>
  <c r="U93" i="2"/>
  <c r="U187" i="2"/>
  <c r="U290" i="2"/>
  <c r="U359" i="2"/>
  <c r="U307" i="2"/>
  <c r="U412" i="2"/>
  <c r="U634" i="2"/>
  <c r="U707" i="2"/>
  <c r="U455" i="2"/>
  <c r="U278" i="2"/>
  <c r="U574" i="2"/>
  <c r="U481" i="2"/>
  <c r="U24" i="2"/>
  <c r="U551" i="2"/>
  <c r="U272" i="2"/>
  <c r="U217" i="2"/>
  <c r="U701" i="2"/>
  <c r="U339" i="2"/>
  <c r="U45" i="2"/>
  <c r="U232" i="2"/>
  <c r="U91" i="2"/>
  <c r="U671" i="2"/>
  <c r="U582" i="2"/>
  <c r="U68" i="2"/>
  <c r="U372" i="2"/>
  <c r="U421" i="2"/>
  <c r="U587" i="2"/>
  <c r="U734" i="2"/>
  <c r="U172" i="2"/>
  <c r="U500" i="2"/>
  <c r="U171" i="2"/>
  <c r="U679" i="2"/>
  <c r="U342" i="2"/>
  <c r="U688" i="2"/>
  <c r="U681" i="2"/>
  <c r="U369" i="2"/>
  <c r="U691" i="2"/>
  <c r="U179" i="2"/>
  <c r="U193" i="2"/>
  <c r="U411" i="2"/>
  <c r="U594" i="2"/>
  <c r="U323" i="2"/>
  <c r="U503" i="2"/>
  <c r="U645" i="2"/>
  <c r="U498" i="2"/>
  <c r="U27" i="2"/>
  <c r="U322" i="2"/>
  <c r="U18" i="2"/>
  <c r="U367" i="2"/>
  <c r="U689" i="2"/>
  <c r="U46" i="2"/>
  <c r="U156" i="2"/>
  <c r="U717" i="2"/>
  <c r="U401" i="2"/>
  <c r="U17" i="2"/>
  <c r="U246" i="2"/>
  <c r="U543" i="2"/>
  <c r="U520" i="2"/>
  <c r="U296" i="2"/>
  <c r="U6" i="2"/>
  <c r="U659" i="2"/>
  <c r="U446" i="2"/>
  <c r="U319" i="2"/>
  <c r="U291" i="2"/>
  <c r="U599" i="2"/>
  <c r="U604" i="2"/>
  <c r="U410" i="2"/>
  <c r="U220" i="2"/>
  <c r="U662" i="2"/>
  <c r="U670" i="2"/>
  <c r="U25" i="2"/>
  <c r="U460" i="2"/>
  <c r="U240" i="2"/>
  <c r="U398" i="2"/>
  <c r="U727" i="2"/>
  <c r="U57" i="2"/>
  <c r="U517" i="2"/>
  <c r="U357" i="2"/>
  <c r="U40" i="2"/>
  <c r="U655" i="2"/>
  <c r="U62" i="2"/>
  <c r="U191" i="2"/>
  <c r="U626" i="2"/>
  <c r="U657" i="2"/>
  <c r="U561" i="2"/>
  <c r="U105" i="2"/>
  <c r="U234" i="2"/>
  <c r="U248" i="2"/>
  <c r="U445" i="2"/>
  <c r="U119" i="2"/>
  <c r="U709" i="2"/>
  <c r="U496" i="2"/>
  <c r="U413" i="2"/>
  <c r="U720" i="2"/>
  <c r="U648" i="2"/>
  <c r="U355" i="2"/>
  <c r="U682" i="2"/>
  <c r="U602" i="2"/>
  <c r="U104" i="2"/>
  <c r="U197" i="2"/>
  <c r="U34" i="2"/>
  <c r="U35" i="2"/>
  <c r="U142" i="2"/>
  <c r="U241" i="2"/>
  <c r="U509" i="2"/>
  <c r="U23" i="2"/>
  <c r="U708" i="2"/>
  <c r="U438" i="2"/>
  <c r="U273" i="2"/>
  <c r="U735" i="2"/>
  <c r="U229" i="2"/>
  <c r="U710" i="2"/>
  <c r="U121" i="2"/>
  <c r="U80" i="2"/>
  <c r="U653" i="2"/>
  <c r="U208" i="2"/>
  <c r="U502" i="2"/>
  <c r="U143" i="2"/>
  <c r="U613" i="2"/>
  <c r="U71" i="2"/>
  <c r="U112" i="2"/>
  <c r="U261" i="2"/>
  <c r="U501" i="2"/>
  <c r="U538" i="2"/>
  <c r="U696" i="2"/>
  <c r="U434" i="2"/>
  <c r="U440" i="2"/>
  <c r="U629" i="2"/>
  <c r="U597" i="2"/>
  <c r="U419" i="2"/>
  <c r="U385" i="2"/>
  <c r="U344" i="2"/>
  <c r="U141" i="2"/>
  <c r="U36" i="2"/>
  <c r="U607" i="2"/>
  <c r="U665" i="2"/>
  <c r="U107" i="2"/>
  <c r="U123" i="2"/>
  <c r="U426" i="2"/>
  <c r="U324" i="2"/>
  <c r="U687" i="2"/>
  <c r="U724" i="2"/>
  <c r="U75" i="2"/>
  <c r="U295" i="2"/>
  <c r="U118" i="2"/>
  <c r="U221" i="2"/>
  <c r="U42" i="2"/>
  <c r="U391" i="2"/>
  <c r="U529" i="2"/>
  <c r="U202" i="2"/>
  <c r="U677" i="2"/>
  <c r="U589" i="2"/>
  <c r="U207" i="2"/>
  <c r="U576" i="2"/>
  <c r="U300" i="2"/>
  <c r="U293" i="2"/>
  <c r="U325" i="2"/>
  <c r="U521" i="2"/>
  <c r="U114" i="2"/>
  <c r="U243" i="2"/>
  <c r="U146" i="2"/>
  <c r="U127" i="2"/>
  <c r="U242" i="2"/>
  <c r="U102" i="2"/>
  <c r="U299" i="2"/>
  <c r="U488" i="2"/>
  <c r="U571" i="2"/>
  <c r="U579" i="2"/>
  <c r="U182" i="2"/>
  <c r="U625" i="2"/>
  <c r="U706" i="2"/>
  <c r="U461" i="2"/>
  <c r="U469" i="2"/>
  <c r="U695" i="2"/>
  <c r="U622" i="2"/>
  <c r="U558" i="2"/>
  <c r="U467" i="2"/>
  <c r="U60" i="2"/>
  <c r="U358" i="2"/>
  <c r="U609" i="2"/>
  <c r="U86" i="2"/>
  <c r="U546" i="2"/>
  <c r="U443" i="2"/>
  <c r="U633" i="2"/>
  <c r="U288" i="2"/>
  <c r="U130" i="2"/>
  <c r="U637" i="2"/>
  <c r="U164" i="2"/>
  <c r="U454" i="2"/>
  <c r="U620" i="2"/>
  <c r="U567" i="2"/>
  <c r="U209" i="2"/>
  <c r="U581" i="2"/>
  <c r="U353" i="2"/>
  <c r="U315" i="2"/>
  <c r="U433" i="2"/>
  <c r="U298" i="2"/>
  <c r="U83" i="2"/>
  <c r="U507" i="2"/>
  <c r="U487" i="2"/>
  <c r="U184" i="2"/>
  <c r="U264" i="2"/>
  <c r="U651" i="2"/>
  <c r="U442" i="2"/>
  <c r="U101" i="2"/>
  <c r="U402" i="2"/>
  <c r="U280" i="2"/>
  <c r="U253" i="2"/>
  <c r="U268" i="2"/>
  <c r="U654" i="2"/>
  <c r="U560" i="2"/>
  <c r="U453" i="2"/>
  <c r="U605" i="2"/>
  <c r="U175" i="2"/>
  <c r="U448" i="2"/>
  <c r="U213" i="2"/>
  <c r="U726" i="2"/>
  <c r="U170" i="2"/>
  <c r="U77" i="2"/>
  <c r="U161" i="2"/>
  <c r="U303" i="2"/>
  <c r="U97" i="2"/>
  <c r="U512" i="2"/>
  <c r="U585" i="2"/>
  <c r="U674" i="2"/>
  <c r="U456" i="2"/>
  <c r="U252" i="2"/>
  <c r="U350" i="2"/>
  <c r="U702" i="2"/>
  <c r="U330" i="2"/>
  <c r="U575" i="2"/>
  <c r="U737" i="2"/>
  <c r="U685" i="2"/>
  <c r="U586" i="2"/>
  <c r="U564" i="2"/>
  <c r="U630" i="2"/>
  <c r="U596" i="2"/>
  <c r="U616" i="2"/>
  <c r="U254" i="2"/>
  <c r="U728" i="2"/>
  <c r="U528" i="2"/>
  <c r="U343" i="2"/>
  <c r="U719" i="2"/>
  <c r="U450" i="2"/>
  <c r="U474" i="2"/>
  <c r="U218" i="2"/>
  <c r="U617" i="2"/>
  <c r="U667" i="2"/>
  <c r="U329" i="2"/>
  <c r="U441" i="2"/>
  <c r="U381" i="2"/>
  <c r="U180" i="2"/>
  <c r="U373" i="2"/>
  <c r="U660" i="2"/>
  <c r="U490" i="2"/>
  <c r="U732" i="2"/>
  <c r="U738" i="2"/>
  <c r="U452" i="2"/>
  <c r="U255" i="2"/>
  <c r="U573" i="2"/>
  <c r="U451" i="2"/>
  <c r="U683" i="2"/>
  <c r="U568" i="2"/>
  <c r="U704" i="2"/>
  <c r="U59" i="2"/>
  <c r="U374" i="2"/>
  <c r="U458" i="2"/>
  <c r="U470" i="2"/>
  <c r="U289" i="2"/>
  <c r="U210" i="2"/>
  <c r="U527" i="2"/>
  <c r="U658" i="2"/>
  <c r="U478" i="2"/>
  <c r="U555" i="2"/>
  <c r="U713" i="2"/>
  <c r="U716" i="2"/>
  <c r="U663" i="2"/>
  <c r="U404" i="2"/>
  <c r="U739" i="2"/>
  <c r="U608" i="2"/>
  <c r="T226" i="2"/>
  <c r="T572" i="2"/>
  <c r="T632" i="2"/>
  <c r="T147" i="2"/>
  <c r="T390" i="2"/>
  <c r="T513" i="2"/>
  <c r="T375" i="2"/>
  <c r="T557" i="2"/>
  <c r="T522" i="2"/>
  <c r="T327" i="2"/>
  <c r="T420" i="2"/>
  <c r="T484" i="2"/>
  <c r="T216" i="2"/>
  <c r="T227" i="2"/>
  <c r="T262" i="2"/>
  <c r="T308" i="2"/>
  <c r="T203" i="2"/>
  <c r="T279" i="2"/>
  <c r="T514" i="2"/>
  <c r="T699" i="2"/>
  <c r="T354" i="2"/>
  <c r="T436" i="2"/>
  <c r="T409" i="2"/>
  <c r="T518" i="2"/>
  <c r="T74" i="2"/>
  <c r="T628" i="2"/>
  <c r="T598" i="2"/>
  <c r="T347" i="2"/>
  <c r="T235" i="2"/>
  <c r="T92" i="2"/>
  <c r="T238" i="2"/>
  <c r="T548" i="2"/>
  <c r="T378" i="2"/>
  <c r="T649" i="2"/>
  <c r="T5" i="2"/>
  <c r="T286" i="2"/>
  <c r="T554" i="2"/>
  <c r="T317" i="2"/>
  <c r="T511" i="2"/>
  <c r="T84" i="2"/>
  <c r="T530" i="2"/>
  <c r="T736" i="2"/>
  <c r="T148" i="2"/>
  <c r="T591" i="2"/>
  <c r="T486" i="2"/>
  <c r="T224" i="2"/>
  <c r="T425" i="2"/>
  <c r="T345" i="2"/>
  <c r="T494" i="2"/>
  <c r="T106" i="2"/>
  <c r="T563" i="2"/>
  <c r="T314" i="2"/>
  <c r="T145" i="2"/>
  <c r="T95" i="2"/>
  <c r="T483" i="2"/>
  <c r="T526" i="2"/>
  <c r="T600" i="2"/>
  <c r="T87" i="2"/>
  <c r="T435" i="2"/>
  <c r="T495" i="2"/>
  <c r="T406" i="2"/>
  <c r="T312" i="2"/>
  <c r="T387" i="2"/>
  <c r="T239" i="2"/>
  <c r="T429" i="2"/>
  <c r="T384" i="2"/>
  <c r="T415" i="2"/>
  <c r="T108" i="2"/>
  <c r="T457" i="2"/>
  <c r="T337" i="2"/>
  <c r="T211" i="2"/>
  <c r="T165" i="2"/>
  <c r="T162" i="2"/>
  <c r="T150" i="2"/>
  <c r="T422" i="2"/>
  <c r="T492" i="2"/>
  <c r="T638" i="2"/>
  <c r="T338" i="2"/>
  <c r="T463" i="2"/>
  <c r="T515" i="2"/>
  <c r="T556" i="2"/>
  <c r="T4" i="2"/>
  <c r="T168" i="2"/>
  <c r="T271" i="2"/>
  <c r="T206" i="2"/>
  <c r="T466" i="2"/>
  <c r="T122" i="2"/>
  <c r="T69" i="2"/>
  <c r="T559" i="2"/>
  <c r="T283" i="2"/>
  <c r="T472" i="2"/>
  <c r="T284" i="2"/>
  <c r="T722" i="2"/>
  <c r="T39" i="2"/>
  <c r="T73" i="2"/>
  <c r="T109" i="2"/>
  <c r="T8" i="2"/>
  <c r="T128" i="2"/>
  <c r="T225" i="2"/>
  <c r="T124" i="2"/>
  <c r="T465" i="2"/>
  <c r="T49" i="2"/>
  <c r="T276" i="2"/>
  <c r="T493" i="2"/>
  <c r="T363" i="2"/>
  <c r="T301" i="2"/>
  <c r="T550" i="2"/>
  <c r="T666" i="2"/>
  <c r="T186" i="2"/>
  <c r="T120" i="2"/>
  <c r="T403" i="2"/>
  <c r="T444" i="2"/>
  <c r="T364" i="2"/>
  <c r="T480" i="2"/>
  <c r="T247" i="2"/>
  <c r="T539" i="2"/>
  <c r="T595" i="2"/>
  <c r="T151" i="2"/>
  <c r="T326" i="2"/>
  <c r="T152" i="2"/>
  <c r="T19" i="2"/>
  <c r="T489" i="2"/>
  <c r="T321" i="2"/>
  <c r="T54" i="2"/>
  <c r="T611" i="2"/>
  <c r="T297" i="2"/>
  <c r="T154" i="2"/>
  <c r="T157" i="2"/>
  <c r="T37" i="2"/>
  <c r="T70" i="2"/>
  <c r="T525" i="2"/>
  <c r="T650" i="2"/>
  <c r="T282" i="2"/>
  <c r="T44" i="2"/>
  <c r="T552" i="2"/>
  <c r="T523" i="2"/>
  <c r="T697" i="2"/>
  <c r="T230" i="2"/>
  <c r="T236" i="2"/>
  <c r="T256" i="2"/>
  <c r="T676" i="2"/>
  <c r="T423" i="2"/>
  <c r="T287" i="2"/>
  <c r="T427" i="2"/>
  <c r="T16" i="2"/>
  <c r="T316" i="2"/>
  <c r="T476" i="2"/>
  <c r="T233" i="2"/>
  <c r="T81" i="2"/>
  <c r="T590" i="2"/>
  <c r="T100" i="2"/>
  <c r="T400" i="2"/>
  <c r="T72" i="2"/>
  <c r="T449" i="2"/>
  <c r="T684" i="2"/>
  <c r="T159" i="2"/>
  <c r="T163" i="2"/>
  <c r="T553" i="2"/>
  <c r="T721" i="2"/>
  <c r="T447" i="2"/>
  <c r="T379" i="2"/>
  <c r="T537" i="2"/>
  <c r="T534" i="2"/>
  <c r="T377" i="2"/>
  <c r="T618" i="2"/>
  <c r="T519" i="2"/>
  <c r="T459" i="2"/>
  <c r="T245" i="2"/>
  <c r="T275" i="2"/>
  <c r="T215" i="2"/>
  <c r="T643" i="2"/>
  <c r="T624" i="2"/>
  <c r="T479" i="2"/>
  <c r="T360" i="2"/>
  <c r="T614" i="2"/>
  <c r="T715" i="2"/>
  <c r="T144" i="2"/>
  <c r="T678" i="2"/>
  <c r="T21" i="2"/>
  <c r="T462" i="2"/>
  <c r="T31" i="2"/>
  <c r="T149" i="2"/>
  <c r="T38" i="2"/>
  <c r="T468" i="2"/>
  <c r="T195" i="2"/>
  <c r="T644" i="2"/>
  <c r="T396" i="2"/>
  <c r="T601" i="2"/>
  <c r="T712" i="2"/>
  <c r="T341" i="2"/>
  <c r="T416" i="2"/>
  <c r="T499" i="2"/>
  <c r="T621" i="2"/>
  <c r="T578" i="2"/>
  <c r="T368" i="2"/>
  <c r="T22" i="2"/>
  <c r="T570" i="2"/>
  <c r="T201" i="2"/>
  <c r="T371" i="2"/>
  <c r="T477" i="2"/>
  <c r="T700" i="2"/>
  <c r="T673" i="2"/>
  <c r="T205" i="2"/>
  <c r="T88" i="2"/>
  <c r="T592" i="2"/>
  <c r="T94" i="2"/>
  <c r="T639" i="2"/>
  <c r="T65" i="2"/>
  <c r="T392" i="2"/>
  <c r="T482" i="2"/>
  <c r="T705" i="2"/>
  <c r="T432" i="2"/>
  <c r="T126" i="2"/>
  <c r="T407" i="2"/>
  <c r="T428" i="2"/>
  <c r="T103" i="2"/>
  <c r="T405" i="2"/>
  <c r="T583" i="2"/>
  <c r="T380" i="2"/>
  <c r="T79" i="2"/>
  <c r="T725" i="2"/>
  <c r="T549" i="2"/>
  <c r="T418" i="2"/>
  <c r="T64" i="2"/>
  <c r="T656" i="2"/>
  <c r="T50" i="2"/>
  <c r="T178" i="2"/>
  <c r="T231" i="2"/>
  <c r="T464" i="2"/>
  <c r="T439" i="2"/>
  <c r="T12" i="2"/>
  <c r="T258" i="2"/>
  <c r="T260" i="2"/>
  <c r="T437" i="2"/>
  <c r="T89" i="2"/>
  <c r="T394" i="2"/>
  <c r="T313" i="2"/>
  <c r="T580" i="2"/>
  <c r="T729" i="2"/>
  <c r="T641" i="2"/>
  <c r="T52" i="2"/>
  <c r="T334" i="2"/>
  <c r="T228" i="2"/>
  <c r="T424" i="2"/>
  <c r="T199" i="2"/>
  <c r="T53" i="2"/>
  <c r="T475" i="2"/>
  <c r="T20" i="2"/>
  <c r="T58" i="2"/>
  <c r="T694" i="2"/>
  <c r="T7" i="2"/>
  <c r="T646" i="2"/>
  <c r="T294" i="2"/>
  <c r="T285" i="2"/>
  <c r="T270" i="2"/>
  <c r="T510" i="2"/>
  <c r="T346" i="2"/>
  <c r="T196" i="2"/>
  <c r="T204" i="2"/>
  <c r="T669" i="2"/>
  <c r="T76" i="2"/>
  <c r="T431" i="2"/>
  <c r="T680" i="2"/>
  <c r="T41" i="2"/>
  <c r="T116" i="2"/>
  <c r="T183" i="2"/>
  <c r="T606" i="2"/>
  <c r="T540" i="2"/>
  <c r="T333" i="2"/>
  <c r="T173" i="2"/>
  <c r="T352" i="2"/>
  <c r="T497" i="2"/>
  <c r="T160" i="2"/>
  <c r="T541" i="2"/>
  <c r="T714" i="2"/>
  <c r="T361" i="2"/>
  <c r="T292" i="2"/>
  <c r="T504" i="2"/>
  <c r="T47" i="2"/>
  <c r="T190" i="2"/>
  <c r="T362" i="2"/>
  <c r="T562" i="2"/>
  <c r="T212" i="2"/>
  <c r="T26" i="2"/>
  <c r="T366" i="2"/>
  <c r="T55" i="2"/>
  <c r="T96" i="2"/>
  <c r="T82" i="2"/>
  <c r="T251" i="2"/>
  <c r="T99" i="2"/>
  <c r="T244" i="2"/>
  <c r="T383" i="2"/>
  <c r="T370" i="2"/>
  <c r="T167" i="2"/>
  <c r="T619" i="2"/>
  <c r="T388" i="2"/>
  <c r="T63" i="2"/>
  <c r="T348" i="2"/>
  <c r="T566" i="2"/>
  <c r="T174" i="2"/>
  <c r="T733" i="2"/>
  <c r="T565" i="2"/>
  <c r="T340" i="2"/>
  <c r="T672" i="2"/>
  <c r="T110" i="2"/>
  <c r="T267" i="2"/>
  <c r="T642" i="2"/>
  <c r="T113" i="2"/>
  <c r="T135" i="2"/>
  <c r="T544" i="2"/>
  <c r="T67" i="2"/>
  <c r="T692" i="2"/>
  <c r="T547" i="2"/>
  <c r="T306" i="2"/>
  <c r="T169" i="2"/>
  <c r="T332" i="2"/>
  <c r="T393" i="2"/>
  <c r="T356" i="2"/>
  <c r="T311" i="2"/>
  <c r="T310" i="2"/>
  <c r="T265" i="2"/>
  <c r="T10" i="2"/>
  <c r="T365" i="2"/>
  <c r="T166" i="2"/>
  <c r="T690" i="2"/>
  <c r="T473" i="2"/>
  <c r="T214" i="2"/>
  <c r="T194" i="2"/>
  <c r="T249" i="2"/>
  <c r="T131" i="2"/>
  <c r="T623" i="2"/>
  <c r="T675" i="2"/>
  <c r="T723" i="2"/>
  <c r="T117" i="2"/>
  <c r="T305" i="2"/>
  <c r="T569" i="2"/>
  <c r="T399" i="2"/>
  <c r="T181" i="2"/>
  <c r="T506" i="2"/>
  <c r="T237" i="2"/>
  <c r="T320" i="2"/>
  <c r="T11" i="2"/>
  <c r="T491" i="2"/>
  <c r="T125" i="2"/>
  <c r="T32" i="2"/>
  <c r="T85" i="2"/>
  <c r="T703" i="2"/>
  <c r="T610" i="2"/>
  <c r="T533" i="2"/>
  <c r="T698" i="2"/>
  <c r="T138" i="2"/>
  <c r="T189" i="2"/>
  <c r="T636" i="2"/>
  <c r="T155" i="2"/>
  <c r="T30" i="2"/>
  <c r="T29" i="2"/>
  <c r="T132" i="2"/>
  <c r="T524" i="2"/>
  <c r="T269" i="2"/>
  <c r="T395" i="2"/>
  <c r="T134" i="2"/>
  <c r="T177" i="2"/>
  <c r="T136" i="2"/>
  <c r="T532" i="2"/>
  <c r="T376" i="2"/>
  <c r="T318" i="2"/>
  <c r="T414" i="2"/>
  <c r="T158" i="2"/>
  <c r="T263" i="2"/>
  <c r="T192" i="2"/>
  <c r="T335" i="2"/>
  <c r="T250" i="2"/>
  <c r="T331" i="2"/>
  <c r="T223" i="2"/>
  <c r="T51" i="2"/>
  <c r="T640" i="2"/>
  <c r="T430" i="2"/>
  <c r="T647" i="2"/>
  <c r="T115" i="2"/>
  <c r="T627" i="2"/>
  <c r="T257" i="2"/>
  <c r="T9" i="2"/>
  <c r="T693" i="2"/>
  <c r="T90" i="2"/>
  <c r="T140" i="2"/>
  <c r="T309" i="2"/>
  <c r="T2" i="2"/>
  <c r="T389" i="2"/>
  <c r="T219" i="2"/>
  <c r="T185" i="2"/>
  <c r="T48" i="2"/>
  <c r="T536" i="2"/>
  <c r="T631" i="2"/>
  <c r="T351" i="2"/>
  <c r="T98" i="2"/>
  <c r="T730" i="2"/>
  <c r="T153" i="2"/>
  <c r="T535" i="2"/>
  <c r="T56" i="2"/>
  <c r="T508" i="2"/>
  <c r="T198" i="2"/>
  <c r="T200" i="2"/>
  <c r="T3" i="2"/>
  <c r="T137" i="2"/>
  <c r="T328" i="2"/>
  <c r="T652" i="2"/>
  <c r="T542" i="2"/>
  <c r="T188" i="2"/>
  <c r="T28" i="2"/>
  <c r="T15" i="2"/>
  <c r="T635" i="2"/>
  <c r="T397" i="2"/>
  <c r="T277" i="2"/>
  <c r="T129" i="2"/>
  <c r="T14" i="2"/>
  <c r="T43" i="2"/>
  <c r="T577" i="2"/>
  <c r="T13" i="2"/>
  <c r="T531" i="2"/>
  <c r="T111" i="2"/>
  <c r="T718" i="2"/>
  <c r="T588" i="2"/>
  <c r="T266" i="2"/>
  <c r="T304" i="2"/>
  <c r="T336" i="2"/>
  <c r="T349" i="2"/>
  <c r="T139" i="2"/>
  <c r="T603" i="2"/>
  <c r="T222" i="2"/>
  <c r="T386" i="2"/>
  <c r="T61" i="2"/>
  <c r="T664" i="2"/>
  <c r="T302" i="2"/>
  <c r="T78" i="2"/>
  <c r="T545" i="2"/>
  <c r="T408" i="2"/>
  <c r="T485" i="2"/>
  <c r="T711" i="2"/>
  <c r="T382" i="2"/>
  <c r="T668" i="2"/>
  <c r="T66" i="2"/>
  <c r="T259" i="2"/>
  <c r="T274" i="2"/>
  <c r="T686" i="2"/>
  <c r="T176" i="2"/>
  <c r="T281" i="2"/>
  <c r="T615" i="2"/>
  <c r="T133" i="2"/>
  <c r="T33" i="2"/>
  <c r="T731" i="2"/>
  <c r="T505" i="2"/>
  <c r="T516" i="2"/>
  <c r="T661" i="2"/>
  <c r="T417" i="2"/>
  <c r="T612" i="2"/>
  <c r="T593" i="2"/>
  <c r="T584" i="2"/>
  <c r="T471" i="2"/>
  <c r="T93" i="2"/>
  <c r="T187" i="2"/>
  <c r="T290" i="2"/>
  <c r="T359" i="2"/>
  <c r="T307" i="2"/>
  <c r="T412" i="2"/>
  <c r="T634" i="2"/>
  <c r="T707" i="2"/>
  <c r="T455" i="2"/>
  <c r="T278" i="2"/>
  <c r="T574" i="2"/>
  <c r="T481" i="2"/>
  <c r="T24" i="2"/>
  <c r="T551" i="2"/>
  <c r="T272" i="2"/>
  <c r="T217" i="2"/>
  <c r="T701" i="2"/>
  <c r="T339" i="2"/>
  <c r="T45" i="2"/>
  <c r="T232" i="2"/>
  <c r="T91" i="2"/>
  <c r="T671" i="2"/>
  <c r="T582" i="2"/>
  <c r="T68" i="2"/>
  <c r="T372" i="2"/>
  <c r="T421" i="2"/>
  <c r="T587" i="2"/>
  <c r="T734" i="2"/>
  <c r="T172" i="2"/>
  <c r="T500" i="2"/>
  <c r="T171" i="2"/>
  <c r="T679" i="2"/>
  <c r="T342" i="2"/>
  <c r="T688" i="2"/>
  <c r="T681" i="2"/>
  <c r="T369" i="2"/>
  <c r="T691" i="2"/>
  <c r="T179" i="2"/>
  <c r="T193" i="2"/>
  <c r="T411" i="2"/>
  <c r="T594" i="2"/>
  <c r="T323" i="2"/>
  <c r="T503" i="2"/>
  <c r="T645" i="2"/>
  <c r="T498" i="2"/>
  <c r="T27" i="2"/>
  <c r="T322" i="2"/>
  <c r="T18" i="2"/>
  <c r="T367" i="2"/>
  <c r="T689" i="2"/>
  <c r="T46" i="2"/>
  <c r="T156" i="2"/>
  <c r="T717" i="2"/>
  <c r="T401" i="2"/>
  <c r="T17" i="2"/>
  <c r="T246" i="2"/>
  <c r="T543" i="2"/>
  <c r="T520" i="2"/>
  <c r="T296" i="2"/>
  <c r="T6" i="2"/>
  <c r="T659" i="2"/>
  <c r="T446" i="2"/>
  <c r="T319" i="2"/>
  <c r="T291" i="2"/>
  <c r="T599" i="2"/>
  <c r="T604" i="2"/>
  <c r="T410" i="2"/>
  <c r="T220" i="2"/>
  <c r="T662" i="2"/>
  <c r="T670" i="2"/>
  <c r="T25" i="2"/>
  <c r="T460" i="2"/>
  <c r="T240" i="2"/>
  <c r="T398" i="2"/>
  <c r="T727" i="2"/>
  <c r="T57" i="2"/>
  <c r="T517" i="2"/>
  <c r="T357" i="2"/>
  <c r="T40" i="2"/>
  <c r="T655" i="2"/>
  <c r="T62" i="2"/>
  <c r="T191" i="2"/>
  <c r="T626" i="2"/>
  <c r="T657" i="2"/>
  <c r="T561" i="2"/>
  <c r="T105" i="2"/>
  <c r="T234" i="2"/>
  <c r="T248" i="2"/>
  <c r="T445" i="2"/>
  <c r="T119" i="2"/>
  <c r="T709" i="2"/>
  <c r="T496" i="2"/>
  <c r="T413" i="2"/>
  <c r="T720" i="2"/>
  <c r="T648" i="2"/>
  <c r="T355" i="2"/>
  <c r="T682" i="2"/>
  <c r="T602" i="2"/>
  <c r="T104" i="2"/>
  <c r="T197" i="2"/>
  <c r="T34" i="2"/>
  <c r="T35" i="2"/>
  <c r="T142" i="2"/>
  <c r="T241" i="2"/>
  <c r="T509" i="2"/>
  <c r="T23" i="2"/>
  <c r="T708" i="2"/>
  <c r="T438" i="2"/>
  <c r="T273" i="2"/>
  <c r="T735" i="2"/>
  <c r="T229" i="2"/>
  <c r="T710" i="2"/>
  <c r="T121" i="2"/>
  <c r="T80" i="2"/>
  <c r="T653" i="2"/>
  <c r="T208" i="2"/>
  <c r="T502" i="2"/>
  <c r="T143" i="2"/>
  <c r="T613" i="2"/>
  <c r="T71" i="2"/>
  <c r="T112" i="2"/>
  <c r="T261" i="2"/>
  <c r="T501" i="2"/>
  <c r="T538" i="2"/>
  <c r="T696" i="2"/>
  <c r="T434" i="2"/>
  <c r="T440" i="2"/>
  <c r="T629" i="2"/>
  <c r="T597" i="2"/>
  <c r="T419" i="2"/>
  <c r="T385" i="2"/>
  <c r="T344" i="2"/>
  <c r="T141" i="2"/>
  <c r="T36" i="2"/>
  <c r="T607" i="2"/>
  <c r="T665" i="2"/>
  <c r="T107" i="2"/>
  <c r="T123" i="2"/>
  <c r="T426" i="2"/>
  <c r="T324" i="2"/>
  <c r="T687" i="2"/>
  <c r="T724" i="2"/>
  <c r="T75" i="2"/>
  <c r="T295" i="2"/>
  <c r="T118" i="2"/>
  <c r="T221" i="2"/>
  <c r="T42" i="2"/>
  <c r="T391" i="2"/>
  <c r="T529" i="2"/>
  <c r="T202" i="2"/>
  <c r="T677" i="2"/>
  <c r="T589" i="2"/>
  <c r="T207" i="2"/>
  <c r="T576" i="2"/>
  <c r="T300" i="2"/>
  <c r="T293" i="2"/>
  <c r="T325" i="2"/>
  <c r="T521" i="2"/>
  <c r="T114" i="2"/>
  <c r="T243" i="2"/>
  <c r="T146" i="2"/>
  <c r="T127" i="2"/>
  <c r="T242" i="2"/>
  <c r="T102" i="2"/>
  <c r="T299" i="2"/>
  <c r="T488" i="2"/>
  <c r="T571" i="2"/>
  <c r="T579" i="2"/>
  <c r="T182" i="2"/>
  <c r="T625" i="2"/>
  <c r="T706" i="2"/>
  <c r="T461" i="2"/>
  <c r="T469" i="2"/>
  <c r="T695" i="2"/>
  <c r="T622" i="2"/>
  <c r="T558" i="2"/>
  <c r="T467" i="2"/>
  <c r="T60" i="2"/>
  <c r="T358" i="2"/>
  <c r="T609" i="2"/>
  <c r="T86" i="2"/>
  <c r="T546" i="2"/>
  <c r="T443" i="2"/>
  <c r="T633" i="2"/>
  <c r="T288" i="2"/>
  <c r="T130" i="2"/>
  <c r="T637" i="2"/>
  <c r="T164" i="2"/>
  <c r="T454" i="2"/>
  <c r="T620" i="2"/>
  <c r="T567" i="2"/>
  <c r="T209" i="2"/>
  <c r="T581" i="2"/>
  <c r="T353" i="2"/>
  <c r="T315" i="2"/>
  <c r="T433" i="2"/>
  <c r="T298" i="2"/>
  <c r="T83" i="2"/>
  <c r="T507" i="2"/>
  <c r="T487" i="2"/>
  <c r="T184" i="2"/>
  <c r="T264" i="2"/>
  <c r="T651" i="2"/>
  <c r="T442" i="2"/>
  <c r="T101" i="2"/>
  <c r="T402" i="2"/>
  <c r="T280" i="2"/>
  <c r="T253" i="2"/>
  <c r="T268" i="2"/>
  <c r="T654" i="2"/>
  <c r="T560" i="2"/>
  <c r="T453" i="2"/>
  <c r="T605" i="2"/>
  <c r="T175" i="2"/>
  <c r="T448" i="2"/>
  <c r="T213" i="2"/>
  <c r="T726" i="2"/>
  <c r="T170" i="2"/>
  <c r="T77" i="2"/>
  <c r="T161" i="2"/>
  <c r="T303" i="2"/>
  <c r="T97" i="2"/>
  <c r="T512" i="2"/>
  <c r="T585" i="2"/>
  <c r="T674" i="2"/>
  <c r="T456" i="2"/>
  <c r="T252" i="2"/>
  <c r="T350" i="2"/>
  <c r="T702" i="2"/>
  <c r="T330" i="2"/>
  <c r="T575" i="2"/>
  <c r="T737" i="2"/>
  <c r="T685" i="2"/>
  <c r="T586" i="2"/>
  <c r="T564" i="2"/>
  <c r="T630" i="2"/>
  <c r="T596" i="2"/>
  <c r="T616" i="2"/>
  <c r="T254" i="2"/>
  <c r="T728" i="2"/>
  <c r="T528" i="2"/>
  <c r="T343" i="2"/>
  <c r="T719" i="2"/>
  <c r="T450" i="2"/>
  <c r="T474" i="2"/>
  <c r="T218" i="2"/>
  <c r="T617" i="2"/>
  <c r="T667" i="2"/>
  <c r="T329" i="2"/>
  <c r="T441" i="2"/>
  <c r="T381" i="2"/>
  <c r="T180" i="2"/>
  <c r="T373" i="2"/>
  <c r="T660" i="2"/>
  <c r="T490" i="2"/>
  <c r="T732" i="2"/>
  <c r="T738" i="2"/>
  <c r="T452" i="2"/>
  <c r="T255" i="2"/>
  <c r="T573" i="2"/>
  <c r="T451" i="2"/>
  <c r="T683" i="2"/>
  <c r="T568" i="2"/>
  <c r="T704" i="2"/>
  <c r="T59" i="2"/>
  <c r="T374" i="2"/>
  <c r="T458" i="2"/>
  <c r="T470" i="2"/>
  <c r="T289" i="2"/>
  <c r="T210" i="2"/>
  <c r="T527" i="2"/>
  <c r="T658" i="2"/>
  <c r="T478" i="2"/>
  <c r="T555" i="2"/>
  <c r="T713" i="2"/>
  <c r="T716" i="2"/>
  <c r="T663" i="2"/>
  <c r="T404" i="2"/>
  <c r="T739" i="2"/>
  <c r="T608" i="2"/>
  <c r="S226" i="2"/>
  <c r="S572" i="2"/>
  <c r="S632" i="2"/>
  <c r="S147" i="2"/>
  <c r="S390" i="2"/>
  <c r="S513" i="2"/>
  <c r="S375" i="2"/>
  <c r="S557" i="2"/>
  <c r="S522" i="2"/>
  <c r="S327" i="2"/>
  <c r="S420" i="2"/>
  <c r="S484" i="2"/>
  <c r="S216" i="2"/>
  <c r="S227" i="2"/>
  <c r="S262" i="2"/>
  <c r="S308" i="2"/>
  <c r="S203" i="2"/>
  <c r="S279" i="2"/>
  <c r="S514" i="2"/>
  <c r="S699" i="2"/>
  <c r="S354" i="2"/>
  <c r="S436" i="2"/>
  <c r="S409" i="2"/>
  <c r="S518" i="2"/>
  <c r="S74" i="2"/>
  <c r="S628" i="2"/>
  <c r="S598" i="2"/>
  <c r="S347" i="2"/>
  <c r="S235" i="2"/>
  <c r="S92" i="2"/>
  <c r="S238" i="2"/>
  <c r="S548" i="2"/>
  <c r="S378" i="2"/>
  <c r="S649" i="2"/>
  <c r="S5" i="2"/>
  <c r="S286" i="2"/>
  <c r="S554" i="2"/>
  <c r="S317" i="2"/>
  <c r="S511" i="2"/>
  <c r="S84" i="2"/>
  <c r="S530" i="2"/>
  <c r="S736" i="2"/>
  <c r="S148" i="2"/>
  <c r="S591" i="2"/>
  <c r="S486" i="2"/>
  <c r="S224" i="2"/>
  <c r="S425" i="2"/>
  <c r="S345" i="2"/>
  <c r="S494" i="2"/>
  <c r="S106" i="2"/>
  <c r="S563" i="2"/>
  <c r="S314" i="2"/>
  <c r="S145" i="2"/>
  <c r="S95" i="2"/>
  <c r="S483" i="2"/>
  <c r="S526" i="2"/>
  <c r="S600" i="2"/>
  <c r="S87" i="2"/>
  <c r="S435" i="2"/>
  <c r="S495" i="2"/>
  <c r="S406" i="2"/>
  <c r="S312" i="2"/>
  <c r="S387" i="2"/>
  <c r="S239" i="2"/>
  <c r="S429" i="2"/>
  <c r="S384" i="2"/>
  <c r="S415" i="2"/>
  <c r="S108" i="2"/>
  <c r="S457" i="2"/>
  <c r="S337" i="2"/>
  <c r="S211" i="2"/>
  <c r="S165" i="2"/>
  <c r="S162" i="2"/>
  <c r="S150" i="2"/>
  <c r="S422" i="2"/>
  <c r="S492" i="2"/>
  <c r="S638" i="2"/>
  <c r="S338" i="2"/>
  <c r="S463" i="2"/>
  <c r="S515" i="2"/>
  <c r="S556" i="2"/>
  <c r="S4" i="2"/>
  <c r="S168" i="2"/>
  <c r="S271" i="2"/>
  <c r="S206" i="2"/>
  <c r="S466" i="2"/>
  <c r="S122" i="2"/>
  <c r="S69" i="2"/>
  <c r="S559" i="2"/>
  <c r="S283" i="2"/>
  <c r="S472" i="2"/>
  <c r="S284" i="2"/>
  <c r="S722" i="2"/>
  <c r="S39" i="2"/>
  <c r="S73" i="2"/>
  <c r="S109" i="2"/>
  <c r="S8" i="2"/>
  <c r="S128" i="2"/>
  <c r="S225" i="2"/>
  <c r="S124" i="2"/>
  <c r="S465" i="2"/>
  <c r="S49" i="2"/>
  <c r="S276" i="2"/>
  <c r="S493" i="2"/>
  <c r="S363" i="2"/>
  <c r="S301" i="2"/>
  <c r="S550" i="2"/>
  <c r="S666" i="2"/>
  <c r="S186" i="2"/>
  <c r="S120" i="2"/>
  <c r="S403" i="2"/>
  <c r="S444" i="2"/>
  <c r="S364" i="2"/>
  <c r="S480" i="2"/>
  <c r="S247" i="2"/>
  <c r="S539" i="2"/>
  <c r="S595" i="2"/>
  <c r="S151" i="2"/>
  <c r="S326" i="2"/>
  <c r="S152" i="2"/>
  <c r="S19" i="2"/>
  <c r="S489" i="2"/>
  <c r="S321" i="2"/>
  <c r="S54" i="2"/>
  <c r="S611" i="2"/>
  <c r="S297" i="2"/>
  <c r="S154" i="2"/>
  <c r="S157" i="2"/>
  <c r="S37" i="2"/>
  <c r="S70" i="2"/>
  <c r="S525" i="2"/>
  <c r="S650" i="2"/>
  <c r="S282" i="2"/>
  <c r="S44" i="2"/>
  <c r="S552" i="2"/>
  <c r="S523" i="2"/>
  <c r="S697" i="2"/>
  <c r="S230" i="2"/>
  <c r="S236" i="2"/>
  <c r="S256" i="2"/>
  <c r="S676" i="2"/>
  <c r="S423" i="2"/>
  <c r="S287" i="2"/>
  <c r="S427" i="2"/>
  <c r="S16" i="2"/>
  <c r="S316" i="2"/>
  <c r="S476" i="2"/>
  <c r="S233" i="2"/>
  <c r="S81" i="2"/>
  <c r="S590" i="2"/>
  <c r="S100" i="2"/>
  <c r="S400" i="2"/>
  <c r="S72" i="2"/>
  <c r="S449" i="2"/>
  <c r="S684" i="2"/>
  <c r="S159" i="2"/>
  <c r="S163" i="2"/>
  <c r="S553" i="2"/>
  <c r="S721" i="2"/>
  <c r="S447" i="2"/>
  <c r="S379" i="2"/>
  <c r="S537" i="2"/>
  <c r="S534" i="2"/>
  <c r="S377" i="2"/>
  <c r="S618" i="2"/>
  <c r="S519" i="2"/>
  <c r="S459" i="2"/>
  <c r="S245" i="2"/>
  <c r="S275" i="2"/>
  <c r="S215" i="2"/>
  <c r="S643" i="2"/>
  <c r="S624" i="2"/>
  <c r="S479" i="2"/>
  <c r="S360" i="2"/>
  <c r="S614" i="2"/>
  <c r="S715" i="2"/>
  <c r="S144" i="2"/>
  <c r="S678" i="2"/>
  <c r="S21" i="2"/>
  <c r="S462" i="2"/>
  <c r="S31" i="2"/>
  <c r="S149" i="2"/>
  <c r="S38" i="2"/>
  <c r="S468" i="2"/>
  <c r="S195" i="2"/>
  <c r="S644" i="2"/>
  <c r="S396" i="2"/>
  <c r="S601" i="2"/>
  <c r="S712" i="2"/>
  <c r="S341" i="2"/>
  <c r="S416" i="2"/>
  <c r="S499" i="2"/>
  <c r="S621" i="2"/>
  <c r="S578" i="2"/>
  <c r="S368" i="2"/>
  <c r="S22" i="2"/>
  <c r="S570" i="2"/>
  <c r="S201" i="2"/>
  <c r="S371" i="2"/>
  <c r="S477" i="2"/>
  <c r="S700" i="2"/>
  <c r="S673" i="2"/>
  <c r="S205" i="2"/>
  <c r="S88" i="2"/>
  <c r="S592" i="2"/>
  <c r="S94" i="2"/>
  <c r="S639" i="2"/>
  <c r="S65" i="2"/>
  <c r="S392" i="2"/>
  <c r="S482" i="2"/>
  <c r="S705" i="2"/>
  <c r="S432" i="2"/>
  <c r="S126" i="2"/>
  <c r="S407" i="2"/>
  <c r="S428" i="2"/>
  <c r="S103" i="2"/>
  <c r="S405" i="2"/>
  <c r="S583" i="2"/>
  <c r="S380" i="2"/>
  <c r="S79" i="2"/>
  <c r="S725" i="2"/>
  <c r="S549" i="2"/>
  <c r="S418" i="2"/>
  <c r="S64" i="2"/>
  <c r="S656" i="2"/>
  <c r="S50" i="2"/>
  <c r="S178" i="2"/>
  <c r="S231" i="2"/>
  <c r="S464" i="2"/>
  <c r="S439" i="2"/>
  <c r="S12" i="2"/>
  <c r="S258" i="2"/>
  <c r="S260" i="2"/>
  <c r="S437" i="2"/>
  <c r="S89" i="2"/>
  <c r="S394" i="2"/>
  <c r="S313" i="2"/>
  <c r="S580" i="2"/>
  <c r="S729" i="2"/>
  <c r="S641" i="2"/>
  <c r="S52" i="2"/>
  <c r="S334" i="2"/>
  <c r="S228" i="2"/>
  <c r="S424" i="2"/>
  <c r="S199" i="2"/>
  <c r="S53" i="2"/>
  <c r="S475" i="2"/>
  <c r="S20" i="2"/>
  <c r="S58" i="2"/>
  <c r="S694" i="2"/>
  <c r="S7" i="2"/>
  <c r="S646" i="2"/>
  <c r="S294" i="2"/>
  <c r="S285" i="2"/>
  <c r="S270" i="2"/>
  <c r="S510" i="2"/>
  <c r="S346" i="2"/>
  <c r="S196" i="2"/>
  <c r="S204" i="2"/>
  <c r="S669" i="2"/>
  <c r="S76" i="2"/>
  <c r="S431" i="2"/>
  <c r="S680" i="2"/>
  <c r="S41" i="2"/>
  <c r="S116" i="2"/>
  <c r="S183" i="2"/>
  <c r="S606" i="2"/>
  <c r="S540" i="2"/>
  <c r="S333" i="2"/>
  <c r="S173" i="2"/>
  <c r="S352" i="2"/>
  <c r="S497" i="2"/>
  <c r="S160" i="2"/>
  <c r="S541" i="2"/>
  <c r="S714" i="2"/>
  <c r="S361" i="2"/>
  <c r="S292" i="2"/>
  <c r="S504" i="2"/>
  <c r="S47" i="2"/>
  <c r="S190" i="2"/>
  <c r="S362" i="2"/>
  <c r="S562" i="2"/>
  <c r="S212" i="2"/>
  <c r="S26" i="2"/>
  <c r="S366" i="2"/>
  <c r="S55" i="2"/>
  <c r="S96" i="2"/>
  <c r="S82" i="2"/>
  <c r="S251" i="2"/>
  <c r="S99" i="2"/>
  <c r="S244" i="2"/>
  <c r="S383" i="2"/>
  <c r="S370" i="2"/>
  <c r="S167" i="2"/>
  <c r="S619" i="2"/>
  <c r="S388" i="2"/>
  <c r="S63" i="2"/>
  <c r="S348" i="2"/>
  <c r="S566" i="2"/>
  <c r="S174" i="2"/>
  <c r="S733" i="2"/>
  <c r="S565" i="2"/>
  <c r="S340" i="2"/>
  <c r="S672" i="2"/>
  <c r="S110" i="2"/>
  <c r="S267" i="2"/>
  <c r="S642" i="2"/>
  <c r="S113" i="2"/>
  <c r="S135" i="2"/>
  <c r="S544" i="2"/>
  <c r="S67" i="2"/>
  <c r="S692" i="2"/>
  <c r="S547" i="2"/>
  <c r="S306" i="2"/>
  <c r="S169" i="2"/>
  <c r="S332" i="2"/>
  <c r="S393" i="2"/>
  <c r="S356" i="2"/>
  <c r="S311" i="2"/>
  <c r="S310" i="2"/>
  <c r="S265" i="2"/>
  <c r="S10" i="2"/>
  <c r="S365" i="2"/>
  <c r="S166" i="2"/>
  <c r="S690" i="2"/>
  <c r="S473" i="2"/>
  <c r="S214" i="2"/>
  <c r="S194" i="2"/>
  <c r="S249" i="2"/>
  <c r="S131" i="2"/>
  <c r="S623" i="2"/>
  <c r="S675" i="2"/>
  <c r="S723" i="2"/>
  <c r="S117" i="2"/>
  <c r="S305" i="2"/>
  <c r="S569" i="2"/>
  <c r="S399" i="2"/>
  <c r="S181" i="2"/>
  <c r="S506" i="2"/>
  <c r="S237" i="2"/>
  <c r="S320" i="2"/>
  <c r="S11" i="2"/>
  <c r="S491" i="2"/>
  <c r="S125" i="2"/>
  <c r="S32" i="2"/>
  <c r="S85" i="2"/>
  <c r="S703" i="2"/>
  <c r="S610" i="2"/>
  <c r="S533" i="2"/>
  <c r="S698" i="2"/>
  <c r="S138" i="2"/>
  <c r="S189" i="2"/>
  <c r="S636" i="2"/>
  <c r="S155" i="2"/>
  <c r="S30" i="2"/>
  <c r="S29" i="2"/>
  <c r="S132" i="2"/>
  <c r="S524" i="2"/>
  <c r="S269" i="2"/>
  <c r="S395" i="2"/>
  <c r="S134" i="2"/>
  <c r="S177" i="2"/>
  <c r="S136" i="2"/>
  <c r="S532" i="2"/>
  <c r="S376" i="2"/>
  <c r="S318" i="2"/>
  <c r="S414" i="2"/>
  <c r="S158" i="2"/>
  <c r="S263" i="2"/>
  <c r="S192" i="2"/>
  <c r="S335" i="2"/>
  <c r="S250" i="2"/>
  <c r="S331" i="2"/>
  <c r="S223" i="2"/>
  <c r="S51" i="2"/>
  <c r="S640" i="2"/>
  <c r="S430" i="2"/>
  <c r="S647" i="2"/>
  <c r="S115" i="2"/>
  <c r="S627" i="2"/>
  <c r="S257" i="2"/>
  <c r="S9" i="2"/>
  <c r="S693" i="2"/>
  <c r="S90" i="2"/>
  <c r="S140" i="2"/>
  <c r="S309" i="2"/>
  <c r="S2" i="2"/>
  <c r="S389" i="2"/>
  <c r="S219" i="2"/>
  <c r="S185" i="2"/>
  <c r="S48" i="2"/>
  <c r="S536" i="2"/>
  <c r="S631" i="2"/>
  <c r="S351" i="2"/>
  <c r="S98" i="2"/>
  <c r="S730" i="2"/>
  <c r="S153" i="2"/>
  <c r="S535" i="2"/>
  <c r="S56" i="2"/>
  <c r="S508" i="2"/>
  <c r="S198" i="2"/>
  <c r="S200" i="2"/>
  <c r="S3" i="2"/>
  <c r="S137" i="2"/>
  <c r="S328" i="2"/>
  <c r="S652" i="2"/>
  <c r="S542" i="2"/>
  <c r="S188" i="2"/>
  <c r="S28" i="2"/>
  <c r="S15" i="2"/>
  <c r="S635" i="2"/>
  <c r="S397" i="2"/>
  <c r="S277" i="2"/>
  <c r="S129" i="2"/>
  <c r="S14" i="2"/>
  <c r="S43" i="2"/>
  <c r="S577" i="2"/>
  <c r="S13" i="2"/>
  <c r="S531" i="2"/>
  <c r="S111" i="2"/>
  <c r="S718" i="2"/>
  <c r="S588" i="2"/>
  <c r="S266" i="2"/>
  <c r="S304" i="2"/>
  <c r="S336" i="2"/>
  <c r="S349" i="2"/>
  <c r="S139" i="2"/>
  <c r="S603" i="2"/>
  <c r="S222" i="2"/>
  <c r="S386" i="2"/>
  <c r="S61" i="2"/>
  <c r="S664" i="2"/>
  <c r="S302" i="2"/>
  <c r="S78" i="2"/>
  <c r="S545" i="2"/>
  <c r="S408" i="2"/>
  <c r="S485" i="2"/>
  <c r="S711" i="2"/>
  <c r="S382" i="2"/>
  <c r="S668" i="2"/>
  <c r="S66" i="2"/>
  <c r="S259" i="2"/>
  <c r="S274" i="2"/>
  <c r="S686" i="2"/>
  <c r="S176" i="2"/>
  <c r="S281" i="2"/>
  <c r="S615" i="2"/>
  <c r="S133" i="2"/>
  <c r="S33" i="2"/>
  <c r="S731" i="2"/>
  <c r="S505" i="2"/>
  <c r="S516" i="2"/>
  <c r="S661" i="2"/>
  <c r="S417" i="2"/>
  <c r="S612" i="2"/>
  <c r="S593" i="2"/>
  <c r="S584" i="2"/>
  <c r="S471" i="2"/>
  <c r="S93" i="2"/>
  <c r="S187" i="2"/>
  <c r="S290" i="2"/>
  <c r="S359" i="2"/>
  <c r="S307" i="2"/>
  <c r="S412" i="2"/>
  <c r="S634" i="2"/>
  <c r="S707" i="2"/>
  <c r="S455" i="2"/>
  <c r="S278" i="2"/>
  <c r="S574" i="2"/>
  <c r="S481" i="2"/>
  <c r="S24" i="2"/>
  <c r="S551" i="2"/>
  <c r="S272" i="2"/>
  <c r="S217" i="2"/>
  <c r="S701" i="2"/>
  <c r="S339" i="2"/>
  <c r="S45" i="2"/>
  <c r="S232" i="2"/>
  <c r="S91" i="2"/>
  <c r="S671" i="2"/>
  <c r="S582" i="2"/>
  <c r="S68" i="2"/>
  <c r="S372" i="2"/>
  <c r="S421" i="2"/>
  <c r="S587" i="2"/>
  <c r="S734" i="2"/>
  <c r="S172" i="2"/>
  <c r="S500" i="2"/>
  <c r="S171" i="2"/>
  <c r="S679" i="2"/>
  <c r="S342" i="2"/>
  <c r="S688" i="2"/>
  <c r="S681" i="2"/>
  <c r="S369" i="2"/>
  <c r="S691" i="2"/>
  <c r="S179" i="2"/>
  <c r="S193" i="2"/>
  <c r="S411" i="2"/>
  <c r="S594" i="2"/>
  <c r="S323" i="2"/>
  <c r="S503" i="2"/>
  <c r="S645" i="2"/>
  <c r="S498" i="2"/>
  <c r="S27" i="2"/>
  <c r="S322" i="2"/>
  <c r="S18" i="2"/>
  <c r="S367" i="2"/>
  <c r="S689" i="2"/>
  <c r="S46" i="2"/>
  <c r="S156" i="2"/>
  <c r="S717" i="2"/>
  <c r="S401" i="2"/>
  <c r="S17" i="2"/>
  <c r="S246" i="2"/>
  <c r="S543" i="2"/>
  <c r="S520" i="2"/>
  <c r="S296" i="2"/>
  <c r="S6" i="2"/>
  <c r="S659" i="2"/>
  <c r="S446" i="2"/>
  <c r="S319" i="2"/>
  <c r="S291" i="2"/>
  <c r="S599" i="2"/>
  <c r="S604" i="2"/>
  <c r="S410" i="2"/>
  <c r="S220" i="2"/>
  <c r="S662" i="2"/>
  <c r="S670" i="2"/>
  <c r="S25" i="2"/>
  <c r="S460" i="2"/>
  <c r="S240" i="2"/>
  <c r="S398" i="2"/>
  <c r="S727" i="2"/>
  <c r="S57" i="2"/>
  <c r="S517" i="2"/>
  <c r="S357" i="2"/>
  <c r="S40" i="2"/>
  <c r="S655" i="2"/>
  <c r="S62" i="2"/>
  <c r="S191" i="2"/>
  <c r="S626" i="2"/>
  <c r="S657" i="2"/>
  <c r="S561" i="2"/>
  <c r="S105" i="2"/>
  <c r="S234" i="2"/>
  <c r="S248" i="2"/>
  <c r="S445" i="2"/>
  <c r="S119" i="2"/>
  <c r="S709" i="2"/>
  <c r="S496" i="2"/>
  <c r="S413" i="2"/>
  <c r="S720" i="2"/>
  <c r="S648" i="2"/>
  <c r="S355" i="2"/>
  <c r="S682" i="2"/>
  <c r="S602" i="2"/>
  <c r="S104" i="2"/>
  <c r="S197" i="2"/>
  <c r="S34" i="2"/>
  <c r="S35" i="2"/>
  <c r="S142" i="2"/>
  <c r="S241" i="2"/>
  <c r="S509" i="2"/>
  <c r="S23" i="2"/>
  <c r="S708" i="2"/>
  <c r="S438" i="2"/>
  <c r="S273" i="2"/>
  <c r="S735" i="2"/>
  <c r="S229" i="2"/>
  <c r="S710" i="2"/>
  <c r="S121" i="2"/>
  <c r="S80" i="2"/>
  <c r="S653" i="2"/>
  <c r="S208" i="2"/>
  <c r="S502" i="2"/>
  <c r="S143" i="2"/>
  <c r="S613" i="2"/>
  <c r="S71" i="2"/>
  <c r="S112" i="2"/>
  <c r="S261" i="2"/>
  <c r="S501" i="2"/>
  <c r="S538" i="2"/>
  <c r="S696" i="2"/>
  <c r="S434" i="2"/>
  <c r="S440" i="2"/>
  <c r="S629" i="2"/>
  <c r="S597" i="2"/>
  <c r="S419" i="2"/>
  <c r="S385" i="2"/>
  <c r="S344" i="2"/>
  <c r="S141" i="2"/>
  <c r="S36" i="2"/>
  <c r="S607" i="2"/>
  <c r="S665" i="2"/>
  <c r="S107" i="2"/>
  <c r="S123" i="2"/>
  <c r="S426" i="2"/>
  <c r="S324" i="2"/>
  <c r="S687" i="2"/>
  <c r="S724" i="2"/>
  <c r="S75" i="2"/>
  <c r="S295" i="2"/>
  <c r="S118" i="2"/>
  <c r="S221" i="2"/>
  <c r="S42" i="2"/>
  <c r="S391" i="2"/>
  <c r="S529" i="2"/>
  <c r="S202" i="2"/>
  <c r="S677" i="2"/>
  <c r="S589" i="2"/>
  <c r="S207" i="2"/>
  <c r="S576" i="2"/>
  <c r="S300" i="2"/>
  <c r="S293" i="2"/>
  <c r="S325" i="2"/>
  <c r="S521" i="2"/>
  <c r="S114" i="2"/>
  <c r="S243" i="2"/>
  <c r="S146" i="2"/>
  <c r="S127" i="2"/>
  <c r="S242" i="2"/>
  <c r="S102" i="2"/>
  <c r="S299" i="2"/>
  <c r="S488" i="2"/>
  <c r="S571" i="2"/>
  <c r="S579" i="2"/>
  <c r="S182" i="2"/>
  <c r="S625" i="2"/>
  <c r="S706" i="2"/>
  <c r="S461" i="2"/>
  <c r="S469" i="2"/>
  <c r="S695" i="2"/>
  <c r="S622" i="2"/>
  <c r="S558" i="2"/>
  <c r="S467" i="2"/>
  <c r="S60" i="2"/>
  <c r="S358" i="2"/>
  <c r="S609" i="2"/>
  <c r="S86" i="2"/>
  <c r="S546" i="2"/>
  <c r="S443" i="2"/>
  <c r="S633" i="2"/>
  <c r="S288" i="2"/>
  <c r="S130" i="2"/>
  <c r="S637" i="2"/>
  <c r="S164" i="2"/>
  <c r="S454" i="2"/>
  <c r="S620" i="2"/>
  <c r="S567" i="2"/>
  <c r="S209" i="2"/>
  <c r="S581" i="2"/>
  <c r="S353" i="2"/>
  <c r="S315" i="2"/>
  <c r="S433" i="2"/>
  <c r="S298" i="2"/>
  <c r="S83" i="2"/>
  <c r="S507" i="2"/>
  <c r="S487" i="2"/>
  <c r="S184" i="2"/>
  <c r="S264" i="2"/>
  <c r="S651" i="2"/>
  <c r="S442" i="2"/>
  <c r="S101" i="2"/>
  <c r="S402" i="2"/>
  <c r="S280" i="2"/>
  <c r="S253" i="2"/>
  <c r="S268" i="2"/>
  <c r="S654" i="2"/>
  <c r="S560" i="2"/>
  <c r="S453" i="2"/>
  <c r="S605" i="2"/>
  <c r="S175" i="2"/>
  <c r="S448" i="2"/>
  <c r="S213" i="2"/>
  <c r="S726" i="2"/>
  <c r="S170" i="2"/>
  <c r="S77" i="2"/>
  <c r="S161" i="2"/>
  <c r="S303" i="2"/>
  <c r="S97" i="2"/>
  <c r="S512" i="2"/>
  <c r="S585" i="2"/>
  <c r="S674" i="2"/>
  <c r="S456" i="2"/>
  <c r="S252" i="2"/>
  <c r="S350" i="2"/>
  <c r="S702" i="2"/>
  <c r="S330" i="2"/>
  <c r="S575" i="2"/>
  <c r="S737" i="2"/>
  <c r="S685" i="2"/>
  <c r="S586" i="2"/>
  <c r="S564" i="2"/>
  <c r="S630" i="2"/>
  <c r="S596" i="2"/>
  <c r="S616" i="2"/>
  <c r="S254" i="2"/>
  <c r="S728" i="2"/>
  <c r="S528" i="2"/>
  <c r="S343" i="2"/>
  <c r="S719" i="2"/>
  <c r="S450" i="2"/>
  <c r="S474" i="2"/>
  <c r="S218" i="2"/>
  <c r="S617" i="2"/>
  <c r="S667" i="2"/>
  <c r="S329" i="2"/>
  <c r="S441" i="2"/>
  <c r="S381" i="2"/>
  <c r="S180" i="2"/>
  <c r="S373" i="2"/>
  <c r="S660" i="2"/>
  <c r="S490" i="2"/>
  <c r="S732" i="2"/>
  <c r="S738" i="2"/>
  <c r="S452" i="2"/>
  <c r="S255" i="2"/>
  <c r="S573" i="2"/>
  <c r="S451" i="2"/>
  <c r="S683" i="2"/>
  <c r="S568" i="2"/>
  <c r="S704" i="2"/>
  <c r="S59" i="2"/>
  <c r="S374" i="2"/>
  <c r="S458" i="2"/>
  <c r="S470" i="2"/>
  <c r="S289" i="2"/>
  <c r="S210" i="2"/>
  <c r="S527" i="2"/>
  <c r="S658" i="2"/>
  <c r="S478" i="2"/>
  <c r="S555" i="2"/>
  <c r="S713" i="2"/>
  <c r="S716" i="2"/>
  <c r="S663" i="2"/>
  <c r="S404" i="2"/>
  <c r="S739" i="2"/>
  <c r="S608" i="2"/>
  <c r="N226" i="2"/>
  <c r="N572" i="2"/>
  <c r="N632" i="2"/>
  <c r="N147" i="2"/>
  <c r="N390" i="2"/>
  <c r="N513" i="2"/>
  <c r="N375" i="2"/>
  <c r="N557" i="2"/>
  <c r="N522" i="2"/>
  <c r="N327" i="2"/>
  <c r="N420" i="2"/>
  <c r="N484" i="2"/>
  <c r="N216" i="2"/>
  <c r="N227" i="2"/>
  <c r="N262" i="2"/>
  <c r="N308" i="2"/>
  <c r="N203" i="2"/>
  <c r="N279" i="2"/>
  <c r="N514" i="2"/>
  <c r="N699" i="2"/>
  <c r="N354" i="2"/>
  <c r="N436" i="2"/>
  <c r="N409" i="2"/>
  <c r="N518" i="2"/>
  <c r="N74" i="2"/>
  <c r="N628" i="2"/>
  <c r="N598" i="2"/>
  <c r="N347" i="2"/>
  <c r="N235" i="2"/>
  <c r="N92" i="2"/>
  <c r="N238" i="2"/>
  <c r="N548" i="2"/>
  <c r="N378" i="2"/>
  <c r="N649" i="2"/>
  <c r="N5" i="2"/>
  <c r="N286" i="2"/>
  <c r="N554" i="2"/>
  <c r="N317" i="2"/>
  <c r="N511" i="2"/>
  <c r="N84" i="2"/>
  <c r="N530" i="2"/>
  <c r="N736" i="2"/>
  <c r="N148" i="2"/>
  <c r="N591" i="2"/>
  <c r="N486" i="2"/>
  <c r="N224" i="2"/>
  <c r="N425" i="2"/>
  <c r="N345" i="2"/>
  <c r="N494" i="2"/>
  <c r="N106" i="2"/>
  <c r="N563" i="2"/>
  <c r="N314" i="2"/>
  <c r="N145" i="2"/>
  <c r="N95" i="2"/>
  <c r="N483" i="2"/>
  <c r="N526" i="2"/>
  <c r="N600" i="2"/>
  <c r="N87" i="2"/>
  <c r="N435" i="2"/>
  <c r="N495" i="2"/>
  <c r="N406" i="2"/>
  <c r="N312" i="2"/>
  <c r="N387" i="2"/>
  <c r="N239" i="2"/>
  <c r="N429" i="2"/>
  <c r="N384" i="2"/>
  <c r="N415" i="2"/>
  <c r="N108" i="2"/>
  <c r="N457" i="2"/>
  <c r="N337" i="2"/>
  <c r="N211" i="2"/>
  <c r="N165" i="2"/>
  <c r="N162" i="2"/>
  <c r="N150" i="2"/>
  <c r="N422" i="2"/>
  <c r="N492" i="2"/>
  <c r="N638" i="2"/>
  <c r="N338" i="2"/>
  <c r="N463" i="2"/>
  <c r="N515" i="2"/>
  <c r="N556" i="2"/>
  <c r="N4" i="2"/>
  <c r="N168" i="2"/>
  <c r="N271" i="2"/>
  <c r="N206" i="2"/>
  <c r="N466" i="2"/>
  <c r="N122" i="2"/>
  <c r="N69" i="2"/>
  <c r="N559" i="2"/>
  <c r="N283" i="2"/>
  <c r="N472" i="2"/>
  <c r="N284" i="2"/>
  <c r="N722" i="2"/>
  <c r="N39" i="2"/>
  <c r="N73" i="2"/>
  <c r="N109" i="2"/>
  <c r="N8" i="2"/>
  <c r="N128" i="2"/>
  <c r="N225" i="2"/>
  <c r="N124" i="2"/>
  <c r="N465" i="2"/>
  <c r="N49" i="2"/>
  <c r="N276" i="2"/>
  <c r="N493" i="2"/>
  <c r="N363" i="2"/>
  <c r="N301" i="2"/>
  <c r="N550" i="2"/>
  <c r="N666" i="2"/>
  <c r="N186" i="2"/>
  <c r="N120" i="2"/>
  <c r="N403" i="2"/>
  <c r="N444" i="2"/>
  <c r="N364" i="2"/>
  <c r="N480" i="2"/>
  <c r="N247" i="2"/>
  <c r="N539" i="2"/>
  <c r="N595" i="2"/>
  <c r="N151" i="2"/>
  <c r="N326" i="2"/>
  <c r="N152" i="2"/>
  <c r="N19" i="2"/>
  <c r="N489" i="2"/>
  <c r="N321" i="2"/>
  <c r="N54" i="2"/>
  <c r="N611" i="2"/>
  <c r="N297" i="2"/>
  <c r="N154" i="2"/>
  <c r="N157" i="2"/>
  <c r="N37" i="2"/>
  <c r="N70" i="2"/>
  <c r="N525" i="2"/>
  <c r="N650" i="2"/>
  <c r="N282" i="2"/>
  <c r="N44" i="2"/>
  <c r="N552" i="2"/>
  <c r="N523" i="2"/>
  <c r="N697" i="2"/>
  <c r="N230" i="2"/>
  <c r="N236" i="2"/>
  <c r="N256" i="2"/>
  <c r="N676" i="2"/>
  <c r="N423" i="2"/>
  <c r="N287" i="2"/>
  <c r="N427" i="2"/>
  <c r="N16" i="2"/>
  <c r="N316" i="2"/>
  <c r="N476" i="2"/>
  <c r="N233" i="2"/>
  <c r="N81" i="2"/>
  <c r="N590" i="2"/>
  <c r="N100" i="2"/>
  <c r="N400" i="2"/>
  <c r="N72" i="2"/>
  <c r="N449" i="2"/>
  <c r="N684" i="2"/>
  <c r="N159" i="2"/>
  <c r="N163" i="2"/>
  <c r="N553" i="2"/>
  <c r="N721" i="2"/>
  <c r="N447" i="2"/>
  <c r="N379" i="2"/>
  <c r="N537" i="2"/>
  <c r="N534" i="2"/>
  <c r="N377" i="2"/>
  <c r="N618" i="2"/>
  <c r="N519" i="2"/>
  <c r="N459" i="2"/>
  <c r="N245" i="2"/>
  <c r="N275" i="2"/>
  <c r="N215" i="2"/>
  <c r="N643" i="2"/>
  <c r="N624" i="2"/>
  <c r="N479" i="2"/>
  <c r="N360" i="2"/>
  <c r="N614" i="2"/>
  <c r="N715" i="2"/>
  <c r="N144" i="2"/>
  <c r="N678" i="2"/>
  <c r="N21" i="2"/>
  <c r="N462" i="2"/>
  <c r="N31" i="2"/>
  <c r="N149" i="2"/>
  <c r="N38" i="2"/>
  <c r="N468" i="2"/>
  <c r="N195" i="2"/>
  <c r="N644" i="2"/>
  <c r="N396" i="2"/>
  <c r="N601" i="2"/>
  <c r="N712" i="2"/>
  <c r="N341" i="2"/>
  <c r="N416" i="2"/>
  <c r="N499" i="2"/>
  <c r="N621" i="2"/>
  <c r="N578" i="2"/>
  <c r="N368" i="2"/>
  <c r="N22" i="2"/>
  <c r="N570" i="2"/>
  <c r="N201" i="2"/>
  <c r="N371" i="2"/>
  <c r="N477" i="2"/>
  <c r="N700" i="2"/>
  <c r="N673" i="2"/>
  <c r="N205" i="2"/>
  <c r="N88" i="2"/>
  <c r="N592" i="2"/>
  <c r="N94" i="2"/>
  <c r="N639" i="2"/>
  <c r="N65" i="2"/>
  <c r="N392" i="2"/>
  <c r="N482" i="2"/>
  <c r="N705" i="2"/>
  <c r="N432" i="2"/>
  <c r="N126" i="2"/>
  <c r="N407" i="2"/>
  <c r="N428" i="2"/>
  <c r="N103" i="2"/>
  <c r="N405" i="2"/>
  <c r="N583" i="2"/>
  <c r="N380" i="2"/>
  <c r="N79" i="2"/>
  <c r="N725" i="2"/>
  <c r="N549" i="2"/>
  <c r="N418" i="2"/>
  <c r="N64" i="2"/>
  <c r="N656" i="2"/>
  <c r="N50" i="2"/>
  <c r="N178" i="2"/>
  <c r="N231" i="2"/>
  <c r="N464" i="2"/>
  <c r="N439" i="2"/>
  <c r="N12" i="2"/>
  <c r="N258" i="2"/>
  <c r="N260" i="2"/>
  <c r="N437" i="2"/>
  <c r="N89" i="2"/>
  <c r="N394" i="2"/>
  <c r="N313" i="2"/>
  <c r="N580" i="2"/>
  <c r="N729" i="2"/>
  <c r="N641" i="2"/>
  <c r="N52" i="2"/>
  <c r="N334" i="2"/>
  <c r="N228" i="2"/>
  <c r="N424" i="2"/>
  <c r="N199" i="2"/>
  <c r="N53" i="2"/>
  <c r="N475" i="2"/>
  <c r="N20" i="2"/>
  <c r="N58" i="2"/>
  <c r="N694" i="2"/>
  <c r="N7" i="2"/>
  <c r="N646" i="2"/>
  <c r="N294" i="2"/>
  <c r="N285" i="2"/>
  <c r="N270" i="2"/>
  <c r="N510" i="2"/>
  <c r="N346" i="2"/>
  <c r="N196" i="2"/>
  <c r="N204" i="2"/>
  <c r="N669" i="2"/>
  <c r="N76" i="2"/>
  <c r="N431" i="2"/>
  <c r="N680" i="2"/>
  <c r="N41" i="2"/>
  <c r="N116" i="2"/>
  <c r="N183" i="2"/>
  <c r="N606" i="2"/>
  <c r="N540" i="2"/>
  <c r="N333" i="2"/>
  <c r="N173" i="2"/>
  <c r="N352" i="2"/>
  <c r="N497" i="2"/>
  <c r="N160" i="2"/>
  <c r="N541" i="2"/>
  <c r="N714" i="2"/>
  <c r="N361" i="2"/>
  <c r="N292" i="2"/>
  <c r="N504" i="2"/>
  <c r="N47" i="2"/>
  <c r="N190" i="2"/>
  <c r="N362" i="2"/>
  <c r="N562" i="2"/>
  <c r="N212" i="2"/>
  <c r="N26" i="2"/>
  <c r="N366" i="2"/>
  <c r="N55" i="2"/>
  <c r="N96" i="2"/>
  <c r="N82" i="2"/>
  <c r="N251" i="2"/>
  <c r="N99" i="2"/>
  <c r="N244" i="2"/>
  <c r="N383" i="2"/>
  <c r="N370" i="2"/>
  <c r="N167" i="2"/>
  <c r="N619" i="2"/>
  <c r="N388" i="2"/>
  <c r="N63" i="2"/>
  <c r="N348" i="2"/>
  <c r="N566" i="2"/>
  <c r="N174" i="2"/>
  <c r="N733" i="2"/>
  <c r="N565" i="2"/>
  <c r="N340" i="2"/>
  <c r="N672" i="2"/>
  <c r="N110" i="2"/>
  <c r="N267" i="2"/>
  <c r="N642" i="2"/>
  <c r="N113" i="2"/>
  <c r="N135" i="2"/>
  <c r="N544" i="2"/>
  <c r="N67" i="2"/>
  <c r="N692" i="2"/>
  <c r="N547" i="2"/>
  <c r="N306" i="2"/>
  <c r="N169" i="2"/>
  <c r="N332" i="2"/>
  <c r="N393" i="2"/>
  <c r="N356" i="2"/>
  <c r="N311" i="2"/>
  <c r="N310" i="2"/>
  <c r="N265" i="2"/>
  <c r="N10" i="2"/>
  <c r="N365" i="2"/>
  <c r="N166" i="2"/>
  <c r="N690" i="2"/>
  <c r="N473" i="2"/>
  <c r="N214" i="2"/>
  <c r="N194" i="2"/>
  <c r="N249" i="2"/>
  <c r="N131" i="2"/>
  <c r="N623" i="2"/>
  <c r="N675" i="2"/>
  <c r="N723" i="2"/>
  <c r="N117" i="2"/>
  <c r="N305" i="2"/>
  <c r="N569" i="2"/>
  <c r="N399" i="2"/>
  <c r="N181" i="2"/>
  <c r="N506" i="2"/>
  <c r="N237" i="2"/>
  <c r="N320" i="2"/>
  <c r="N11" i="2"/>
  <c r="N491" i="2"/>
  <c r="N125" i="2"/>
  <c r="N32" i="2"/>
  <c r="N85" i="2"/>
  <c r="N703" i="2"/>
  <c r="N610" i="2"/>
  <c r="N533" i="2"/>
  <c r="N698" i="2"/>
  <c r="N138" i="2"/>
  <c r="N189" i="2"/>
  <c r="N636" i="2"/>
  <c r="N155" i="2"/>
  <c r="N30" i="2"/>
  <c r="N29" i="2"/>
  <c r="N132" i="2"/>
  <c r="N524" i="2"/>
  <c r="N269" i="2"/>
  <c r="N395" i="2"/>
  <c r="N134" i="2"/>
  <c r="N177" i="2"/>
  <c r="N136" i="2"/>
  <c r="N532" i="2"/>
  <c r="N376" i="2"/>
  <c r="N318" i="2"/>
  <c r="N414" i="2"/>
  <c r="N158" i="2"/>
  <c r="N263" i="2"/>
  <c r="N192" i="2"/>
  <c r="N335" i="2"/>
  <c r="N250" i="2"/>
  <c r="N331" i="2"/>
  <c r="N223" i="2"/>
  <c r="N51" i="2"/>
  <c r="N640" i="2"/>
  <c r="N430" i="2"/>
  <c r="N647" i="2"/>
  <c r="N115" i="2"/>
  <c r="N627" i="2"/>
  <c r="N257" i="2"/>
  <c r="N9" i="2"/>
  <c r="N693" i="2"/>
  <c r="N90" i="2"/>
  <c r="N140" i="2"/>
  <c r="N309" i="2"/>
  <c r="N2" i="2"/>
  <c r="N389" i="2"/>
  <c r="N219" i="2"/>
  <c r="N185" i="2"/>
  <c r="N48" i="2"/>
  <c r="N536" i="2"/>
  <c r="N631" i="2"/>
  <c r="N351" i="2"/>
  <c r="N98" i="2"/>
  <c r="N730" i="2"/>
  <c r="N153" i="2"/>
  <c r="N535" i="2"/>
  <c r="N56" i="2"/>
  <c r="N508" i="2"/>
  <c r="N198" i="2"/>
  <c r="N200" i="2"/>
  <c r="N3" i="2"/>
  <c r="N137" i="2"/>
  <c r="N328" i="2"/>
  <c r="N652" i="2"/>
  <c r="N542" i="2"/>
  <c r="N188" i="2"/>
  <c r="N28" i="2"/>
  <c r="N15" i="2"/>
  <c r="N635" i="2"/>
  <c r="N397" i="2"/>
  <c r="N277" i="2"/>
  <c r="N129" i="2"/>
  <c r="N14" i="2"/>
  <c r="N43" i="2"/>
  <c r="N577" i="2"/>
  <c r="N13" i="2"/>
  <c r="N531" i="2"/>
  <c r="N111" i="2"/>
  <c r="N718" i="2"/>
  <c r="N588" i="2"/>
  <c r="N266" i="2"/>
  <c r="N304" i="2"/>
  <c r="N336" i="2"/>
  <c r="N349" i="2"/>
  <c r="N139" i="2"/>
  <c r="N603" i="2"/>
  <c r="N222" i="2"/>
  <c r="N386" i="2"/>
  <c r="N61" i="2"/>
  <c r="N664" i="2"/>
  <c r="N302" i="2"/>
  <c r="N78" i="2"/>
  <c r="N545" i="2"/>
  <c r="N408" i="2"/>
  <c r="N485" i="2"/>
  <c r="N711" i="2"/>
  <c r="N382" i="2"/>
  <c r="N668" i="2"/>
  <c r="N66" i="2"/>
  <c r="N259" i="2"/>
  <c r="N274" i="2"/>
  <c r="N686" i="2"/>
  <c r="N176" i="2"/>
  <c r="N281" i="2"/>
  <c r="N615" i="2"/>
  <c r="N133" i="2"/>
  <c r="N33" i="2"/>
  <c r="N731" i="2"/>
  <c r="N505" i="2"/>
  <c r="N516" i="2"/>
  <c r="N661" i="2"/>
  <c r="N417" i="2"/>
  <c r="N612" i="2"/>
  <c r="N593" i="2"/>
  <c r="N584" i="2"/>
  <c r="N471" i="2"/>
  <c r="N93" i="2"/>
  <c r="N187" i="2"/>
  <c r="N290" i="2"/>
  <c r="N359" i="2"/>
  <c r="N307" i="2"/>
  <c r="N412" i="2"/>
  <c r="N634" i="2"/>
  <c r="N707" i="2"/>
  <c r="N455" i="2"/>
  <c r="N278" i="2"/>
  <c r="N574" i="2"/>
  <c r="N481" i="2"/>
  <c r="N24" i="2"/>
  <c r="N551" i="2"/>
  <c r="N272" i="2"/>
  <c r="N217" i="2"/>
  <c r="N701" i="2"/>
  <c r="N339" i="2"/>
  <c r="N45" i="2"/>
  <c r="N232" i="2"/>
  <c r="N91" i="2"/>
  <c r="N671" i="2"/>
  <c r="N582" i="2"/>
  <c r="N68" i="2"/>
  <c r="N372" i="2"/>
  <c r="N421" i="2"/>
  <c r="N587" i="2"/>
  <c r="N734" i="2"/>
  <c r="N172" i="2"/>
  <c r="N500" i="2"/>
  <c r="N171" i="2"/>
  <c r="N679" i="2"/>
  <c r="N342" i="2"/>
  <c r="N688" i="2"/>
  <c r="N681" i="2"/>
  <c r="N369" i="2"/>
  <c r="N691" i="2"/>
  <c r="N179" i="2"/>
  <c r="N193" i="2"/>
  <c r="N411" i="2"/>
  <c r="N594" i="2"/>
  <c r="N323" i="2"/>
  <c r="N503" i="2"/>
  <c r="N645" i="2"/>
  <c r="N498" i="2"/>
  <c r="N27" i="2"/>
  <c r="N322" i="2"/>
  <c r="N18" i="2"/>
  <c r="N367" i="2"/>
  <c r="N689" i="2"/>
  <c r="N46" i="2"/>
  <c r="N156" i="2"/>
  <c r="N717" i="2"/>
  <c r="N401" i="2"/>
  <c r="N17" i="2"/>
  <c r="N246" i="2"/>
  <c r="N543" i="2"/>
  <c r="N520" i="2"/>
  <c r="N296" i="2"/>
  <c r="N6" i="2"/>
  <c r="N659" i="2"/>
  <c r="N446" i="2"/>
  <c r="N319" i="2"/>
  <c r="N291" i="2"/>
  <c r="N599" i="2"/>
  <c r="N604" i="2"/>
  <c r="N410" i="2"/>
  <c r="N220" i="2"/>
  <c r="N662" i="2"/>
  <c r="N670" i="2"/>
  <c r="N25" i="2"/>
  <c r="N460" i="2"/>
  <c r="N240" i="2"/>
  <c r="N398" i="2"/>
  <c r="N727" i="2"/>
  <c r="N57" i="2"/>
  <c r="N517" i="2"/>
  <c r="N357" i="2"/>
  <c r="N40" i="2"/>
  <c r="N655" i="2"/>
  <c r="N62" i="2"/>
  <c r="N191" i="2"/>
  <c r="N626" i="2"/>
  <c r="N657" i="2"/>
  <c r="N561" i="2"/>
  <c r="N105" i="2"/>
  <c r="N234" i="2"/>
  <c r="N248" i="2"/>
  <c r="N445" i="2"/>
  <c r="N119" i="2"/>
  <c r="N709" i="2"/>
  <c r="N496" i="2"/>
  <c r="N413" i="2"/>
  <c r="N720" i="2"/>
  <c r="N648" i="2"/>
  <c r="N355" i="2"/>
  <c r="N682" i="2"/>
  <c r="N602" i="2"/>
  <c r="N104" i="2"/>
  <c r="N197" i="2"/>
  <c r="N34" i="2"/>
  <c r="N35" i="2"/>
  <c r="N142" i="2"/>
  <c r="N241" i="2"/>
  <c r="N509" i="2"/>
  <c r="N23" i="2"/>
  <c r="N708" i="2"/>
  <c r="N438" i="2"/>
  <c r="N273" i="2"/>
  <c r="N735" i="2"/>
  <c r="N229" i="2"/>
  <c r="N710" i="2"/>
  <c r="N121" i="2"/>
  <c r="N80" i="2"/>
  <c r="N653" i="2"/>
  <c r="N208" i="2"/>
  <c r="N502" i="2"/>
  <c r="N143" i="2"/>
  <c r="N613" i="2"/>
  <c r="N71" i="2"/>
  <c r="N112" i="2"/>
  <c r="N261" i="2"/>
  <c r="N501" i="2"/>
  <c r="N538" i="2"/>
  <c r="N696" i="2"/>
  <c r="N434" i="2"/>
  <c r="N440" i="2"/>
  <c r="N629" i="2"/>
  <c r="N597" i="2"/>
  <c r="N419" i="2"/>
  <c r="N385" i="2"/>
  <c r="N344" i="2"/>
  <c r="N141" i="2"/>
  <c r="N36" i="2"/>
  <c r="N607" i="2"/>
  <c r="N665" i="2"/>
  <c r="N107" i="2"/>
  <c r="N123" i="2"/>
  <c r="N426" i="2"/>
  <c r="N324" i="2"/>
  <c r="N687" i="2"/>
  <c r="N724" i="2"/>
  <c r="N75" i="2"/>
  <c r="N295" i="2"/>
  <c r="N118" i="2"/>
  <c r="N221" i="2"/>
  <c r="N42" i="2"/>
  <c r="N391" i="2"/>
  <c r="N529" i="2"/>
  <c r="N202" i="2"/>
  <c r="N677" i="2"/>
  <c r="N589" i="2"/>
  <c r="N207" i="2"/>
  <c r="N576" i="2"/>
  <c r="N300" i="2"/>
  <c r="N293" i="2"/>
  <c r="N325" i="2"/>
  <c r="N521" i="2"/>
  <c r="N114" i="2"/>
  <c r="N243" i="2"/>
  <c r="N146" i="2"/>
  <c r="N127" i="2"/>
  <c r="N242" i="2"/>
  <c r="N102" i="2"/>
  <c r="N299" i="2"/>
  <c r="N488" i="2"/>
  <c r="N571" i="2"/>
  <c r="N579" i="2"/>
  <c r="N182" i="2"/>
  <c r="N625" i="2"/>
  <c r="N706" i="2"/>
  <c r="N461" i="2"/>
  <c r="N469" i="2"/>
  <c r="N695" i="2"/>
  <c r="N622" i="2"/>
  <c r="N558" i="2"/>
  <c r="N467" i="2"/>
  <c r="N60" i="2"/>
  <c r="N358" i="2"/>
  <c r="N609" i="2"/>
  <c r="N86" i="2"/>
  <c r="N546" i="2"/>
  <c r="N443" i="2"/>
  <c r="N633" i="2"/>
  <c r="N288" i="2"/>
  <c r="N130" i="2"/>
  <c r="N637" i="2"/>
  <c r="N164" i="2"/>
  <c r="N454" i="2"/>
  <c r="N620" i="2"/>
  <c r="N567" i="2"/>
  <c r="N209" i="2"/>
  <c r="N581" i="2"/>
  <c r="N353" i="2"/>
  <c r="N315" i="2"/>
  <c r="N433" i="2"/>
  <c r="N298" i="2"/>
  <c r="N83" i="2"/>
  <c r="N507" i="2"/>
  <c r="N487" i="2"/>
  <c r="N184" i="2"/>
  <c r="N264" i="2"/>
  <c r="N651" i="2"/>
  <c r="N442" i="2"/>
  <c r="N101" i="2"/>
  <c r="N402" i="2"/>
  <c r="N280" i="2"/>
  <c r="N253" i="2"/>
  <c r="N268" i="2"/>
  <c r="N654" i="2"/>
  <c r="N560" i="2"/>
  <c r="N453" i="2"/>
  <c r="N605" i="2"/>
  <c r="N175" i="2"/>
  <c r="N448" i="2"/>
  <c r="N213" i="2"/>
  <c r="N726" i="2"/>
  <c r="N170" i="2"/>
  <c r="N77" i="2"/>
  <c r="N161" i="2"/>
  <c r="N303" i="2"/>
  <c r="N97" i="2"/>
  <c r="N512" i="2"/>
  <c r="N585" i="2"/>
  <c r="N674" i="2"/>
  <c r="N456" i="2"/>
  <c r="N252" i="2"/>
  <c r="N350" i="2"/>
  <c r="N702" i="2"/>
  <c r="N330" i="2"/>
  <c r="N575" i="2"/>
  <c r="N737" i="2"/>
  <c r="N685" i="2"/>
  <c r="N586" i="2"/>
  <c r="N564" i="2"/>
  <c r="N630" i="2"/>
  <c r="N596" i="2"/>
  <c r="N616" i="2"/>
  <c r="N254" i="2"/>
  <c r="N728" i="2"/>
  <c r="N528" i="2"/>
  <c r="N343" i="2"/>
  <c r="N719" i="2"/>
  <c r="N450" i="2"/>
  <c r="N474" i="2"/>
  <c r="N218" i="2"/>
  <c r="N617" i="2"/>
  <c r="N667" i="2"/>
  <c r="N329" i="2"/>
  <c r="N441" i="2"/>
  <c r="N381" i="2"/>
  <c r="N180" i="2"/>
  <c r="N373" i="2"/>
  <c r="N660" i="2"/>
  <c r="N490" i="2"/>
  <c r="N732" i="2"/>
  <c r="N738" i="2"/>
  <c r="N452" i="2"/>
  <c r="N255" i="2"/>
  <c r="N573" i="2"/>
  <c r="N451" i="2"/>
  <c r="N683" i="2"/>
  <c r="N568" i="2"/>
  <c r="N704" i="2"/>
  <c r="N59" i="2"/>
  <c r="N374" i="2"/>
  <c r="N458" i="2"/>
  <c r="N470" i="2"/>
  <c r="N289" i="2"/>
  <c r="N210" i="2"/>
  <c r="N527" i="2"/>
  <c r="N658" i="2"/>
  <c r="N478" i="2"/>
  <c r="N555" i="2"/>
  <c r="N713" i="2"/>
  <c r="N716" i="2"/>
  <c r="N663" i="2"/>
  <c r="N404" i="2"/>
  <c r="N739" i="2"/>
  <c r="N608" i="2"/>
  <c r="L226" i="2"/>
  <c r="L572" i="2"/>
  <c r="L632" i="2"/>
  <c r="L147" i="2"/>
  <c r="L390" i="2"/>
  <c r="L513" i="2"/>
  <c r="L375" i="2"/>
  <c r="L557" i="2"/>
  <c r="L522" i="2"/>
  <c r="L327" i="2"/>
  <c r="L420" i="2"/>
  <c r="L484" i="2"/>
  <c r="L216" i="2"/>
  <c r="L227" i="2"/>
  <c r="L262" i="2"/>
  <c r="L308" i="2"/>
  <c r="L203" i="2"/>
  <c r="L279" i="2"/>
  <c r="L514" i="2"/>
  <c r="L699" i="2"/>
  <c r="L354" i="2"/>
  <c r="L436" i="2"/>
  <c r="L409" i="2"/>
  <c r="L518" i="2"/>
  <c r="L74" i="2"/>
  <c r="L628" i="2"/>
  <c r="L598" i="2"/>
  <c r="L347" i="2"/>
  <c r="L235" i="2"/>
  <c r="L92" i="2"/>
  <c r="L238" i="2"/>
  <c r="L548" i="2"/>
  <c r="L378" i="2"/>
  <c r="L649" i="2"/>
  <c r="L5" i="2"/>
  <c r="L286" i="2"/>
  <c r="L554" i="2"/>
  <c r="L317" i="2"/>
  <c r="L511" i="2"/>
  <c r="L84" i="2"/>
  <c r="L530" i="2"/>
  <c r="L736" i="2"/>
  <c r="L148" i="2"/>
  <c r="L591" i="2"/>
  <c r="L486" i="2"/>
  <c r="L224" i="2"/>
  <c r="L425" i="2"/>
  <c r="L345" i="2"/>
  <c r="L494" i="2"/>
  <c r="L106" i="2"/>
  <c r="L563" i="2"/>
  <c r="L314" i="2"/>
  <c r="L145" i="2"/>
  <c r="L95" i="2"/>
  <c r="L483" i="2"/>
  <c r="L526" i="2"/>
  <c r="L600" i="2"/>
  <c r="L87" i="2"/>
  <c r="L435" i="2"/>
  <c r="L495" i="2"/>
  <c r="L406" i="2"/>
  <c r="L312" i="2"/>
  <c r="L387" i="2"/>
  <c r="L239" i="2"/>
  <c r="L429" i="2"/>
  <c r="L384" i="2"/>
  <c r="L415" i="2"/>
  <c r="L108" i="2"/>
  <c r="L457" i="2"/>
  <c r="L337" i="2"/>
  <c r="L211" i="2"/>
  <c r="L165" i="2"/>
  <c r="L162" i="2"/>
  <c r="L150" i="2"/>
  <c r="L422" i="2"/>
  <c r="L492" i="2"/>
  <c r="L638" i="2"/>
  <c r="L338" i="2"/>
  <c r="L463" i="2"/>
  <c r="L515" i="2"/>
  <c r="L556" i="2"/>
  <c r="L4" i="2"/>
  <c r="L168" i="2"/>
  <c r="L271" i="2"/>
  <c r="L206" i="2"/>
  <c r="L466" i="2"/>
  <c r="L122" i="2"/>
  <c r="L69" i="2"/>
  <c r="L559" i="2"/>
  <c r="L283" i="2"/>
  <c r="L472" i="2"/>
  <c r="L284" i="2"/>
  <c r="L722" i="2"/>
  <c r="L39" i="2"/>
  <c r="L73" i="2"/>
  <c r="L109" i="2"/>
  <c r="L8" i="2"/>
  <c r="L128" i="2"/>
  <c r="L225" i="2"/>
  <c r="L124" i="2"/>
  <c r="L465" i="2"/>
  <c r="L49" i="2"/>
  <c r="L276" i="2"/>
  <c r="L493" i="2"/>
  <c r="L363" i="2"/>
  <c r="L301" i="2"/>
  <c r="L550" i="2"/>
  <c r="L666" i="2"/>
  <c r="L186" i="2"/>
  <c r="L120" i="2"/>
  <c r="L403" i="2"/>
  <c r="L444" i="2"/>
  <c r="L364" i="2"/>
  <c r="L480" i="2"/>
  <c r="L247" i="2"/>
  <c r="L539" i="2"/>
  <c r="L595" i="2"/>
  <c r="L151" i="2"/>
  <c r="L326" i="2"/>
  <c r="L152" i="2"/>
  <c r="L19" i="2"/>
  <c r="L489" i="2"/>
  <c r="L321" i="2"/>
  <c r="L54" i="2"/>
  <c r="L611" i="2"/>
  <c r="L297" i="2"/>
  <c r="L154" i="2"/>
  <c r="L157" i="2"/>
  <c r="L37" i="2"/>
  <c r="L70" i="2"/>
  <c r="L525" i="2"/>
  <c r="L650" i="2"/>
  <c r="L282" i="2"/>
  <c r="L44" i="2"/>
  <c r="L552" i="2"/>
  <c r="L523" i="2"/>
  <c r="L697" i="2"/>
  <c r="L230" i="2"/>
  <c r="L236" i="2"/>
  <c r="L256" i="2"/>
  <c r="L676" i="2"/>
  <c r="L423" i="2"/>
  <c r="L287" i="2"/>
  <c r="L427" i="2"/>
  <c r="L16" i="2"/>
  <c r="L316" i="2"/>
  <c r="L476" i="2"/>
  <c r="L233" i="2"/>
  <c r="L81" i="2"/>
  <c r="L590" i="2"/>
  <c r="L100" i="2"/>
  <c r="L400" i="2"/>
  <c r="L72" i="2"/>
  <c r="L449" i="2"/>
  <c r="L684" i="2"/>
  <c r="L159" i="2"/>
  <c r="L163" i="2"/>
  <c r="L553" i="2"/>
  <c r="L721" i="2"/>
  <c r="L447" i="2"/>
  <c r="L379" i="2"/>
  <c r="L537" i="2"/>
  <c r="L534" i="2"/>
  <c r="L377" i="2"/>
  <c r="L618" i="2"/>
  <c r="L519" i="2"/>
  <c r="L459" i="2"/>
  <c r="L245" i="2"/>
  <c r="L275" i="2"/>
  <c r="L215" i="2"/>
  <c r="L643" i="2"/>
  <c r="L624" i="2"/>
  <c r="L479" i="2"/>
  <c r="L360" i="2"/>
  <c r="L614" i="2"/>
  <c r="L715" i="2"/>
  <c r="L144" i="2"/>
  <c r="L678" i="2"/>
  <c r="L21" i="2"/>
  <c r="L462" i="2"/>
  <c r="L31" i="2"/>
  <c r="L149" i="2"/>
  <c r="L38" i="2"/>
  <c r="L468" i="2"/>
  <c r="L195" i="2"/>
  <c r="L644" i="2"/>
  <c r="L396" i="2"/>
  <c r="L601" i="2"/>
  <c r="L712" i="2"/>
  <c r="L341" i="2"/>
  <c r="L416" i="2"/>
  <c r="L499" i="2"/>
  <c r="L621" i="2"/>
  <c r="L578" i="2"/>
  <c r="L368" i="2"/>
  <c r="L22" i="2"/>
  <c r="L570" i="2"/>
  <c r="L201" i="2"/>
  <c r="L371" i="2"/>
  <c r="L477" i="2"/>
  <c r="L700" i="2"/>
  <c r="L673" i="2"/>
  <c r="L205" i="2"/>
  <c r="L88" i="2"/>
  <c r="L592" i="2"/>
  <c r="L94" i="2"/>
  <c r="L639" i="2"/>
  <c r="L65" i="2"/>
  <c r="L392" i="2"/>
  <c r="L482" i="2"/>
  <c r="L705" i="2"/>
  <c r="L432" i="2"/>
  <c r="L126" i="2"/>
  <c r="L407" i="2"/>
  <c r="L428" i="2"/>
  <c r="L103" i="2"/>
  <c r="L405" i="2"/>
  <c r="L583" i="2"/>
  <c r="L380" i="2"/>
  <c r="L79" i="2"/>
  <c r="L725" i="2"/>
  <c r="L549" i="2"/>
  <c r="L418" i="2"/>
  <c r="L64" i="2"/>
  <c r="L656" i="2"/>
  <c r="L50" i="2"/>
  <c r="L178" i="2"/>
  <c r="L231" i="2"/>
  <c r="L464" i="2"/>
  <c r="L439" i="2"/>
  <c r="L12" i="2"/>
  <c r="L258" i="2"/>
  <c r="L260" i="2"/>
  <c r="L437" i="2"/>
  <c r="L89" i="2"/>
  <c r="L394" i="2"/>
  <c r="L313" i="2"/>
  <c r="L580" i="2"/>
  <c r="L729" i="2"/>
  <c r="L641" i="2"/>
  <c r="L52" i="2"/>
  <c r="L334" i="2"/>
  <c r="L228" i="2"/>
  <c r="L424" i="2"/>
  <c r="L199" i="2"/>
  <c r="L53" i="2"/>
  <c r="L475" i="2"/>
  <c r="L20" i="2"/>
  <c r="L58" i="2"/>
  <c r="L694" i="2"/>
  <c r="L7" i="2"/>
  <c r="L646" i="2"/>
  <c r="L294" i="2"/>
  <c r="L285" i="2"/>
  <c r="L270" i="2"/>
  <c r="L510" i="2"/>
  <c r="L346" i="2"/>
  <c r="L196" i="2"/>
  <c r="L204" i="2"/>
  <c r="L669" i="2"/>
  <c r="L76" i="2"/>
  <c r="L431" i="2"/>
  <c r="L680" i="2"/>
  <c r="L41" i="2"/>
  <c r="L116" i="2"/>
  <c r="L183" i="2"/>
  <c r="L606" i="2"/>
  <c r="L540" i="2"/>
  <c r="L333" i="2"/>
  <c r="L173" i="2"/>
  <c r="L352" i="2"/>
  <c r="L497" i="2"/>
  <c r="L160" i="2"/>
  <c r="L541" i="2"/>
  <c r="L714" i="2"/>
  <c r="L361" i="2"/>
  <c r="L292" i="2"/>
  <c r="L504" i="2"/>
  <c r="L47" i="2"/>
  <c r="L190" i="2"/>
  <c r="L362" i="2"/>
  <c r="L562" i="2"/>
  <c r="L212" i="2"/>
  <c r="L26" i="2"/>
  <c r="L366" i="2"/>
  <c r="L55" i="2"/>
  <c r="L96" i="2"/>
  <c r="L82" i="2"/>
  <c r="L251" i="2"/>
  <c r="L99" i="2"/>
  <c r="L244" i="2"/>
  <c r="L383" i="2"/>
  <c r="L370" i="2"/>
  <c r="L167" i="2"/>
  <c r="L619" i="2"/>
  <c r="L388" i="2"/>
  <c r="L63" i="2"/>
  <c r="L348" i="2"/>
  <c r="L566" i="2"/>
  <c r="L174" i="2"/>
  <c r="L733" i="2"/>
  <c r="L565" i="2"/>
  <c r="L340" i="2"/>
  <c r="L672" i="2"/>
  <c r="L110" i="2"/>
  <c r="L267" i="2"/>
  <c r="L642" i="2"/>
  <c r="L113" i="2"/>
  <c r="L135" i="2"/>
  <c r="L544" i="2"/>
  <c r="L67" i="2"/>
  <c r="L692" i="2"/>
  <c r="L547" i="2"/>
  <c r="L306" i="2"/>
  <c r="L169" i="2"/>
  <c r="L332" i="2"/>
  <c r="L393" i="2"/>
  <c r="L356" i="2"/>
  <c r="L311" i="2"/>
  <c r="L310" i="2"/>
  <c r="L265" i="2"/>
  <c r="L10" i="2"/>
  <c r="L365" i="2"/>
  <c r="L166" i="2"/>
  <c r="L690" i="2"/>
  <c r="L473" i="2"/>
  <c r="L214" i="2"/>
  <c r="L194" i="2"/>
  <c r="L249" i="2"/>
  <c r="L131" i="2"/>
  <c r="L623" i="2"/>
  <c r="L675" i="2"/>
  <c r="L723" i="2"/>
  <c r="L117" i="2"/>
  <c r="L305" i="2"/>
  <c r="L569" i="2"/>
  <c r="L399" i="2"/>
  <c r="L181" i="2"/>
  <c r="L506" i="2"/>
  <c r="L237" i="2"/>
  <c r="L320" i="2"/>
  <c r="L11" i="2"/>
  <c r="L491" i="2"/>
  <c r="L125" i="2"/>
  <c r="L32" i="2"/>
  <c r="L85" i="2"/>
  <c r="L703" i="2"/>
  <c r="L610" i="2"/>
  <c r="L533" i="2"/>
  <c r="L698" i="2"/>
  <c r="L138" i="2"/>
  <c r="L189" i="2"/>
  <c r="L636" i="2"/>
  <c r="L155" i="2"/>
  <c r="L30" i="2"/>
  <c r="L29" i="2"/>
  <c r="L132" i="2"/>
  <c r="L524" i="2"/>
  <c r="L269" i="2"/>
  <c r="L395" i="2"/>
  <c r="L134" i="2"/>
  <c r="L177" i="2"/>
  <c r="L136" i="2"/>
  <c r="L532" i="2"/>
  <c r="L376" i="2"/>
  <c r="L318" i="2"/>
  <c r="L414" i="2"/>
  <c r="L158" i="2"/>
  <c r="L263" i="2"/>
  <c r="L192" i="2"/>
  <c r="L335" i="2"/>
  <c r="L250" i="2"/>
  <c r="L331" i="2"/>
  <c r="L223" i="2"/>
  <c r="L51" i="2"/>
  <c r="L640" i="2"/>
  <c r="L430" i="2"/>
  <c r="L647" i="2"/>
  <c r="L115" i="2"/>
  <c r="L627" i="2"/>
  <c r="L257" i="2"/>
  <c r="L9" i="2"/>
  <c r="L693" i="2"/>
  <c r="L90" i="2"/>
  <c r="L140" i="2"/>
  <c r="L309" i="2"/>
  <c r="L2" i="2"/>
  <c r="L389" i="2"/>
  <c r="L219" i="2"/>
  <c r="L185" i="2"/>
  <c r="L48" i="2"/>
  <c r="L536" i="2"/>
  <c r="L631" i="2"/>
  <c r="L351" i="2"/>
  <c r="L98" i="2"/>
  <c r="L730" i="2"/>
  <c r="L153" i="2"/>
  <c r="L535" i="2"/>
  <c r="L56" i="2"/>
  <c r="L508" i="2"/>
  <c r="L198" i="2"/>
  <c r="L200" i="2"/>
  <c r="L3" i="2"/>
  <c r="L137" i="2"/>
  <c r="L328" i="2"/>
  <c r="L652" i="2"/>
  <c r="L542" i="2"/>
  <c r="L188" i="2"/>
  <c r="L28" i="2"/>
  <c r="L15" i="2"/>
  <c r="L635" i="2"/>
  <c r="L397" i="2"/>
  <c r="L277" i="2"/>
  <c r="L129" i="2"/>
  <c r="L14" i="2"/>
  <c r="L43" i="2"/>
  <c r="L577" i="2"/>
  <c r="L13" i="2"/>
  <c r="L531" i="2"/>
  <c r="L111" i="2"/>
  <c r="L718" i="2"/>
  <c r="L588" i="2"/>
  <c r="L266" i="2"/>
  <c r="L304" i="2"/>
  <c r="L336" i="2"/>
  <c r="L349" i="2"/>
  <c r="L139" i="2"/>
  <c r="L603" i="2"/>
  <c r="L222" i="2"/>
  <c r="L386" i="2"/>
  <c r="L61" i="2"/>
  <c r="L664" i="2"/>
  <c r="L302" i="2"/>
  <c r="L78" i="2"/>
  <c r="L545" i="2"/>
  <c r="L408" i="2"/>
  <c r="L485" i="2"/>
  <c r="L711" i="2"/>
  <c r="L382" i="2"/>
  <c r="L668" i="2"/>
  <c r="L66" i="2"/>
  <c r="L259" i="2"/>
  <c r="L274" i="2"/>
  <c r="L686" i="2"/>
  <c r="L176" i="2"/>
  <c r="L281" i="2"/>
  <c r="L615" i="2"/>
  <c r="L133" i="2"/>
  <c r="L33" i="2"/>
  <c r="L731" i="2"/>
  <c r="L505" i="2"/>
  <c r="L516" i="2"/>
  <c r="L661" i="2"/>
  <c r="L417" i="2"/>
  <c r="L612" i="2"/>
  <c r="L593" i="2"/>
  <c r="L584" i="2"/>
  <c r="L471" i="2"/>
  <c r="L93" i="2"/>
  <c r="L187" i="2"/>
  <c r="L290" i="2"/>
  <c r="L359" i="2"/>
  <c r="L307" i="2"/>
  <c r="L412" i="2"/>
  <c r="L634" i="2"/>
  <c r="L707" i="2"/>
  <c r="L455" i="2"/>
  <c r="L278" i="2"/>
  <c r="L574" i="2"/>
  <c r="L481" i="2"/>
  <c r="L24" i="2"/>
  <c r="L551" i="2"/>
  <c r="L272" i="2"/>
  <c r="L217" i="2"/>
  <c r="L701" i="2"/>
  <c r="L339" i="2"/>
  <c r="L45" i="2"/>
  <c r="L232" i="2"/>
  <c r="L91" i="2"/>
  <c r="L671" i="2"/>
  <c r="L582" i="2"/>
  <c r="L68" i="2"/>
  <c r="L372" i="2"/>
  <c r="L421" i="2"/>
  <c r="L587" i="2"/>
  <c r="L734" i="2"/>
  <c r="L172" i="2"/>
  <c r="L500" i="2"/>
  <c r="L171" i="2"/>
  <c r="L679" i="2"/>
  <c r="L342" i="2"/>
  <c r="L688" i="2"/>
  <c r="L681" i="2"/>
  <c r="L369" i="2"/>
  <c r="L691" i="2"/>
  <c r="L179" i="2"/>
  <c r="L193" i="2"/>
  <c r="L411" i="2"/>
  <c r="L594" i="2"/>
  <c r="L323" i="2"/>
  <c r="L503" i="2"/>
  <c r="L645" i="2"/>
  <c r="L498" i="2"/>
  <c r="L27" i="2"/>
  <c r="L322" i="2"/>
  <c r="L18" i="2"/>
  <c r="L367" i="2"/>
  <c r="L689" i="2"/>
  <c r="L46" i="2"/>
  <c r="L156" i="2"/>
  <c r="L717" i="2"/>
  <c r="L401" i="2"/>
  <c r="L17" i="2"/>
  <c r="L246" i="2"/>
  <c r="L543" i="2"/>
  <c r="L520" i="2"/>
  <c r="L296" i="2"/>
  <c r="L6" i="2"/>
  <c r="L659" i="2"/>
  <c r="L446" i="2"/>
  <c r="L319" i="2"/>
  <c r="L291" i="2"/>
  <c r="L599" i="2"/>
  <c r="L604" i="2"/>
  <c r="L410" i="2"/>
  <c r="L220" i="2"/>
  <c r="L662" i="2"/>
  <c r="L670" i="2"/>
  <c r="L25" i="2"/>
  <c r="L460" i="2"/>
  <c r="L240" i="2"/>
  <c r="L398" i="2"/>
  <c r="L727" i="2"/>
  <c r="L57" i="2"/>
  <c r="L517" i="2"/>
  <c r="L357" i="2"/>
  <c r="L40" i="2"/>
  <c r="L655" i="2"/>
  <c r="L62" i="2"/>
  <c r="L191" i="2"/>
  <c r="L626" i="2"/>
  <c r="L657" i="2"/>
  <c r="L561" i="2"/>
  <c r="L105" i="2"/>
  <c r="L234" i="2"/>
  <c r="L248" i="2"/>
  <c r="L445" i="2"/>
  <c r="L119" i="2"/>
  <c r="L709" i="2"/>
  <c r="L496" i="2"/>
  <c r="L413" i="2"/>
  <c r="L720" i="2"/>
  <c r="L648" i="2"/>
  <c r="L355" i="2"/>
  <c r="L682" i="2"/>
  <c r="L602" i="2"/>
  <c r="L104" i="2"/>
  <c r="L197" i="2"/>
  <c r="L34" i="2"/>
  <c r="L35" i="2"/>
  <c r="L142" i="2"/>
  <c r="L241" i="2"/>
  <c r="L509" i="2"/>
  <c r="L23" i="2"/>
  <c r="L708" i="2"/>
  <c r="L438" i="2"/>
  <c r="L273" i="2"/>
  <c r="L735" i="2"/>
  <c r="L229" i="2"/>
  <c r="L710" i="2"/>
  <c r="L121" i="2"/>
  <c r="L80" i="2"/>
  <c r="L653" i="2"/>
  <c r="L208" i="2"/>
  <c r="L502" i="2"/>
  <c r="L143" i="2"/>
  <c r="L613" i="2"/>
  <c r="L71" i="2"/>
  <c r="L112" i="2"/>
  <c r="L261" i="2"/>
  <c r="L501" i="2"/>
  <c r="L538" i="2"/>
  <c r="L696" i="2"/>
  <c r="L434" i="2"/>
  <c r="L440" i="2"/>
  <c r="L629" i="2"/>
  <c r="L597" i="2"/>
  <c r="L419" i="2"/>
  <c r="L385" i="2"/>
  <c r="L344" i="2"/>
  <c r="L141" i="2"/>
  <c r="L36" i="2"/>
  <c r="L607" i="2"/>
  <c r="L665" i="2"/>
  <c r="L107" i="2"/>
  <c r="L123" i="2"/>
  <c r="L426" i="2"/>
  <c r="L324" i="2"/>
  <c r="L687" i="2"/>
  <c r="L724" i="2"/>
  <c r="L75" i="2"/>
  <c r="L295" i="2"/>
  <c r="L118" i="2"/>
  <c r="L221" i="2"/>
  <c r="L42" i="2"/>
  <c r="L391" i="2"/>
  <c r="L529" i="2"/>
  <c r="L202" i="2"/>
  <c r="L677" i="2"/>
  <c r="L589" i="2"/>
  <c r="L207" i="2"/>
  <c r="L576" i="2"/>
  <c r="L300" i="2"/>
  <c r="L293" i="2"/>
  <c r="L325" i="2"/>
  <c r="L521" i="2"/>
  <c r="L114" i="2"/>
  <c r="L243" i="2"/>
  <c r="L146" i="2"/>
  <c r="L127" i="2"/>
  <c r="L242" i="2"/>
  <c r="L102" i="2"/>
  <c r="L299" i="2"/>
  <c r="L488" i="2"/>
  <c r="L571" i="2"/>
  <c r="L579" i="2"/>
  <c r="L182" i="2"/>
  <c r="L625" i="2"/>
  <c r="L706" i="2"/>
  <c r="L461" i="2"/>
  <c r="L469" i="2"/>
  <c r="L695" i="2"/>
  <c r="L622" i="2"/>
  <c r="L558" i="2"/>
  <c r="L467" i="2"/>
  <c r="L60" i="2"/>
  <c r="L358" i="2"/>
  <c r="L609" i="2"/>
  <c r="L86" i="2"/>
  <c r="L546" i="2"/>
  <c r="L443" i="2"/>
  <c r="L633" i="2"/>
  <c r="L288" i="2"/>
  <c r="L130" i="2"/>
  <c r="L637" i="2"/>
  <c r="L164" i="2"/>
  <c r="L454" i="2"/>
  <c r="L620" i="2"/>
  <c r="L567" i="2"/>
  <c r="L209" i="2"/>
  <c r="L581" i="2"/>
  <c r="L353" i="2"/>
  <c r="L315" i="2"/>
  <c r="L433" i="2"/>
  <c r="L298" i="2"/>
  <c r="L83" i="2"/>
  <c r="L507" i="2"/>
  <c r="L487" i="2"/>
  <c r="L184" i="2"/>
  <c r="L264" i="2"/>
  <c r="L651" i="2"/>
  <c r="L442" i="2"/>
  <c r="L101" i="2"/>
  <c r="L402" i="2"/>
  <c r="L280" i="2"/>
  <c r="L253" i="2"/>
  <c r="L268" i="2"/>
  <c r="L654" i="2"/>
  <c r="L560" i="2"/>
  <c r="L453" i="2"/>
  <c r="L605" i="2"/>
  <c r="L175" i="2"/>
  <c r="L448" i="2"/>
  <c r="L213" i="2"/>
  <c r="L726" i="2"/>
  <c r="L170" i="2"/>
  <c r="L77" i="2"/>
  <c r="L161" i="2"/>
  <c r="L303" i="2"/>
  <c r="L97" i="2"/>
  <c r="L512" i="2"/>
  <c r="L585" i="2"/>
  <c r="L674" i="2"/>
  <c r="L456" i="2"/>
  <c r="L252" i="2"/>
  <c r="L350" i="2"/>
  <c r="L702" i="2"/>
  <c r="L330" i="2"/>
  <c r="L575" i="2"/>
  <c r="L737" i="2"/>
  <c r="L685" i="2"/>
  <c r="L586" i="2"/>
  <c r="L564" i="2"/>
  <c r="L630" i="2"/>
  <c r="L596" i="2"/>
  <c r="L616" i="2"/>
  <c r="L254" i="2"/>
  <c r="L728" i="2"/>
  <c r="L528" i="2"/>
  <c r="L343" i="2"/>
  <c r="L719" i="2"/>
  <c r="L450" i="2"/>
  <c r="L474" i="2"/>
  <c r="L218" i="2"/>
  <c r="L617" i="2"/>
  <c r="L667" i="2"/>
  <c r="L329" i="2"/>
  <c r="L441" i="2"/>
  <c r="L381" i="2"/>
  <c r="L180" i="2"/>
  <c r="L373" i="2"/>
  <c r="L660" i="2"/>
  <c r="L490" i="2"/>
  <c r="L732" i="2"/>
  <c r="L738" i="2"/>
  <c r="L452" i="2"/>
  <c r="L255" i="2"/>
  <c r="L573" i="2"/>
  <c r="L451" i="2"/>
  <c r="L683" i="2"/>
  <c r="L568" i="2"/>
  <c r="L704" i="2"/>
  <c r="L59" i="2"/>
  <c r="L374" i="2"/>
  <c r="L458" i="2"/>
  <c r="L470" i="2"/>
  <c r="L289" i="2"/>
  <c r="L210" i="2"/>
  <c r="L527" i="2"/>
  <c r="L658" i="2"/>
  <c r="L478" i="2"/>
  <c r="L555" i="2"/>
  <c r="L713" i="2"/>
  <c r="L716" i="2"/>
  <c r="L663" i="2"/>
  <c r="L404" i="2"/>
  <c r="L739" i="2"/>
  <c r="L608" i="2"/>
  <c r="J226" i="2"/>
  <c r="J572" i="2"/>
  <c r="J632" i="2"/>
  <c r="J147" i="2"/>
  <c r="J390" i="2"/>
  <c r="J513" i="2"/>
  <c r="J375" i="2"/>
  <c r="J557" i="2"/>
  <c r="J522" i="2"/>
  <c r="J327" i="2"/>
  <c r="J420" i="2"/>
  <c r="J484" i="2"/>
  <c r="J216" i="2"/>
  <c r="J227" i="2"/>
  <c r="J262" i="2"/>
  <c r="J308" i="2"/>
  <c r="J203" i="2"/>
  <c r="J279" i="2"/>
  <c r="J514" i="2"/>
  <c r="J699" i="2"/>
  <c r="J354" i="2"/>
  <c r="J436" i="2"/>
  <c r="J409" i="2"/>
  <c r="J518" i="2"/>
  <c r="J74" i="2"/>
  <c r="J628" i="2"/>
  <c r="J598" i="2"/>
  <c r="J347" i="2"/>
  <c r="J235" i="2"/>
  <c r="J92" i="2"/>
  <c r="J238" i="2"/>
  <c r="J548" i="2"/>
  <c r="J378" i="2"/>
  <c r="J649" i="2"/>
  <c r="J5" i="2"/>
  <c r="J286" i="2"/>
  <c r="J554" i="2"/>
  <c r="J317" i="2"/>
  <c r="J511" i="2"/>
  <c r="J84" i="2"/>
  <c r="J530" i="2"/>
  <c r="J736" i="2"/>
  <c r="J148" i="2"/>
  <c r="J591" i="2"/>
  <c r="J486" i="2"/>
  <c r="J224" i="2"/>
  <c r="J425" i="2"/>
  <c r="J345" i="2"/>
  <c r="J494" i="2"/>
  <c r="J106" i="2"/>
  <c r="J563" i="2"/>
  <c r="J314" i="2"/>
  <c r="J145" i="2"/>
  <c r="J95" i="2"/>
  <c r="J483" i="2"/>
  <c r="J526" i="2"/>
  <c r="J600" i="2"/>
  <c r="J87" i="2"/>
  <c r="J435" i="2"/>
  <c r="J495" i="2"/>
  <c r="J406" i="2"/>
  <c r="J312" i="2"/>
  <c r="J387" i="2"/>
  <c r="J239" i="2"/>
  <c r="J429" i="2"/>
  <c r="J384" i="2"/>
  <c r="J415" i="2"/>
  <c r="J108" i="2"/>
  <c r="J457" i="2"/>
  <c r="J337" i="2"/>
  <c r="J211" i="2"/>
  <c r="J165" i="2"/>
  <c r="J162" i="2"/>
  <c r="J150" i="2"/>
  <c r="J422" i="2"/>
  <c r="J492" i="2"/>
  <c r="J638" i="2"/>
  <c r="J338" i="2"/>
  <c r="J463" i="2"/>
  <c r="J515" i="2"/>
  <c r="J556" i="2"/>
  <c r="J4" i="2"/>
  <c r="J168" i="2"/>
  <c r="J271" i="2"/>
  <c r="J206" i="2"/>
  <c r="J466" i="2"/>
  <c r="J122" i="2"/>
  <c r="J69" i="2"/>
  <c r="J559" i="2"/>
  <c r="J283" i="2"/>
  <c r="J472" i="2"/>
  <c r="J284" i="2"/>
  <c r="J722" i="2"/>
  <c r="J39" i="2"/>
  <c r="J73" i="2"/>
  <c r="J109" i="2"/>
  <c r="J8" i="2"/>
  <c r="J128" i="2"/>
  <c r="J225" i="2"/>
  <c r="J124" i="2"/>
  <c r="J465" i="2"/>
  <c r="J49" i="2"/>
  <c r="J276" i="2"/>
  <c r="J493" i="2"/>
  <c r="J363" i="2"/>
  <c r="J301" i="2"/>
  <c r="J550" i="2"/>
  <c r="J666" i="2"/>
  <c r="J186" i="2"/>
  <c r="J120" i="2"/>
  <c r="J403" i="2"/>
  <c r="J444" i="2"/>
  <c r="J364" i="2"/>
  <c r="J480" i="2"/>
  <c r="J247" i="2"/>
  <c r="J539" i="2"/>
  <c r="J595" i="2"/>
  <c r="J151" i="2"/>
  <c r="J326" i="2"/>
  <c r="J152" i="2"/>
  <c r="J19" i="2"/>
  <c r="J489" i="2"/>
  <c r="J321" i="2"/>
  <c r="J54" i="2"/>
  <c r="J611" i="2"/>
  <c r="J297" i="2"/>
  <c r="J154" i="2"/>
  <c r="J157" i="2"/>
  <c r="J37" i="2"/>
  <c r="J70" i="2"/>
  <c r="J525" i="2"/>
  <c r="J650" i="2"/>
  <c r="J282" i="2"/>
  <c r="J44" i="2"/>
  <c r="J552" i="2"/>
  <c r="J523" i="2"/>
  <c r="J697" i="2"/>
  <c r="J230" i="2"/>
  <c r="J236" i="2"/>
  <c r="J256" i="2"/>
  <c r="J676" i="2"/>
  <c r="J423" i="2"/>
  <c r="J287" i="2"/>
  <c r="J427" i="2"/>
  <c r="J16" i="2"/>
  <c r="J316" i="2"/>
  <c r="J476" i="2"/>
  <c r="J233" i="2"/>
  <c r="J81" i="2"/>
  <c r="J590" i="2"/>
  <c r="J100" i="2"/>
  <c r="J400" i="2"/>
  <c r="J72" i="2"/>
  <c r="J449" i="2"/>
  <c r="J684" i="2"/>
  <c r="J159" i="2"/>
  <c r="J163" i="2"/>
  <c r="J553" i="2"/>
  <c r="J721" i="2"/>
  <c r="J447" i="2"/>
  <c r="J379" i="2"/>
  <c r="J537" i="2"/>
  <c r="J534" i="2"/>
  <c r="J377" i="2"/>
  <c r="J618" i="2"/>
  <c r="J519" i="2"/>
  <c r="J459" i="2"/>
  <c r="J245" i="2"/>
  <c r="J275" i="2"/>
  <c r="J215" i="2"/>
  <c r="J643" i="2"/>
  <c r="J624" i="2"/>
  <c r="J479" i="2"/>
  <c r="J360" i="2"/>
  <c r="J614" i="2"/>
  <c r="J715" i="2"/>
  <c r="J144" i="2"/>
  <c r="J678" i="2"/>
  <c r="J21" i="2"/>
  <c r="J462" i="2"/>
  <c r="J31" i="2"/>
  <c r="J149" i="2"/>
  <c r="J38" i="2"/>
  <c r="J468" i="2"/>
  <c r="J195" i="2"/>
  <c r="J644" i="2"/>
  <c r="J396" i="2"/>
  <c r="J601" i="2"/>
  <c r="J712" i="2"/>
  <c r="J341" i="2"/>
  <c r="J416" i="2"/>
  <c r="J499" i="2"/>
  <c r="J621" i="2"/>
  <c r="J578" i="2"/>
  <c r="J368" i="2"/>
  <c r="J22" i="2"/>
  <c r="J570" i="2"/>
  <c r="J201" i="2"/>
  <c r="J371" i="2"/>
  <c r="J477" i="2"/>
  <c r="J700" i="2"/>
  <c r="J673" i="2"/>
  <c r="J205" i="2"/>
  <c r="J88" i="2"/>
  <c r="J592" i="2"/>
  <c r="J94" i="2"/>
  <c r="J639" i="2"/>
  <c r="J65" i="2"/>
  <c r="J392" i="2"/>
  <c r="J482" i="2"/>
  <c r="J705" i="2"/>
  <c r="J432" i="2"/>
  <c r="J126" i="2"/>
  <c r="J407" i="2"/>
  <c r="J428" i="2"/>
  <c r="J103" i="2"/>
  <c r="J405" i="2"/>
  <c r="J583" i="2"/>
  <c r="J380" i="2"/>
  <c r="J79" i="2"/>
  <c r="J725" i="2"/>
  <c r="J549" i="2"/>
  <c r="J418" i="2"/>
  <c r="J64" i="2"/>
  <c r="J656" i="2"/>
  <c r="J50" i="2"/>
  <c r="J178" i="2"/>
  <c r="J231" i="2"/>
  <c r="J464" i="2"/>
  <c r="J439" i="2"/>
  <c r="J12" i="2"/>
  <c r="J258" i="2"/>
  <c r="J260" i="2"/>
  <c r="J437" i="2"/>
  <c r="J89" i="2"/>
  <c r="J394" i="2"/>
  <c r="J313" i="2"/>
  <c r="J580" i="2"/>
  <c r="J729" i="2"/>
  <c r="J641" i="2"/>
  <c r="J52" i="2"/>
  <c r="J334" i="2"/>
  <c r="J228" i="2"/>
  <c r="J424" i="2"/>
  <c r="J199" i="2"/>
  <c r="J53" i="2"/>
  <c r="J475" i="2"/>
  <c r="J20" i="2"/>
  <c r="J58" i="2"/>
  <c r="J694" i="2"/>
  <c r="J7" i="2"/>
  <c r="J646" i="2"/>
  <c r="J294" i="2"/>
  <c r="J285" i="2"/>
  <c r="J270" i="2"/>
  <c r="J510" i="2"/>
  <c r="J346" i="2"/>
  <c r="J196" i="2"/>
  <c r="J204" i="2"/>
  <c r="J669" i="2"/>
  <c r="J76" i="2"/>
  <c r="J431" i="2"/>
  <c r="J680" i="2"/>
  <c r="J41" i="2"/>
  <c r="J116" i="2"/>
  <c r="J183" i="2"/>
  <c r="J606" i="2"/>
  <c r="J540" i="2"/>
  <c r="J333" i="2"/>
  <c r="J173" i="2"/>
  <c r="J352" i="2"/>
  <c r="J497" i="2"/>
  <c r="J160" i="2"/>
  <c r="J541" i="2"/>
  <c r="J714" i="2"/>
  <c r="J361" i="2"/>
  <c r="J292" i="2"/>
  <c r="J504" i="2"/>
  <c r="J47" i="2"/>
  <c r="J190" i="2"/>
  <c r="J362" i="2"/>
  <c r="J562" i="2"/>
  <c r="J212" i="2"/>
  <c r="J26" i="2"/>
  <c r="J366" i="2"/>
  <c r="J55" i="2"/>
  <c r="J96" i="2"/>
  <c r="J82" i="2"/>
  <c r="J251" i="2"/>
  <c r="J99" i="2"/>
  <c r="J244" i="2"/>
  <c r="J383" i="2"/>
  <c r="J370" i="2"/>
  <c r="J167" i="2"/>
  <c r="J619" i="2"/>
  <c r="J388" i="2"/>
  <c r="J63" i="2"/>
  <c r="J348" i="2"/>
  <c r="J566" i="2"/>
  <c r="J174" i="2"/>
  <c r="J733" i="2"/>
  <c r="J565" i="2"/>
  <c r="J340" i="2"/>
  <c r="J672" i="2"/>
  <c r="J110" i="2"/>
  <c r="J267" i="2"/>
  <c r="J642" i="2"/>
  <c r="J113" i="2"/>
  <c r="J135" i="2"/>
  <c r="J544" i="2"/>
  <c r="J67" i="2"/>
  <c r="J692" i="2"/>
  <c r="J547" i="2"/>
  <c r="J306" i="2"/>
  <c r="J169" i="2"/>
  <c r="J332" i="2"/>
  <c r="J393" i="2"/>
  <c r="J356" i="2"/>
  <c r="J311" i="2"/>
  <c r="J310" i="2"/>
  <c r="J265" i="2"/>
  <c r="J10" i="2"/>
  <c r="J365" i="2"/>
  <c r="J166" i="2"/>
  <c r="J690" i="2"/>
  <c r="J473" i="2"/>
  <c r="J214" i="2"/>
  <c r="J194" i="2"/>
  <c r="J249" i="2"/>
  <c r="J131" i="2"/>
  <c r="J623" i="2"/>
  <c r="J675" i="2"/>
  <c r="J723" i="2"/>
  <c r="J117" i="2"/>
  <c r="J305" i="2"/>
  <c r="J569" i="2"/>
  <c r="J399" i="2"/>
  <c r="J181" i="2"/>
  <c r="J506" i="2"/>
  <c r="J237" i="2"/>
  <c r="J320" i="2"/>
  <c r="J11" i="2"/>
  <c r="J491" i="2"/>
  <c r="J125" i="2"/>
  <c r="J32" i="2"/>
  <c r="J85" i="2"/>
  <c r="J703" i="2"/>
  <c r="J610" i="2"/>
  <c r="J533" i="2"/>
  <c r="J698" i="2"/>
  <c r="J138" i="2"/>
  <c r="J189" i="2"/>
  <c r="J636" i="2"/>
  <c r="J155" i="2"/>
  <c r="J30" i="2"/>
  <c r="J29" i="2"/>
  <c r="J132" i="2"/>
  <c r="J524" i="2"/>
  <c r="J269" i="2"/>
  <c r="J395" i="2"/>
  <c r="J134" i="2"/>
  <c r="J177" i="2"/>
  <c r="J136" i="2"/>
  <c r="J532" i="2"/>
  <c r="J376" i="2"/>
  <c r="J318" i="2"/>
  <c r="J414" i="2"/>
  <c r="J158" i="2"/>
  <c r="J263" i="2"/>
  <c r="J192" i="2"/>
  <c r="J335" i="2"/>
  <c r="J250" i="2"/>
  <c r="J331" i="2"/>
  <c r="J223" i="2"/>
  <c r="J51" i="2"/>
  <c r="J640" i="2"/>
  <c r="J430" i="2"/>
  <c r="J647" i="2"/>
  <c r="J115" i="2"/>
  <c r="J627" i="2"/>
  <c r="J257" i="2"/>
  <c r="J9" i="2"/>
  <c r="J693" i="2"/>
  <c r="J90" i="2"/>
  <c r="J140" i="2"/>
  <c r="J309" i="2"/>
  <c r="J2" i="2"/>
  <c r="J389" i="2"/>
  <c r="J219" i="2"/>
  <c r="J185" i="2"/>
  <c r="J48" i="2"/>
  <c r="J536" i="2"/>
  <c r="J631" i="2"/>
  <c r="J351" i="2"/>
  <c r="J98" i="2"/>
  <c r="J730" i="2"/>
  <c r="J153" i="2"/>
  <c r="J535" i="2"/>
  <c r="J56" i="2"/>
  <c r="J508" i="2"/>
  <c r="J198" i="2"/>
  <c r="J200" i="2"/>
  <c r="J3" i="2"/>
  <c r="J137" i="2"/>
  <c r="J328" i="2"/>
  <c r="J652" i="2"/>
  <c r="J542" i="2"/>
  <c r="J188" i="2"/>
  <c r="J28" i="2"/>
  <c r="J15" i="2"/>
  <c r="J635" i="2"/>
  <c r="J397" i="2"/>
  <c r="J277" i="2"/>
  <c r="J129" i="2"/>
  <c r="J14" i="2"/>
  <c r="J43" i="2"/>
  <c r="J577" i="2"/>
  <c r="J13" i="2"/>
  <c r="J531" i="2"/>
  <c r="J111" i="2"/>
  <c r="J718" i="2"/>
  <c r="J588" i="2"/>
  <c r="J266" i="2"/>
  <c r="J304" i="2"/>
  <c r="J336" i="2"/>
  <c r="J349" i="2"/>
  <c r="J139" i="2"/>
  <c r="J603" i="2"/>
  <c r="J222" i="2"/>
  <c r="J386" i="2"/>
  <c r="J61" i="2"/>
  <c r="J664" i="2"/>
  <c r="J302" i="2"/>
  <c r="J78" i="2"/>
  <c r="J545" i="2"/>
  <c r="J408" i="2"/>
  <c r="J485" i="2"/>
  <c r="J711" i="2"/>
  <c r="J382" i="2"/>
  <c r="J668" i="2"/>
  <c r="J66" i="2"/>
  <c r="J259" i="2"/>
  <c r="J274" i="2"/>
  <c r="J686" i="2"/>
  <c r="J176" i="2"/>
  <c r="J281" i="2"/>
  <c r="J615" i="2"/>
  <c r="J133" i="2"/>
  <c r="J33" i="2"/>
  <c r="J731" i="2"/>
  <c r="J505" i="2"/>
  <c r="J516" i="2"/>
  <c r="J661" i="2"/>
  <c r="J417" i="2"/>
  <c r="J612" i="2"/>
  <c r="J593" i="2"/>
  <c r="J584" i="2"/>
  <c r="J471" i="2"/>
  <c r="J93" i="2"/>
  <c r="J187" i="2"/>
  <c r="J290" i="2"/>
  <c r="J359" i="2"/>
  <c r="J307" i="2"/>
  <c r="J412" i="2"/>
  <c r="J634" i="2"/>
  <c r="J707" i="2"/>
  <c r="J455" i="2"/>
  <c r="J278" i="2"/>
  <c r="J574" i="2"/>
  <c r="J481" i="2"/>
  <c r="J24" i="2"/>
  <c r="J551" i="2"/>
  <c r="J272" i="2"/>
  <c r="J217" i="2"/>
  <c r="J701" i="2"/>
  <c r="J339" i="2"/>
  <c r="J45" i="2"/>
  <c r="J232" i="2"/>
  <c r="J91" i="2"/>
  <c r="J671" i="2"/>
  <c r="J582" i="2"/>
  <c r="J68" i="2"/>
  <c r="J372" i="2"/>
  <c r="J421" i="2"/>
  <c r="J587" i="2"/>
  <c r="J734" i="2"/>
  <c r="J172" i="2"/>
  <c r="J500" i="2"/>
  <c r="J171" i="2"/>
  <c r="J679" i="2"/>
  <c r="J342" i="2"/>
  <c r="J688" i="2"/>
  <c r="J681" i="2"/>
  <c r="J369" i="2"/>
  <c r="J691" i="2"/>
  <c r="J179" i="2"/>
  <c r="J193" i="2"/>
  <c r="J411" i="2"/>
  <c r="J594" i="2"/>
  <c r="J323" i="2"/>
  <c r="J503" i="2"/>
  <c r="J645" i="2"/>
  <c r="J498" i="2"/>
  <c r="J27" i="2"/>
  <c r="J322" i="2"/>
  <c r="J18" i="2"/>
  <c r="J367" i="2"/>
  <c r="J689" i="2"/>
  <c r="J46" i="2"/>
  <c r="J156" i="2"/>
  <c r="J717" i="2"/>
  <c r="J401" i="2"/>
  <c r="J17" i="2"/>
  <c r="J246" i="2"/>
  <c r="J543" i="2"/>
  <c r="J520" i="2"/>
  <c r="J296" i="2"/>
  <c r="J6" i="2"/>
  <c r="J659" i="2"/>
  <c r="J446" i="2"/>
  <c r="J319" i="2"/>
  <c r="J291" i="2"/>
  <c r="J599" i="2"/>
  <c r="J604" i="2"/>
  <c r="J410" i="2"/>
  <c r="J220" i="2"/>
  <c r="J662" i="2"/>
  <c r="J670" i="2"/>
  <c r="J25" i="2"/>
  <c r="J460" i="2"/>
  <c r="J240" i="2"/>
  <c r="J398" i="2"/>
  <c r="J727" i="2"/>
  <c r="J57" i="2"/>
  <c r="J517" i="2"/>
  <c r="J357" i="2"/>
  <c r="J40" i="2"/>
  <c r="J655" i="2"/>
  <c r="J62" i="2"/>
  <c r="J191" i="2"/>
  <c r="J626" i="2"/>
  <c r="J657" i="2"/>
  <c r="J561" i="2"/>
  <c r="J105" i="2"/>
  <c r="J234" i="2"/>
  <c r="J248" i="2"/>
  <c r="J445" i="2"/>
  <c r="J119" i="2"/>
  <c r="J709" i="2"/>
  <c r="J496" i="2"/>
  <c r="J413" i="2"/>
  <c r="J720" i="2"/>
  <c r="J648" i="2"/>
  <c r="J355" i="2"/>
  <c r="J682" i="2"/>
  <c r="J602" i="2"/>
  <c r="J104" i="2"/>
  <c r="J197" i="2"/>
  <c r="J34" i="2"/>
  <c r="J35" i="2"/>
  <c r="J142" i="2"/>
  <c r="J241" i="2"/>
  <c r="J509" i="2"/>
  <c r="J23" i="2"/>
  <c r="J708" i="2"/>
  <c r="J438" i="2"/>
  <c r="J273" i="2"/>
  <c r="J735" i="2"/>
  <c r="J229" i="2"/>
  <c r="J710" i="2"/>
  <c r="J121" i="2"/>
  <c r="J80" i="2"/>
  <c r="J653" i="2"/>
  <c r="J208" i="2"/>
  <c r="J502" i="2"/>
  <c r="J143" i="2"/>
  <c r="J613" i="2"/>
  <c r="J71" i="2"/>
  <c r="J112" i="2"/>
  <c r="J261" i="2"/>
  <c r="J501" i="2"/>
  <c r="J538" i="2"/>
  <c r="J696" i="2"/>
  <c r="J434" i="2"/>
  <c r="J440" i="2"/>
  <c r="J629" i="2"/>
  <c r="J597" i="2"/>
  <c r="J419" i="2"/>
  <c r="J385" i="2"/>
  <c r="J344" i="2"/>
  <c r="J141" i="2"/>
  <c r="J36" i="2"/>
  <c r="J607" i="2"/>
  <c r="J665" i="2"/>
  <c r="J107" i="2"/>
  <c r="J123" i="2"/>
  <c r="J426" i="2"/>
  <c r="J324" i="2"/>
  <c r="J687" i="2"/>
  <c r="J724" i="2"/>
  <c r="J75" i="2"/>
  <c r="J295" i="2"/>
  <c r="J118" i="2"/>
  <c r="J221" i="2"/>
  <c r="J42" i="2"/>
  <c r="J391" i="2"/>
  <c r="J529" i="2"/>
  <c r="J202" i="2"/>
  <c r="J677" i="2"/>
  <c r="J589" i="2"/>
  <c r="J207" i="2"/>
  <c r="J576" i="2"/>
  <c r="J300" i="2"/>
  <c r="J293" i="2"/>
  <c r="J325" i="2"/>
  <c r="J521" i="2"/>
  <c r="J114" i="2"/>
  <c r="J243" i="2"/>
  <c r="J146" i="2"/>
  <c r="J127" i="2"/>
  <c r="J242" i="2"/>
  <c r="J102" i="2"/>
  <c r="J299" i="2"/>
  <c r="J488" i="2"/>
  <c r="J571" i="2"/>
  <c r="J579" i="2"/>
  <c r="J182" i="2"/>
  <c r="J625" i="2"/>
  <c r="J706" i="2"/>
  <c r="J461" i="2"/>
  <c r="J469" i="2"/>
  <c r="J695" i="2"/>
  <c r="J622" i="2"/>
  <c r="J558" i="2"/>
  <c r="J467" i="2"/>
  <c r="J60" i="2"/>
  <c r="J358" i="2"/>
  <c r="J609" i="2"/>
  <c r="J86" i="2"/>
  <c r="J546" i="2"/>
  <c r="J443" i="2"/>
  <c r="J633" i="2"/>
  <c r="J288" i="2"/>
  <c r="J130" i="2"/>
  <c r="J637" i="2"/>
  <c r="J164" i="2"/>
  <c r="J454" i="2"/>
  <c r="J620" i="2"/>
  <c r="J567" i="2"/>
  <c r="J209" i="2"/>
  <c r="J581" i="2"/>
  <c r="J353" i="2"/>
  <c r="J315" i="2"/>
  <c r="J433" i="2"/>
  <c r="J298" i="2"/>
  <c r="J83" i="2"/>
  <c r="J507" i="2"/>
  <c r="J487" i="2"/>
  <c r="J184" i="2"/>
  <c r="J264" i="2"/>
  <c r="J651" i="2"/>
  <c r="J442" i="2"/>
  <c r="J101" i="2"/>
  <c r="J402" i="2"/>
  <c r="J280" i="2"/>
  <c r="J253" i="2"/>
  <c r="J268" i="2"/>
  <c r="J654" i="2"/>
  <c r="J560" i="2"/>
  <c r="J453" i="2"/>
  <c r="J605" i="2"/>
  <c r="J175" i="2"/>
  <c r="J448" i="2"/>
  <c r="J213" i="2"/>
  <c r="J726" i="2"/>
  <c r="J170" i="2"/>
  <c r="J77" i="2"/>
  <c r="J161" i="2"/>
  <c r="J303" i="2"/>
  <c r="J97" i="2"/>
  <c r="J512" i="2"/>
  <c r="J585" i="2"/>
  <c r="J674" i="2"/>
  <c r="J456" i="2"/>
  <c r="J252" i="2"/>
  <c r="J350" i="2"/>
  <c r="J702" i="2"/>
  <c r="J330" i="2"/>
  <c r="J575" i="2"/>
  <c r="J737" i="2"/>
  <c r="J685" i="2"/>
  <c r="J586" i="2"/>
  <c r="J564" i="2"/>
  <c r="J630" i="2"/>
  <c r="J596" i="2"/>
  <c r="J616" i="2"/>
  <c r="J254" i="2"/>
  <c r="J728" i="2"/>
  <c r="J528" i="2"/>
  <c r="J343" i="2"/>
  <c r="J719" i="2"/>
  <c r="J450" i="2"/>
  <c r="J474" i="2"/>
  <c r="J218" i="2"/>
  <c r="J617" i="2"/>
  <c r="J667" i="2"/>
  <c r="J329" i="2"/>
  <c r="J441" i="2"/>
  <c r="J381" i="2"/>
  <c r="J180" i="2"/>
  <c r="J373" i="2"/>
  <c r="J660" i="2"/>
  <c r="J490" i="2"/>
  <c r="J732" i="2"/>
  <c r="J738" i="2"/>
  <c r="J452" i="2"/>
  <c r="J255" i="2"/>
  <c r="J573" i="2"/>
  <c r="J451" i="2"/>
  <c r="J683" i="2"/>
  <c r="J568" i="2"/>
  <c r="J704" i="2"/>
  <c r="J59" i="2"/>
  <c r="J374" i="2"/>
  <c r="J458" i="2"/>
  <c r="J470" i="2"/>
  <c r="J289" i="2"/>
  <c r="J210" i="2"/>
  <c r="J527" i="2"/>
  <c r="J658" i="2"/>
  <c r="J478" i="2"/>
  <c r="J555" i="2"/>
  <c r="J713" i="2"/>
  <c r="J716" i="2"/>
  <c r="J663" i="2"/>
  <c r="J404" i="2"/>
  <c r="J739" i="2"/>
  <c r="J608" i="2"/>
  <c r="H226" i="2"/>
  <c r="H572" i="2"/>
  <c r="H632" i="2"/>
  <c r="H147" i="2"/>
  <c r="H390" i="2"/>
  <c r="H513" i="2"/>
  <c r="H375" i="2"/>
  <c r="H557" i="2"/>
  <c r="H522" i="2"/>
  <c r="H327" i="2"/>
  <c r="H420" i="2"/>
  <c r="H484" i="2"/>
  <c r="H216" i="2"/>
  <c r="H227" i="2"/>
  <c r="H262" i="2"/>
  <c r="H308" i="2"/>
  <c r="H203" i="2"/>
  <c r="H279" i="2"/>
  <c r="H514" i="2"/>
  <c r="H699" i="2"/>
  <c r="H354" i="2"/>
  <c r="H436" i="2"/>
  <c r="H409" i="2"/>
  <c r="H518" i="2"/>
  <c r="H74" i="2"/>
  <c r="H628" i="2"/>
  <c r="H598" i="2"/>
  <c r="H347" i="2"/>
  <c r="H235" i="2"/>
  <c r="H92" i="2"/>
  <c r="H238" i="2"/>
  <c r="H548" i="2"/>
  <c r="H378" i="2"/>
  <c r="H649" i="2"/>
  <c r="H5" i="2"/>
  <c r="H286" i="2"/>
  <c r="H554" i="2"/>
  <c r="H317" i="2"/>
  <c r="H511" i="2"/>
  <c r="H84" i="2"/>
  <c r="H530" i="2"/>
  <c r="H736" i="2"/>
  <c r="H148" i="2"/>
  <c r="H591" i="2"/>
  <c r="H486" i="2"/>
  <c r="H224" i="2"/>
  <c r="H425" i="2"/>
  <c r="H345" i="2"/>
  <c r="H494" i="2"/>
  <c r="H106" i="2"/>
  <c r="H563" i="2"/>
  <c r="H314" i="2"/>
  <c r="H145" i="2"/>
  <c r="H95" i="2"/>
  <c r="H483" i="2"/>
  <c r="H526" i="2"/>
  <c r="H600" i="2"/>
  <c r="H87" i="2"/>
  <c r="H435" i="2"/>
  <c r="H495" i="2"/>
  <c r="H406" i="2"/>
  <c r="H312" i="2"/>
  <c r="H387" i="2"/>
  <c r="H239" i="2"/>
  <c r="H429" i="2"/>
  <c r="H384" i="2"/>
  <c r="H415" i="2"/>
  <c r="H108" i="2"/>
  <c r="H457" i="2"/>
  <c r="H337" i="2"/>
  <c r="H211" i="2"/>
  <c r="H165" i="2"/>
  <c r="H162" i="2"/>
  <c r="H150" i="2"/>
  <c r="H422" i="2"/>
  <c r="H492" i="2"/>
  <c r="H638" i="2"/>
  <c r="H338" i="2"/>
  <c r="H463" i="2"/>
  <c r="H515" i="2"/>
  <c r="H556" i="2"/>
  <c r="H4" i="2"/>
  <c r="H168" i="2"/>
  <c r="H271" i="2"/>
  <c r="H206" i="2"/>
  <c r="H466" i="2"/>
  <c r="H122" i="2"/>
  <c r="H69" i="2"/>
  <c r="H559" i="2"/>
  <c r="H283" i="2"/>
  <c r="H472" i="2"/>
  <c r="H284" i="2"/>
  <c r="H722" i="2"/>
  <c r="H39" i="2"/>
  <c r="H73" i="2"/>
  <c r="H109" i="2"/>
  <c r="H8" i="2"/>
  <c r="H128" i="2"/>
  <c r="H225" i="2"/>
  <c r="H124" i="2"/>
  <c r="H465" i="2"/>
  <c r="H49" i="2"/>
  <c r="H276" i="2"/>
  <c r="H493" i="2"/>
  <c r="H363" i="2"/>
  <c r="H301" i="2"/>
  <c r="H550" i="2"/>
  <c r="H666" i="2"/>
  <c r="H186" i="2"/>
  <c r="H120" i="2"/>
  <c r="H403" i="2"/>
  <c r="H444" i="2"/>
  <c r="H364" i="2"/>
  <c r="H480" i="2"/>
  <c r="H247" i="2"/>
  <c r="H539" i="2"/>
  <c r="H595" i="2"/>
  <c r="H151" i="2"/>
  <c r="H326" i="2"/>
  <c r="H152" i="2"/>
  <c r="H19" i="2"/>
  <c r="H489" i="2"/>
  <c r="H321" i="2"/>
  <c r="H54" i="2"/>
  <c r="H611" i="2"/>
  <c r="H297" i="2"/>
  <c r="H154" i="2"/>
  <c r="H157" i="2"/>
  <c r="H37" i="2"/>
  <c r="H70" i="2"/>
  <c r="H525" i="2"/>
  <c r="H650" i="2"/>
  <c r="H282" i="2"/>
  <c r="H44" i="2"/>
  <c r="H552" i="2"/>
  <c r="H523" i="2"/>
  <c r="H697" i="2"/>
  <c r="H230" i="2"/>
  <c r="H236" i="2"/>
  <c r="H256" i="2"/>
  <c r="H676" i="2"/>
  <c r="H423" i="2"/>
  <c r="H287" i="2"/>
  <c r="H427" i="2"/>
  <c r="H16" i="2"/>
  <c r="H316" i="2"/>
  <c r="H476" i="2"/>
  <c r="H233" i="2"/>
  <c r="H81" i="2"/>
  <c r="H590" i="2"/>
  <c r="H100" i="2"/>
  <c r="H400" i="2"/>
  <c r="H72" i="2"/>
  <c r="H449" i="2"/>
  <c r="H684" i="2"/>
  <c r="H159" i="2"/>
  <c r="H163" i="2"/>
  <c r="H553" i="2"/>
  <c r="H721" i="2"/>
  <c r="H447" i="2"/>
  <c r="H379" i="2"/>
  <c r="H537" i="2"/>
  <c r="H534" i="2"/>
  <c r="H377" i="2"/>
  <c r="H618" i="2"/>
  <c r="H519" i="2"/>
  <c r="H459" i="2"/>
  <c r="H245" i="2"/>
  <c r="H275" i="2"/>
  <c r="H215" i="2"/>
  <c r="H643" i="2"/>
  <c r="H624" i="2"/>
  <c r="H479" i="2"/>
  <c r="H360" i="2"/>
  <c r="H614" i="2"/>
  <c r="H715" i="2"/>
  <c r="H144" i="2"/>
  <c r="H678" i="2"/>
  <c r="H21" i="2"/>
  <c r="H462" i="2"/>
  <c r="H31" i="2"/>
  <c r="H149" i="2"/>
  <c r="H38" i="2"/>
  <c r="H468" i="2"/>
  <c r="H195" i="2"/>
  <c r="H644" i="2"/>
  <c r="H396" i="2"/>
  <c r="H601" i="2"/>
  <c r="H712" i="2"/>
  <c r="H341" i="2"/>
  <c r="H416" i="2"/>
  <c r="H499" i="2"/>
  <c r="H621" i="2"/>
  <c r="H578" i="2"/>
  <c r="H368" i="2"/>
  <c r="H22" i="2"/>
  <c r="H570" i="2"/>
  <c r="H201" i="2"/>
  <c r="H371" i="2"/>
  <c r="H477" i="2"/>
  <c r="H700" i="2"/>
  <c r="H673" i="2"/>
  <c r="H205" i="2"/>
  <c r="H88" i="2"/>
  <c r="H592" i="2"/>
  <c r="H94" i="2"/>
  <c r="H639" i="2"/>
  <c r="H65" i="2"/>
  <c r="H392" i="2"/>
  <c r="H482" i="2"/>
  <c r="H705" i="2"/>
  <c r="H432" i="2"/>
  <c r="H126" i="2"/>
  <c r="H407" i="2"/>
  <c r="H428" i="2"/>
  <c r="H103" i="2"/>
  <c r="H405" i="2"/>
  <c r="H583" i="2"/>
  <c r="H380" i="2"/>
  <c r="H79" i="2"/>
  <c r="H725" i="2"/>
  <c r="H549" i="2"/>
  <c r="H418" i="2"/>
  <c r="H64" i="2"/>
  <c r="H656" i="2"/>
  <c r="H50" i="2"/>
  <c r="H178" i="2"/>
  <c r="H231" i="2"/>
  <c r="H464" i="2"/>
  <c r="H439" i="2"/>
  <c r="H12" i="2"/>
  <c r="H258" i="2"/>
  <c r="H260" i="2"/>
  <c r="H437" i="2"/>
  <c r="H89" i="2"/>
  <c r="H394" i="2"/>
  <c r="H313" i="2"/>
  <c r="H580" i="2"/>
  <c r="H729" i="2"/>
  <c r="H641" i="2"/>
  <c r="H52" i="2"/>
  <c r="H334" i="2"/>
  <c r="H228" i="2"/>
  <c r="H424" i="2"/>
  <c r="H199" i="2"/>
  <c r="H53" i="2"/>
  <c r="H475" i="2"/>
  <c r="H20" i="2"/>
  <c r="H58" i="2"/>
  <c r="H694" i="2"/>
  <c r="H7" i="2"/>
  <c r="H646" i="2"/>
  <c r="H294" i="2"/>
  <c r="H285" i="2"/>
  <c r="H270" i="2"/>
  <c r="H510" i="2"/>
  <c r="H346" i="2"/>
  <c r="H196" i="2"/>
  <c r="H204" i="2"/>
  <c r="H669" i="2"/>
  <c r="H76" i="2"/>
  <c r="H431" i="2"/>
  <c r="H680" i="2"/>
  <c r="H41" i="2"/>
  <c r="H116" i="2"/>
  <c r="H183" i="2"/>
  <c r="H606" i="2"/>
  <c r="H540" i="2"/>
  <c r="H333" i="2"/>
  <c r="H173" i="2"/>
  <c r="H352" i="2"/>
  <c r="H497" i="2"/>
  <c r="H160" i="2"/>
  <c r="H541" i="2"/>
  <c r="H714" i="2"/>
  <c r="H361" i="2"/>
  <c r="H292" i="2"/>
  <c r="H504" i="2"/>
  <c r="H47" i="2"/>
  <c r="H190" i="2"/>
  <c r="H362" i="2"/>
  <c r="H562" i="2"/>
  <c r="H212" i="2"/>
  <c r="H26" i="2"/>
  <c r="H366" i="2"/>
  <c r="H55" i="2"/>
  <c r="H96" i="2"/>
  <c r="H82" i="2"/>
  <c r="H251" i="2"/>
  <c r="H99" i="2"/>
  <c r="H244" i="2"/>
  <c r="H383" i="2"/>
  <c r="H370" i="2"/>
  <c r="H167" i="2"/>
  <c r="H619" i="2"/>
  <c r="H388" i="2"/>
  <c r="H63" i="2"/>
  <c r="H348" i="2"/>
  <c r="H566" i="2"/>
  <c r="H174" i="2"/>
  <c r="H733" i="2"/>
  <c r="H565" i="2"/>
  <c r="H340" i="2"/>
  <c r="H672" i="2"/>
  <c r="H110" i="2"/>
  <c r="H267" i="2"/>
  <c r="H642" i="2"/>
  <c r="H113" i="2"/>
  <c r="H135" i="2"/>
  <c r="H544" i="2"/>
  <c r="H67" i="2"/>
  <c r="H692" i="2"/>
  <c r="H547" i="2"/>
  <c r="H306" i="2"/>
  <c r="H169" i="2"/>
  <c r="H332" i="2"/>
  <c r="H393" i="2"/>
  <c r="H356" i="2"/>
  <c r="H311" i="2"/>
  <c r="H310" i="2"/>
  <c r="H265" i="2"/>
  <c r="H10" i="2"/>
  <c r="H365" i="2"/>
  <c r="H166" i="2"/>
  <c r="H690" i="2"/>
  <c r="H473" i="2"/>
  <c r="H214" i="2"/>
  <c r="H194" i="2"/>
  <c r="H249" i="2"/>
  <c r="H131" i="2"/>
  <c r="H623" i="2"/>
  <c r="H675" i="2"/>
  <c r="H723" i="2"/>
  <c r="H117" i="2"/>
  <c r="H305" i="2"/>
  <c r="H569" i="2"/>
  <c r="H399" i="2"/>
  <c r="H181" i="2"/>
  <c r="H506" i="2"/>
  <c r="H237" i="2"/>
  <c r="H320" i="2"/>
  <c r="H11" i="2"/>
  <c r="H491" i="2"/>
  <c r="H125" i="2"/>
  <c r="H32" i="2"/>
  <c r="H85" i="2"/>
  <c r="H703" i="2"/>
  <c r="H610" i="2"/>
  <c r="H533" i="2"/>
  <c r="H698" i="2"/>
  <c r="H138" i="2"/>
  <c r="H189" i="2"/>
  <c r="H636" i="2"/>
  <c r="H155" i="2"/>
  <c r="H30" i="2"/>
  <c r="H29" i="2"/>
  <c r="H132" i="2"/>
  <c r="H524" i="2"/>
  <c r="H269" i="2"/>
  <c r="H395" i="2"/>
  <c r="H134" i="2"/>
  <c r="H177" i="2"/>
  <c r="H136" i="2"/>
  <c r="H532" i="2"/>
  <c r="H376" i="2"/>
  <c r="H318" i="2"/>
  <c r="H414" i="2"/>
  <c r="H158" i="2"/>
  <c r="H263" i="2"/>
  <c r="H192" i="2"/>
  <c r="H335" i="2"/>
  <c r="H250" i="2"/>
  <c r="H331" i="2"/>
  <c r="H223" i="2"/>
  <c r="H51" i="2"/>
  <c r="H640" i="2"/>
  <c r="H430" i="2"/>
  <c r="H647" i="2"/>
  <c r="H115" i="2"/>
  <c r="H627" i="2"/>
  <c r="H257" i="2"/>
  <c r="H9" i="2"/>
  <c r="H693" i="2"/>
  <c r="H90" i="2"/>
  <c r="H140" i="2"/>
  <c r="H309" i="2"/>
  <c r="H2" i="2"/>
  <c r="H389" i="2"/>
  <c r="H219" i="2"/>
  <c r="H185" i="2"/>
  <c r="H48" i="2"/>
  <c r="H536" i="2"/>
  <c r="H631" i="2"/>
  <c r="H351" i="2"/>
  <c r="H98" i="2"/>
  <c r="H730" i="2"/>
  <c r="H153" i="2"/>
  <c r="H535" i="2"/>
  <c r="H56" i="2"/>
  <c r="H508" i="2"/>
  <c r="H198" i="2"/>
  <c r="H200" i="2"/>
  <c r="H3" i="2"/>
  <c r="H137" i="2"/>
  <c r="H328" i="2"/>
  <c r="H652" i="2"/>
  <c r="H542" i="2"/>
  <c r="H188" i="2"/>
  <c r="H28" i="2"/>
  <c r="H15" i="2"/>
  <c r="H635" i="2"/>
  <c r="H397" i="2"/>
  <c r="H277" i="2"/>
  <c r="H129" i="2"/>
  <c r="H14" i="2"/>
  <c r="H43" i="2"/>
  <c r="H577" i="2"/>
  <c r="H13" i="2"/>
  <c r="H531" i="2"/>
  <c r="H111" i="2"/>
  <c r="H718" i="2"/>
  <c r="H588" i="2"/>
  <c r="H266" i="2"/>
  <c r="H304" i="2"/>
  <c r="H336" i="2"/>
  <c r="H349" i="2"/>
  <c r="H139" i="2"/>
  <c r="H603" i="2"/>
  <c r="H222" i="2"/>
  <c r="H386" i="2"/>
  <c r="H61" i="2"/>
  <c r="H664" i="2"/>
  <c r="H302" i="2"/>
  <c r="H78" i="2"/>
  <c r="H545" i="2"/>
  <c r="H408" i="2"/>
  <c r="H485" i="2"/>
  <c r="H711" i="2"/>
  <c r="H382" i="2"/>
  <c r="H668" i="2"/>
  <c r="H66" i="2"/>
  <c r="H259" i="2"/>
  <c r="H274" i="2"/>
  <c r="H686" i="2"/>
  <c r="H176" i="2"/>
  <c r="H281" i="2"/>
  <c r="H615" i="2"/>
  <c r="H133" i="2"/>
  <c r="H33" i="2"/>
  <c r="H731" i="2"/>
  <c r="H505" i="2"/>
  <c r="H516" i="2"/>
  <c r="H661" i="2"/>
  <c r="H417" i="2"/>
  <c r="H612" i="2"/>
  <c r="H593" i="2"/>
  <c r="H584" i="2"/>
  <c r="H471" i="2"/>
  <c r="H93" i="2"/>
  <c r="H187" i="2"/>
  <c r="H290" i="2"/>
  <c r="H359" i="2"/>
  <c r="H307" i="2"/>
  <c r="H412" i="2"/>
  <c r="H634" i="2"/>
  <c r="H707" i="2"/>
  <c r="H455" i="2"/>
  <c r="H278" i="2"/>
  <c r="H574" i="2"/>
  <c r="H481" i="2"/>
  <c r="H24" i="2"/>
  <c r="H551" i="2"/>
  <c r="H272" i="2"/>
  <c r="H217" i="2"/>
  <c r="H701" i="2"/>
  <c r="H339" i="2"/>
  <c r="H45" i="2"/>
  <c r="H232" i="2"/>
  <c r="H91" i="2"/>
  <c r="H671" i="2"/>
  <c r="H582" i="2"/>
  <c r="H68" i="2"/>
  <c r="H372" i="2"/>
  <c r="H421" i="2"/>
  <c r="H587" i="2"/>
  <c r="H734" i="2"/>
  <c r="H172" i="2"/>
  <c r="H500" i="2"/>
  <c r="H171" i="2"/>
  <c r="H679" i="2"/>
  <c r="H342" i="2"/>
  <c r="H688" i="2"/>
  <c r="H681" i="2"/>
  <c r="H369" i="2"/>
  <c r="H691" i="2"/>
  <c r="H179" i="2"/>
  <c r="H193" i="2"/>
  <c r="H411" i="2"/>
  <c r="H594" i="2"/>
  <c r="H323" i="2"/>
  <c r="H503" i="2"/>
  <c r="H645" i="2"/>
  <c r="H498" i="2"/>
  <c r="H27" i="2"/>
  <c r="H322" i="2"/>
  <c r="H18" i="2"/>
  <c r="H367" i="2"/>
  <c r="H689" i="2"/>
  <c r="H46" i="2"/>
  <c r="H156" i="2"/>
  <c r="H717" i="2"/>
  <c r="H401" i="2"/>
  <c r="H17" i="2"/>
  <c r="H246" i="2"/>
  <c r="H543" i="2"/>
  <c r="H520" i="2"/>
  <c r="H296" i="2"/>
  <c r="H6" i="2"/>
  <c r="H659" i="2"/>
  <c r="H446" i="2"/>
  <c r="H319" i="2"/>
  <c r="H291" i="2"/>
  <c r="H599" i="2"/>
  <c r="H604" i="2"/>
  <c r="H410" i="2"/>
  <c r="H220" i="2"/>
  <c r="H662" i="2"/>
  <c r="H670" i="2"/>
  <c r="H25" i="2"/>
  <c r="H460" i="2"/>
  <c r="H240" i="2"/>
  <c r="H398" i="2"/>
  <c r="H727" i="2"/>
  <c r="H57" i="2"/>
  <c r="H517" i="2"/>
  <c r="H357" i="2"/>
  <c r="H40" i="2"/>
  <c r="H655" i="2"/>
  <c r="H62" i="2"/>
  <c r="H191" i="2"/>
  <c r="H626" i="2"/>
  <c r="H657" i="2"/>
  <c r="H561" i="2"/>
  <c r="H105" i="2"/>
  <c r="H234" i="2"/>
  <c r="H248" i="2"/>
  <c r="H445" i="2"/>
  <c r="H119" i="2"/>
  <c r="H709" i="2"/>
  <c r="H496" i="2"/>
  <c r="H413" i="2"/>
  <c r="H720" i="2"/>
  <c r="H648" i="2"/>
  <c r="H355" i="2"/>
  <c r="H682" i="2"/>
  <c r="H602" i="2"/>
  <c r="H104" i="2"/>
  <c r="H197" i="2"/>
  <c r="H34" i="2"/>
  <c r="H35" i="2"/>
  <c r="H142" i="2"/>
  <c r="H241" i="2"/>
  <c r="H509" i="2"/>
  <c r="H23" i="2"/>
  <c r="H708" i="2"/>
  <c r="H438" i="2"/>
  <c r="H273" i="2"/>
  <c r="H735" i="2"/>
  <c r="H229" i="2"/>
  <c r="H710" i="2"/>
  <c r="H121" i="2"/>
  <c r="H80" i="2"/>
  <c r="H653" i="2"/>
  <c r="H208" i="2"/>
  <c r="H502" i="2"/>
  <c r="H143" i="2"/>
  <c r="H613" i="2"/>
  <c r="H71" i="2"/>
  <c r="H112" i="2"/>
  <c r="H261" i="2"/>
  <c r="H501" i="2"/>
  <c r="H538" i="2"/>
  <c r="H696" i="2"/>
  <c r="H434" i="2"/>
  <c r="H440" i="2"/>
  <c r="H629" i="2"/>
  <c r="H597" i="2"/>
  <c r="H419" i="2"/>
  <c r="H385" i="2"/>
  <c r="H344" i="2"/>
  <c r="H141" i="2"/>
  <c r="H36" i="2"/>
  <c r="H607" i="2"/>
  <c r="H665" i="2"/>
  <c r="H107" i="2"/>
  <c r="H123" i="2"/>
  <c r="H426" i="2"/>
  <c r="H324" i="2"/>
  <c r="H687" i="2"/>
  <c r="H724" i="2"/>
  <c r="H75" i="2"/>
  <c r="H295" i="2"/>
  <c r="H118" i="2"/>
  <c r="H221" i="2"/>
  <c r="H42" i="2"/>
  <c r="H391" i="2"/>
  <c r="H529" i="2"/>
  <c r="H202" i="2"/>
  <c r="H677" i="2"/>
  <c r="H589" i="2"/>
  <c r="H207" i="2"/>
  <c r="H576" i="2"/>
  <c r="H300" i="2"/>
  <c r="H293" i="2"/>
  <c r="H325" i="2"/>
  <c r="H521" i="2"/>
  <c r="H114" i="2"/>
  <c r="H243" i="2"/>
  <c r="H146" i="2"/>
  <c r="H127" i="2"/>
  <c r="H242" i="2"/>
  <c r="H102" i="2"/>
  <c r="H299" i="2"/>
  <c r="H488" i="2"/>
  <c r="H571" i="2"/>
  <c r="H579" i="2"/>
  <c r="H182" i="2"/>
  <c r="H625" i="2"/>
  <c r="H706" i="2"/>
  <c r="H461" i="2"/>
  <c r="H469" i="2"/>
  <c r="H695" i="2"/>
  <c r="H622" i="2"/>
  <c r="H558" i="2"/>
  <c r="H467" i="2"/>
  <c r="H60" i="2"/>
  <c r="H358" i="2"/>
  <c r="H609" i="2"/>
  <c r="H86" i="2"/>
  <c r="H546" i="2"/>
  <c r="H443" i="2"/>
  <c r="H633" i="2"/>
  <c r="H288" i="2"/>
  <c r="H130" i="2"/>
  <c r="H637" i="2"/>
  <c r="H164" i="2"/>
  <c r="H454" i="2"/>
  <c r="H620" i="2"/>
  <c r="H567" i="2"/>
  <c r="H209" i="2"/>
  <c r="H581" i="2"/>
  <c r="H353" i="2"/>
  <c r="H315" i="2"/>
  <c r="H433" i="2"/>
  <c r="H298" i="2"/>
  <c r="H83" i="2"/>
  <c r="H507" i="2"/>
  <c r="H487" i="2"/>
  <c r="H184" i="2"/>
  <c r="H264" i="2"/>
  <c r="H651" i="2"/>
  <c r="H442" i="2"/>
  <c r="H101" i="2"/>
  <c r="H402" i="2"/>
  <c r="H280" i="2"/>
  <c r="H253" i="2"/>
  <c r="H268" i="2"/>
  <c r="H654" i="2"/>
  <c r="H560" i="2"/>
  <c r="H453" i="2"/>
  <c r="H605" i="2"/>
  <c r="H175" i="2"/>
  <c r="H448" i="2"/>
  <c r="H213" i="2"/>
  <c r="H726" i="2"/>
  <c r="H170" i="2"/>
  <c r="H77" i="2"/>
  <c r="H161" i="2"/>
  <c r="H303" i="2"/>
  <c r="H97" i="2"/>
  <c r="H512" i="2"/>
  <c r="H585" i="2"/>
  <c r="H674" i="2"/>
  <c r="H456" i="2"/>
  <c r="H252" i="2"/>
  <c r="H350" i="2"/>
  <c r="H702" i="2"/>
  <c r="H330" i="2"/>
  <c r="H575" i="2"/>
  <c r="H737" i="2"/>
  <c r="H685" i="2"/>
  <c r="H586" i="2"/>
  <c r="H564" i="2"/>
  <c r="H630" i="2"/>
  <c r="H596" i="2"/>
  <c r="H616" i="2"/>
  <c r="H254" i="2"/>
  <c r="H728" i="2"/>
  <c r="H528" i="2"/>
  <c r="H343" i="2"/>
  <c r="H719" i="2"/>
  <c r="H450" i="2"/>
  <c r="H474" i="2"/>
  <c r="H218" i="2"/>
  <c r="H617" i="2"/>
  <c r="H667" i="2"/>
  <c r="H329" i="2"/>
  <c r="H441" i="2"/>
  <c r="H381" i="2"/>
  <c r="H180" i="2"/>
  <c r="H373" i="2"/>
  <c r="H660" i="2"/>
  <c r="H490" i="2"/>
  <c r="H732" i="2"/>
  <c r="H738" i="2"/>
  <c r="H452" i="2"/>
  <c r="H255" i="2"/>
  <c r="H573" i="2"/>
  <c r="H451" i="2"/>
  <c r="H683" i="2"/>
  <c r="H568" i="2"/>
  <c r="H704" i="2"/>
  <c r="H59" i="2"/>
  <c r="H374" i="2"/>
  <c r="H458" i="2"/>
  <c r="H470" i="2"/>
  <c r="H289" i="2"/>
  <c r="H210" i="2"/>
  <c r="H527" i="2"/>
  <c r="H658" i="2"/>
  <c r="H478" i="2"/>
  <c r="H555" i="2"/>
  <c r="H713" i="2"/>
  <c r="H716" i="2"/>
  <c r="H663" i="2"/>
  <c r="H404" i="2"/>
  <c r="H739" i="2"/>
  <c r="H608" i="2"/>
  <c r="I119" i="3" l="1"/>
  <c r="I80" i="3"/>
  <c r="I97" i="3"/>
  <c r="I82" i="3"/>
  <c r="I107" i="3"/>
  <c r="I30" i="3"/>
  <c r="I25" i="3"/>
  <c r="I28" i="3"/>
  <c r="I7" i="3"/>
  <c r="I103" i="3"/>
  <c r="I95" i="3"/>
  <c r="I68" i="3"/>
  <c r="I47" i="3"/>
  <c r="I24" i="3"/>
  <c r="I116" i="3"/>
  <c r="I94" i="3"/>
  <c r="I40" i="3"/>
  <c r="I38" i="3"/>
  <c r="I19" i="3"/>
  <c r="I115" i="3"/>
  <c r="I86" i="3"/>
  <c r="I22" i="3"/>
  <c r="I3" i="3"/>
  <c r="I100" i="3"/>
  <c r="I87" i="3"/>
  <c r="I43" i="3"/>
  <c r="I21" i="3"/>
  <c r="I113" i="3"/>
  <c r="I85" i="3"/>
  <c r="I57" i="3"/>
  <c r="I2" i="3"/>
  <c r="I98" i="3"/>
  <c r="I78" i="3"/>
  <c r="I55" i="3"/>
  <c r="I29" i="3"/>
  <c r="I18" i="3"/>
  <c r="I5" i="3"/>
  <c r="I120" i="3"/>
  <c r="I73" i="3"/>
  <c r="I34" i="3"/>
  <c r="I51" i="3"/>
  <c r="C116" i="3"/>
  <c r="C16" i="3"/>
  <c r="C50" i="3"/>
  <c r="G108" i="3"/>
  <c r="G74" i="3"/>
  <c r="C84" i="3"/>
  <c r="L85" i="3"/>
  <c r="AT404" i="2"/>
  <c r="AT374" i="2"/>
  <c r="L83" i="3"/>
  <c r="J91" i="3"/>
  <c r="K53" i="3"/>
  <c r="J17" i="3"/>
  <c r="K79" i="3"/>
  <c r="K48" i="3"/>
  <c r="J96" i="3"/>
  <c r="C66" i="3"/>
  <c r="J92" i="3"/>
  <c r="J60" i="3"/>
  <c r="M106" i="3"/>
  <c r="R100" i="3"/>
  <c r="G29" i="3"/>
  <c r="AS713" i="2"/>
  <c r="F79" i="3"/>
  <c r="F20" i="3"/>
  <c r="AU527" i="2"/>
  <c r="C25" i="3"/>
  <c r="F12" i="3"/>
  <c r="L62" i="3"/>
  <c r="J108" i="3"/>
  <c r="C58" i="3"/>
  <c r="C72" i="3"/>
  <c r="L26" i="3"/>
  <c r="J76" i="3"/>
  <c r="M66" i="3"/>
  <c r="M7" i="3"/>
  <c r="C77" i="3"/>
  <c r="N105" i="3"/>
  <c r="C37" i="3"/>
  <c r="G106" i="3"/>
  <c r="V55" i="3"/>
  <c r="U55" i="3"/>
  <c r="T55" i="3"/>
  <c r="S55" i="3"/>
  <c r="N55" i="3"/>
  <c r="M55" i="3"/>
  <c r="R55" i="3"/>
  <c r="P55" i="3"/>
  <c r="L55" i="3"/>
  <c r="J55" i="3"/>
  <c r="Q55" i="3"/>
  <c r="K55" i="3"/>
  <c r="G55" i="3"/>
  <c r="V50" i="3"/>
  <c r="U50" i="3"/>
  <c r="T50" i="3"/>
  <c r="S50" i="3"/>
  <c r="R50" i="3"/>
  <c r="Q50" i="3"/>
  <c r="P50" i="3"/>
  <c r="N50" i="3"/>
  <c r="M50" i="3"/>
  <c r="H50" i="3"/>
  <c r="K50" i="3"/>
  <c r="G50" i="3"/>
  <c r="L50" i="3"/>
  <c r="J50" i="3"/>
  <c r="V70" i="3"/>
  <c r="U70" i="3"/>
  <c r="T70" i="3"/>
  <c r="S70" i="3"/>
  <c r="R70" i="3"/>
  <c r="Q70" i="3"/>
  <c r="P70" i="3"/>
  <c r="N70" i="3"/>
  <c r="M70" i="3"/>
  <c r="L70" i="3"/>
  <c r="F70" i="3"/>
  <c r="J70" i="3"/>
  <c r="G70" i="3"/>
  <c r="H70" i="3"/>
  <c r="K70" i="3"/>
  <c r="V67" i="3"/>
  <c r="U67" i="3"/>
  <c r="T67" i="3"/>
  <c r="S67" i="3"/>
  <c r="R67" i="3"/>
  <c r="Q67" i="3"/>
  <c r="K67" i="3"/>
  <c r="M67" i="3"/>
  <c r="L67" i="3"/>
  <c r="N67" i="3"/>
  <c r="F67" i="3"/>
  <c r="P67" i="3"/>
  <c r="H67" i="3"/>
  <c r="J67" i="3"/>
  <c r="G67" i="3"/>
  <c r="V45" i="3"/>
  <c r="U45" i="3"/>
  <c r="T45" i="3"/>
  <c r="S45" i="3"/>
  <c r="R45" i="3"/>
  <c r="P45" i="3"/>
  <c r="Q45" i="3"/>
  <c r="K45" i="3"/>
  <c r="M45" i="3"/>
  <c r="L45" i="3"/>
  <c r="N45" i="3"/>
  <c r="G45" i="3"/>
  <c r="H45" i="3"/>
  <c r="F45" i="3"/>
  <c r="J45" i="3"/>
  <c r="E50" i="3"/>
  <c r="V57" i="3"/>
  <c r="U57" i="3"/>
  <c r="T57" i="3"/>
  <c r="S57" i="3"/>
  <c r="N57" i="3"/>
  <c r="M57" i="3"/>
  <c r="Q57" i="3"/>
  <c r="P57" i="3"/>
  <c r="L57" i="3"/>
  <c r="R57" i="3"/>
  <c r="J57" i="3"/>
  <c r="G57" i="3"/>
  <c r="K57" i="3"/>
  <c r="V2" i="3"/>
  <c r="U2" i="3"/>
  <c r="T2" i="3"/>
  <c r="S2" i="3"/>
  <c r="R2" i="3"/>
  <c r="N2" i="3"/>
  <c r="M2" i="3"/>
  <c r="Q2" i="3"/>
  <c r="K2" i="3"/>
  <c r="P2" i="3"/>
  <c r="J2" i="3"/>
  <c r="L2" i="3"/>
  <c r="H2" i="3"/>
  <c r="G2" i="3"/>
  <c r="V36" i="3"/>
  <c r="U36" i="3"/>
  <c r="T36" i="3"/>
  <c r="S36" i="3"/>
  <c r="R36" i="3"/>
  <c r="M36" i="3"/>
  <c r="L36" i="3"/>
  <c r="N36" i="3"/>
  <c r="P36" i="3"/>
  <c r="K36" i="3"/>
  <c r="Q36" i="3"/>
  <c r="H36" i="3"/>
  <c r="J36" i="3"/>
  <c r="G36" i="3"/>
  <c r="F36" i="3"/>
  <c r="C2" i="3"/>
  <c r="D57" i="3"/>
  <c r="E2" i="3"/>
  <c r="V10" i="3"/>
  <c r="U10" i="3"/>
  <c r="T10" i="3"/>
  <c r="S10" i="3"/>
  <c r="R10" i="3"/>
  <c r="N10" i="3"/>
  <c r="M10" i="3"/>
  <c r="L10" i="3"/>
  <c r="P10" i="3"/>
  <c r="Q10" i="3"/>
  <c r="F10" i="3"/>
  <c r="K10" i="3"/>
  <c r="G10" i="3"/>
  <c r="J10" i="3"/>
  <c r="H10" i="3"/>
  <c r="D50" i="3"/>
  <c r="E70" i="3"/>
  <c r="V22" i="3"/>
  <c r="U22" i="3"/>
  <c r="T22" i="3"/>
  <c r="S22" i="3"/>
  <c r="R22" i="3"/>
  <c r="Q22" i="3"/>
  <c r="L22" i="3"/>
  <c r="N22" i="3"/>
  <c r="M22" i="3"/>
  <c r="G22" i="3"/>
  <c r="K22" i="3"/>
  <c r="H22" i="3"/>
  <c r="P22" i="3"/>
  <c r="J22" i="3"/>
  <c r="D2" i="3"/>
  <c r="E10" i="3"/>
  <c r="C55" i="3"/>
  <c r="C70" i="3"/>
  <c r="D70" i="3"/>
  <c r="E67" i="3"/>
  <c r="H55" i="3"/>
  <c r="V58" i="3"/>
  <c r="U58" i="3"/>
  <c r="T58" i="3"/>
  <c r="R58" i="3"/>
  <c r="S58" i="3"/>
  <c r="Q58" i="3"/>
  <c r="L58" i="3"/>
  <c r="K58" i="3"/>
  <c r="J58" i="3"/>
  <c r="N58" i="3"/>
  <c r="M58" i="3"/>
  <c r="P58" i="3"/>
  <c r="G58" i="3"/>
  <c r="H58" i="3"/>
  <c r="F58" i="3"/>
  <c r="E58" i="3"/>
  <c r="D58" i="3"/>
  <c r="V4" i="3"/>
  <c r="U4" i="3"/>
  <c r="T4" i="3"/>
  <c r="R4" i="3"/>
  <c r="S4" i="3"/>
  <c r="N4" i="3"/>
  <c r="M4" i="3"/>
  <c r="L4" i="3"/>
  <c r="K4" i="3"/>
  <c r="J4" i="3"/>
  <c r="H4" i="3"/>
  <c r="P4" i="3"/>
  <c r="Q4" i="3"/>
  <c r="G4" i="3"/>
  <c r="F4" i="3"/>
  <c r="E4" i="3"/>
  <c r="D4" i="3"/>
  <c r="V69" i="3"/>
  <c r="U69" i="3"/>
  <c r="T69" i="3"/>
  <c r="R69" i="3"/>
  <c r="Q69" i="3"/>
  <c r="S69" i="3"/>
  <c r="L69" i="3"/>
  <c r="K69" i="3"/>
  <c r="J69" i="3"/>
  <c r="H69" i="3"/>
  <c r="N69" i="3"/>
  <c r="M69" i="3"/>
  <c r="P69" i="3"/>
  <c r="F69" i="3"/>
  <c r="E69" i="3"/>
  <c r="D69" i="3"/>
  <c r="G69" i="3"/>
  <c r="V111" i="3"/>
  <c r="U111" i="3"/>
  <c r="T111" i="3"/>
  <c r="R111" i="3"/>
  <c r="Q111" i="3"/>
  <c r="S111" i="3"/>
  <c r="N111" i="3"/>
  <c r="M111" i="3"/>
  <c r="K111" i="3"/>
  <c r="J111" i="3"/>
  <c r="H111" i="3"/>
  <c r="L111" i="3"/>
  <c r="P111" i="3"/>
  <c r="G111" i="3"/>
  <c r="F111" i="3"/>
  <c r="E111" i="3"/>
  <c r="D111" i="3"/>
  <c r="V16" i="3"/>
  <c r="U16" i="3"/>
  <c r="T16" i="3"/>
  <c r="R16" i="3"/>
  <c r="Q16" i="3"/>
  <c r="S16" i="3"/>
  <c r="P16" i="3"/>
  <c r="K16" i="3"/>
  <c r="J16" i="3"/>
  <c r="H16" i="3"/>
  <c r="N16" i="3"/>
  <c r="M16" i="3"/>
  <c r="L16" i="3"/>
  <c r="G16" i="3"/>
  <c r="F16" i="3"/>
  <c r="E16" i="3"/>
  <c r="D16" i="3"/>
  <c r="V72" i="3"/>
  <c r="U72" i="3"/>
  <c r="T72" i="3"/>
  <c r="R72" i="3"/>
  <c r="Q72" i="3"/>
  <c r="S72" i="3"/>
  <c r="N72" i="3"/>
  <c r="M72" i="3"/>
  <c r="L72" i="3"/>
  <c r="K72" i="3"/>
  <c r="J72" i="3"/>
  <c r="H72" i="3"/>
  <c r="P72" i="3"/>
  <c r="E72" i="3"/>
  <c r="D72" i="3"/>
  <c r="F72" i="3"/>
  <c r="G72" i="3"/>
  <c r="V75" i="3"/>
  <c r="U75" i="3"/>
  <c r="T75" i="3"/>
  <c r="Q75" i="3"/>
  <c r="R75" i="3"/>
  <c r="S75" i="3"/>
  <c r="K75" i="3"/>
  <c r="J75" i="3"/>
  <c r="H75" i="3"/>
  <c r="P75" i="3"/>
  <c r="N75" i="3"/>
  <c r="M75" i="3"/>
  <c r="L75" i="3"/>
  <c r="G75" i="3"/>
  <c r="E75" i="3"/>
  <c r="D75" i="3"/>
  <c r="C75" i="3"/>
  <c r="F75" i="3"/>
  <c r="V101" i="3"/>
  <c r="U101" i="3"/>
  <c r="T101" i="3"/>
  <c r="Q101" i="3"/>
  <c r="S101" i="3"/>
  <c r="R101" i="3"/>
  <c r="M101" i="3"/>
  <c r="L101" i="3"/>
  <c r="N101" i="3"/>
  <c r="P101" i="3"/>
  <c r="K101" i="3"/>
  <c r="J101" i="3"/>
  <c r="H101" i="3"/>
  <c r="G101" i="3"/>
  <c r="E101" i="3"/>
  <c r="D101" i="3"/>
  <c r="C101" i="3"/>
  <c r="F101" i="3"/>
  <c r="V97" i="3"/>
  <c r="U97" i="3"/>
  <c r="T97" i="3"/>
  <c r="S97" i="3"/>
  <c r="Q97" i="3"/>
  <c r="R97" i="3"/>
  <c r="K97" i="3"/>
  <c r="J97" i="3"/>
  <c r="H97" i="3"/>
  <c r="M97" i="3"/>
  <c r="L97" i="3"/>
  <c r="N97" i="3"/>
  <c r="P97" i="3"/>
  <c r="E97" i="3"/>
  <c r="D97" i="3"/>
  <c r="C97" i="3"/>
  <c r="G97" i="3"/>
  <c r="V65" i="3"/>
  <c r="U65" i="3"/>
  <c r="T65" i="3"/>
  <c r="S65" i="3"/>
  <c r="Q65" i="3"/>
  <c r="R65" i="3"/>
  <c r="M65" i="3"/>
  <c r="L65" i="3"/>
  <c r="K65" i="3"/>
  <c r="J65" i="3"/>
  <c r="H65" i="3"/>
  <c r="N65" i="3"/>
  <c r="P65" i="3"/>
  <c r="G65" i="3"/>
  <c r="F65" i="3"/>
  <c r="E65" i="3"/>
  <c r="D65" i="3"/>
  <c r="C65" i="3"/>
  <c r="C4" i="3"/>
  <c r="D10" i="3"/>
  <c r="E36" i="3"/>
  <c r="H57" i="3"/>
  <c r="C22" i="3"/>
  <c r="C10" i="3"/>
  <c r="D67" i="3"/>
  <c r="E45" i="3"/>
  <c r="C69" i="3"/>
  <c r="D36" i="3"/>
  <c r="F55" i="3"/>
  <c r="C67" i="3"/>
  <c r="D45" i="3"/>
  <c r="F22" i="3"/>
  <c r="C57" i="3"/>
  <c r="C36" i="3"/>
  <c r="E55" i="3"/>
  <c r="F57" i="3"/>
  <c r="C111" i="3"/>
  <c r="C45" i="3"/>
  <c r="E22" i="3"/>
  <c r="F50" i="3"/>
  <c r="G118" i="3"/>
  <c r="G84" i="3"/>
  <c r="H7" i="3"/>
  <c r="J113" i="3"/>
  <c r="K7" i="3"/>
  <c r="M118" i="3"/>
  <c r="V99" i="3"/>
  <c r="U99" i="3"/>
  <c r="T99" i="3"/>
  <c r="S99" i="3"/>
  <c r="R99" i="3"/>
  <c r="Q99" i="3"/>
  <c r="P99" i="3"/>
  <c r="N99" i="3"/>
  <c r="M99" i="3"/>
  <c r="L99" i="3"/>
  <c r="K99" i="3"/>
  <c r="J99" i="3"/>
  <c r="H99" i="3"/>
  <c r="V9" i="3"/>
  <c r="U9" i="3"/>
  <c r="T9" i="3"/>
  <c r="S9" i="3"/>
  <c r="R9" i="3"/>
  <c r="Q9" i="3"/>
  <c r="P9" i="3"/>
  <c r="N9" i="3"/>
  <c r="M9" i="3"/>
  <c r="L9" i="3"/>
  <c r="K9" i="3"/>
  <c r="J9" i="3"/>
  <c r="H9" i="3"/>
  <c r="V46" i="3"/>
  <c r="U46" i="3"/>
  <c r="T46" i="3"/>
  <c r="S46" i="3"/>
  <c r="R46" i="3"/>
  <c r="Q46" i="3"/>
  <c r="P46" i="3"/>
  <c r="N46" i="3"/>
  <c r="M46" i="3"/>
  <c r="K46" i="3"/>
  <c r="J46" i="3"/>
  <c r="H46" i="3"/>
  <c r="L46" i="3"/>
  <c r="V93" i="3"/>
  <c r="U93" i="3"/>
  <c r="T93" i="3"/>
  <c r="S93" i="3"/>
  <c r="R93" i="3"/>
  <c r="Q93" i="3"/>
  <c r="P93" i="3"/>
  <c r="N93" i="3"/>
  <c r="M93" i="3"/>
  <c r="K93" i="3"/>
  <c r="J93" i="3"/>
  <c r="H93" i="3"/>
  <c r="G93" i="3"/>
  <c r="L93" i="3"/>
  <c r="V117" i="3"/>
  <c r="U117" i="3"/>
  <c r="T117" i="3"/>
  <c r="S117" i="3"/>
  <c r="R117" i="3"/>
  <c r="Q117" i="3"/>
  <c r="P117" i="3"/>
  <c r="N117" i="3"/>
  <c r="M117" i="3"/>
  <c r="L117" i="3"/>
  <c r="K117" i="3"/>
  <c r="J117" i="3"/>
  <c r="H117" i="3"/>
  <c r="G117" i="3"/>
  <c r="V43" i="3"/>
  <c r="U43" i="3"/>
  <c r="T43" i="3"/>
  <c r="S43" i="3"/>
  <c r="Q43" i="3"/>
  <c r="P43" i="3"/>
  <c r="N43" i="3"/>
  <c r="M43" i="3"/>
  <c r="L43" i="3"/>
  <c r="R43" i="3"/>
  <c r="K43" i="3"/>
  <c r="J43" i="3"/>
  <c r="H43" i="3"/>
  <c r="G43" i="3"/>
  <c r="V52" i="3"/>
  <c r="U52" i="3"/>
  <c r="T52" i="3"/>
  <c r="S52" i="3"/>
  <c r="R52" i="3"/>
  <c r="Q52" i="3"/>
  <c r="P52" i="3"/>
  <c r="N52" i="3"/>
  <c r="M52" i="3"/>
  <c r="L52" i="3"/>
  <c r="K52" i="3"/>
  <c r="J52" i="3"/>
  <c r="H52" i="3"/>
  <c r="G52" i="3"/>
  <c r="V59" i="3"/>
  <c r="U59" i="3"/>
  <c r="T59" i="3"/>
  <c r="S59" i="3"/>
  <c r="R59" i="3"/>
  <c r="Q59" i="3"/>
  <c r="P59" i="3"/>
  <c r="N59" i="3"/>
  <c r="M59" i="3"/>
  <c r="L59" i="3"/>
  <c r="K59" i="3"/>
  <c r="J59" i="3"/>
  <c r="H59" i="3"/>
  <c r="G59" i="3"/>
  <c r="V40" i="3"/>
  <c r="U40" i="3"/>
  <c r="T40" i="3"/>
  <c r="S40" i="3"/>
  <c r="R40" i="3"/>
  <c r="Q40" i="3"/>
  <c r="P40" i="3"/>
  <c r="N40" i="3"/>
  <c r="M40" i="3"/>
  <c r="L40" i="3"/>
  <c r="K40" i="3"/>
  <c r="J40" i="3"/>
  <c r="H40" i="3"/>
  <c r="G40" i="3"/>
  <c r="V11" i="3"/>
  <c r="U11" i="3"/>
  <c r="T11" i="3"/>
  <c r="S11" i="3"/>
  <c r="R11" i="3"/>
  <c r="Q11" i="3"/>
  <c r="P11" i="3"/>
  <c r="N11" i="3"/>
  <c r="M11" i="3"/>
  <c r="L11" i="3"/>
  <c r="K11" i="3"/>
  <c r="J11" i="3"/>
  <c r="H11" i="3"/>
  <c r="G11" i="3"/>
  <c r="C99" i="3"/>
  <c r="C9" i="3"/>
  <c r="C46" i="3"/>
  <c r="C93" i="3"/>
  <c r="C117" i="3"/>
  <c r="C43" i="3"/>
  <c r="C52" i="3"/>
  <c r="C59" i="3"/>
  <c r="C40" i="3"/>
  <c r="C11" i="3"/>
  <c r="D99" i="3"/>
  <c r="D9" i="3"/>
  <c r="D46" i="3"/>
  <c r="D93" i="3"/>
  <c r="D117" i="3"/>
  <c r="D43" i="3"/>
  <c r="D52" i="3"/>
  <c r="D59" i="3"/>
  <c r="D40" i="3"/>
  <c r="D11" i="3"/>
  <c r="E99" i="3"/>
  <c r="E9" i="3"/>
  <c r="E46" i="3"/>
  <c r="E93" i="3"/>
  <c r="E117" i="3"/>
  <c r="E43" i="3"/>
  <c r="E52" i="3"/>
  <c r="E59" i="3"/>
  <c r="E40" i="3"/>
  <c r="E11" i="3"/>
  <c r="F99" i="3"/>
  <c r="F9" i="3"/>
  <c r="F46" i="3"/>
  <c r="F93" i="3"/>
  <c r="F117" i="3"/>
  <c r="F64" i="3"/>
  <c r="F74" i="3"/>
  <c r="F51" i="3"/>
  <c r="F27" i="3"/>
  <c r="G31" i="3"/>
  <c r="G15" i="3"/>
  <c r="G28" i="3"/>
  <c r="G79" i="3"/>
  <c r="G23" i="3"/>
  <c r="H74" i="3"/>
  <c r="H23" i="3"/>
  <c r="J83" i="3"/>
  <c r="J74" i="3"/>
  <c r="K62" i="3"/>
  <c r="K47" i="3"/>
  <c r="K87" i="3"/>
  <c r="K23" i="3"/>
  <c r="M78" i="3"/>
  <c r="V54" i="3"/>
  <c r="U54" i="3"/>
  <c r="T54" i="3"/>
  <c r="S54" i="3"/>
  <c r="R54" i="3"/>
  <c r="Q54" i="3"/>
  <c r="P54" i="3"/>
  <c r="N54" i="3"/>
  <c r="M54" i="3"/>
  <c r="L54" i="3"/>
  <c r="K54" i="3"/>
  <c r="J54" i="3"/>
  <c r="H54" i="3"/>
  <c r="G54" i="3"/>
  <c r="V14" i="3"/>
  <c r="U14" i="3"/>
  <c r="T14" i="3"/>
  <c r="R14" i="3"/>
  <c r="Q14" i="3"/>
  <c r="P14" i="3"/>
  <c r="N14" i="3"/>
  <c r="M14" i="3"/>
  <c r="L14" i="3"/>
  <c r="S14" i="3"/>
  <c r="K14" i="3"/>
  <c r="J14" i="3"/>
  <c r="H14" i="3"/>
  <c r="G14" i="3"/>
  <c r="V39" i="3"/>
  <c r="U39" i="3"/>
  <c r="T39" i="3"/>
  <c r="S39" i="3"/>
  <c r="Q39" i="3"/>
  <c r="P39" i="3"/>
  <c r="N39" i="3"/>
  <c r="M39" i="3"/>
  <c r="L39" i="3"/>
  <c r="R39" i="3"/>
  <c r="K39" i="3"/>
  <c r="J39" i="3"/>
  <c r="H39" i="3"/>
  <c r="G39" i="3"/>
  <c r="C32" i="3"/>
  <c r="C73" i="3"/>
  <c r="C20" i="3"/>
  <c r="C71" i="3"/>
  <c r="D119" i="3"/>
  <c r="D20" i="3"/>
  <c r="D39" i="3"/>
  <c r="D80" i="3"/>
  <c r="D71" i="3"/>
  <c r="E32" i="3"/>
  <c r="E54" i="3"/>
  <c r="E119" i="3"/>
  <c r="E73" i="3"/>
  <c r="E39" i="3"/>
  <c r="F32" i="3"/>
  <c r="F54" i="3"/>
  <c r="F73" i="3"/>
  <c r="F14" i="3"/>
  <c r="F19" i="3"/>
  <c r="G99" i="3"/>
  <c r="G85" i="3"/>
  <c r="G5" i="3"/>
  <c r="G24" i="3"/>
  <c r="G49" i="3"/>
  <c r="H5" i="3"/>
  <c r="H66" i="3"/>
  <c r="H49" i="3"/>
  <c r="J82" i="3"/>
  <c r="J66" i="3"/>
  <c r="K107" i="3"/>
  <c r="K118" i="3"/>
  <c r="K84" i="3"/>
  <c r="M116" i="3"/>
  <c r="V119" i="3"/>
  <c r="U119" i="3"/>
  <c r="T119" i="3"/>
  <c r="R119" i="3"/>
  <c r="Q119" i="3"/>
  <c r="P119" i="3"/>
  <c r="N119" i="3"/>
  <c r="M119" i="3"/>
  <c r="K119" i="3"/>
  <c r="J119" i="3"/>
  <c r="H119" i="3"/>
  <c r="G119" i="3"/>
  <c r="S119" i="3"/>
  <c r="L119" i="3"/>
  <c r="V64" i="3"/>
  <c r="U64" i="3"/>
  <c r="T64" i="3"/>
  <c r="S64" i="3"/>
  <c r="Q64" i="3"/>
  <c r="P64" i="3"/>
  <c r="N64" i="3"/>
  <c r="M64" i="3"/>
  <c r="L64" i="3"/>
  <c r="R64" i="3"/>
  <c r="K64" i="3"/>
  <c r="J64" i="3"/>
  <c r="H64" i="3"/>
  <c r="G64" i="3"/>
  <c r="V80" i="3"/>
  <c r="U80" i="3"/>
  <c r="T80" i="3"/>
  <c r="S80" i="3"/>
  <c r="R80" i="3"/>
  <c r="Q80" i="3"/>
  <c r="P80" i="3"/>
  <c r="N80" i="3"/>
  <c r="M80" i="3"/>
  <c r="L80" i="3"/>
  <c r="K80" i="3"/>
  <c r="J80" i="3"/>
  <c r="H80" i="3"/>
  <c r="G80" i="3"/>
  <c r="C54" i="3"/>
  <c r="C14" i="3"/>
  <c r="C39" i="3"/>
  <c r="E64" i="3"/>
  <c r="R121" i="3"/>
  <c r="Q121" i="3"/>
  <c r="P121" i="3"/>
  <c r="V121" i="3"/>
  <c r="U121" i="3"/>
  <c r="S121" i="3"/>
  <c r="T121" i="3"/>
  <c r="L121" i="3"/>
  <c r="K121" i="3"/>
  <c r="J121" i="3"/>
  <c r="N121" i="3"/>
  <c r="M121" i="3"/>
  <c r="U120" i="3"/>
  <c r="T120" i="3"/>
  <c r="V120" i="3"/>
  <c r="R120" i="3"/>
  <c r="Q120" i="3"/>
  <c r="P120" i="3"/>
  <c r="S120" i="3"/>
  <c r="N120" i="3"/>
  <c r="M120" i="3"/>
  <c r="L120" i="3"/>
  <c r="K120" i="3"/>
  <c r="J120" i="3"/>
  <c r="R18" i="3"/>
  <c r="Q18" i="3"/>
  <c r="P18" i="3"/>
  <c r="T18" i="3"/>
  <c r="U18" i="3"/>
  <c r="L18" i="3"/>
  <c r="K18" i="3"/>
  <c r="J18" i="3"/>
  <c r="V18" i="3"/>
  <c r="S18" i="3"/>
  <c r="N18" i="3"/>
  <c r="M18" i="3"/>
  <c r="R34" i="3"/>
  <c r="Q34" i="3"/>
  <c r="P34" i="3"/>
  <c r="T34" i="3"/>
  <c r="S34" i="3"/>
  <c r="U34" i="3"/>
  <c r="V34" i="3"/>
  <c r="N34" i="3"/>
  <c r="M34" i="3"/>
  <c r="K34" i="3"/>
  <c r="J34" i="3"/>
  <c r="L34" i="3"/>
  <c r="T6" i="3"/>
  <c r="R6" i="3"/>
  <c r="Q6" i="3"/>
  <c r="P6" i="3"/>
  <c r="U6" i="3"/>
  <c r="V6" i="3"/>
  <c r="K6" i="3"/>
  <c r="J6" i="3"/>
  <c r="S6" i="3"/>
  <c r="N6" i="3"/>
  <c r="M6" i="3"/>
  <c r="L6" i="3"/>
  <c r="U28" i="3"/>
  <c r="R28" i="3"/>
  <c r="Q28" i="3"/>
  <c r="P28" i="3"/>
  <c r="V28" i="3"/>
  <c r="S28" i="3"/>
  <c r="T28" i="3"/>
  <c r="N28" i="3"/>
  <c r="M28" i="3"/>
  <c r="K28" i="3"/>
  <c r="J28" i="3"/>
  <c r="F28" i="3"/>
  <c r="Q88" i="3"/>
  <c r="P88" i="3"/>
  <c r="V88" i="3"/>
  <c r="R88" i="3"/>
  <c r="T88" i="3"/>
  <c r="S88" i="3"/>
  <c r="K88" i="3"/>
  <c r="J88" i="3"/>
  <c r="F88" i="3"/>
  <c r="N88" i="3"/>
  <c r="M88" i="3"/>
  <c r="L88" i="3"/>
  <c r="U88" i="3"/>
  <c r="T102" i="3"/>
  <c r="V102" i="3"/>
  <c r="Q102" i="3"/>
  <c r="P102" i="3"/>
  <c r="N102" i="3"/>
  <c r="S102" i="3"/>
  <c r="R102" i="3"/>
  <c r="U102" i="3"/>
  <c r="M102" i="3"/>
  <c r="L102" i="3"/>
  <c r="K102" i="3"/>
  <c r="J102" i="3"/>
  <c r="H102" i="3"/>
  <c r="F102" i="3"/>
  <c r="S95" i="3"/>
  <c r="Q95" i="3"/>
  <c r="P95" i="3"/>
  <c r="N95" i="3"/>
  <c r="U95" i="3"/>
  <c r="R95" i="3"/>
  <c r="T95" i="3"/>
  <c r="K95" i="3"/>
  <c r="J95" i="3"/>
  <c r="H95" i="3"/>
  <c r="F95" i="3"/>
  <c r="V95" i="3"/>
  <c r="M95" i="3"/>
  <c r="L95" i="3"/>
  <c r="Q8" i="3"/>
  <c r="P8" i="3"/>
  <c r="N8" i="3"/>
  <c r="U8" i="3"/>
  <c r="T8" i="3"/>
  <c r="S8" i="3"/>
  <c r="V8" i="3"/>
  <c r="M8" i="3"/>
  <c r="L8" i="3"/>
  <c r="K8" i="3"/>
  <c r="J8" i="3"/>
  <c r="H8" i="3"/>
  <c r="F8" i="3"/>
  <c r="C121" i="3"/>
  <c r="C120" i="3"/>
  <c r="C18" i="3"/>
  <c r="C34" i="3"/>
  <c r="C6" i="3"/>
  <c r="C28" i="3"/>
  <c r="C88" i="3"/>
  <c r="C102" i="3"/>
  <c r="C95" i="3"/>
  <c r="C8" i="3"/>
  <c r="D121" i="3"/>
  <c r="D120" i="3"/>
  <c r="D18" i="3"/>
  <c r="D34" i="3"/>
  <c r="D6" i="3"/>
  <c r="D28" i="3"/>
  <c r="D88" i="3"/>
  <c r="D102" i="3"/>
  <c r="D95" i="3"/>
  <c r="D8" i="3"/>
  <c r="E121" i="3"/>
  <c r="E120" i="3"/>
  <c r="E18" i="3"/>
  <c r="E34" i="3"/>
  <c r="E6" i="3"/>
  <c r="E28" i="3"/>
  <c r="E88" i="3"/>
  <c r="E102" i="3"/>
  <c r="E95" i="3"/>
  <c r="E8" i="3"/>
  <c r="F121" i="3"/>
  <c r="F120" i="3"/>
  <c r="F18" i="3"/>
  <c r="F34" i="3"/>
  <c r="F6" i="3"/>
  <c r="F66" i="3"/>
  <c r="F11" i="3"/>
  <c r="G120" i="3"/>
  <c r="G26" i="3"/>
  <c r="G81" i="3"/>
  <c r="H118" i="3"/>
  <c r="H116" i="3"/>
  <c r="H48" i="3"/>
  <c r="J53" i="3"/>
  <c r="J48" i="3"/>
  <c r="K110" i="3"/>
  <c r="K15" i="3"/>
  <c r="L107" i="3"/>
  <c r="L28" i="3"/>
  <c r="M81" i="3"/>
  <c r="V32" i="3"/>
  <c r="U32" i="3"/>
  <c r="T32" i="3"/>
  <c r="R32" i="3"/>
  <c r="Q32" i="3"/>
  <c r="P32" i="3"/>
  <c r="N32" i="3"/>
  <c r="M32" i="3"/>
  <c r="S32" i="3"/>
  <c r="L32" i="3"/>
  <c r="K32" i="3"/>
  <c r="J32" i="3"/>
  <c r="H32" i="3"/>
  <c r="G32" i="3"/>
  <c r="V73" i="3"/>
  <c r="U73" i="3"/>
  <c r="T73" i="3"/>
  <c r="S73" i="3"/>
  <c r="R73" i="3"/>
  <c r="Q73" i="3"/>
  <c r="P73" i="3"/>
  <c r="N73" i="3"/>
  <c r="M73" i="3"/>
  <c r="K73" i="3"/>
  <c r="J73" i="3"/>
  <c r="H73" i="3"/>
  <c r="G73" i="3"/>
  <c r="L73" i="3"/>
  <c r="V20" i="3"/>
  <c r="U20" i="3"/>
  <c r="T20" i="3"/>
  <c r="Q20" i="3"/>
  <c r="P20" i="3"/>
  <c r="N20" i="3"/>
  <c r="M20" i="3"/>
  <c r="L20" i="3"/>
  <c r="S20" i="3"/>
  <c r="R20" i="3"/>
  <c r="K20" i="3"/>
  <c r="J20" i="3"/>
  <c r="H20" i="3"/>
  <c r="G20" i="3"/>
  <c r="V71" i="3"/>
  <c r="U71" i="3"/>
  <c r="T71" i="3"/>
  <c r="S71" i="3"/>
  <c r="Q71" i="3"/>
  <c r="P71" i="3"/>
  <c r="N71" i="3"/>
  <c r="M71" i="3"/>
  <c r="L71" i="3"/>
  <c r="R71" i="3"/>
  <c r="K71" i="3"/>
  <c r="J71" i="3"/>
  <c r="H71" i="3"/>
  <c r="G71" i="3"/>
  <c r="C119" i="3"/>
  <c r="C64" i="3"/>
  <c r="C80" i="3"/>
  <c r="D54" i="3"/>
  <c r="D14" i="3"/>
  <c r="E14" i="3"/>
  <c r="R62" i="3"/>
  <c r="Q62" i="3"/>
  <c r="P62" i="3"/>
  <c r="N62" i="3"/>
  <c r="M62" i="3"/>
  <c r="V62" i="3"/>
  <c r="U62" i="3"/>
  <c r="S62" i="3"/>
  <c r="T62" i="3"/>
  <c r="V114" i="3"/>
  <c r="R114" i="3"/>
  <c r="Q114" i="3"/>
  <c r="P114" i="3"/>
  <c r="N114" i="3"/>
  <c r="M114" i="3"/>
  <c r="T114" i="3"/>
  <c r="S114" i="3"/>
  <c r="U114" i="3"/>
  <c r="R31" i="3"/>
  <c r="Q31" i="3"/>
  <c r="P31" i="3"/>
  <c r="N31" i="3"/>
  <c r="M31" i="3"/>
  <c r="T31" i="3"/>
  <c r="U31" i="3"/>
  <c r="V31" i="3"/>
  <c r="S31" i="3"/>
  <c r="R47" i="3"/>
  <c r="Q47" i="3"/>
  <c r="P47" i="3"/>
  <c r="N47" i="3"/>
  <c r="M47" i="3"/>
  <c r="L47" i="3"/>
  <c r="T47" i="3"/>
  <c r="S47" i="3"/>
  <c r="U47" i="3"/>
  <c r="V47" i="3"/>
  <c r="R108" i="3"/>
  <c r="Q108" i="3"/>
  <c r="P108" i="3"/>
  <c r="N108" i="3"/>
  <c r="M108" i="3"/>
  <c r="L108" i="3"/>
  <c r="U108" i="3"/>
  <c r="V108" i="3"/>
  <c r="S108" i="3"/>
  <c r="U5" i="3"/>
  <c r="R5" i="3"/>
  <c r="Q5" i="3"/>
  <c r="P5" i="3"/>
  <c r="N5" i="3"/>
  <c r="M5" i="3"/>
  <c r="L5" i="3"/>
  <c r="V5" i="3"/>
  <c r="S5" i="3"/>
  <c r="T5" i="3"/>
  <c r="Q87" i="3"/>
  <c r="P87" i="3"/>
  <c r="N87" i="3"/>
  <c r="M87" i="3"/>
  <c r="L87" i="3"/>
  <c r="V87" i="3"/>
  <c r="R87" i="3"/>
  <c r="T87" i="3"/>
  <c r="U87" i="3"/>
  <c r="S87" i="3"/>
  <c r="V74" i="3"/>
  <c r="Q74" i="3"/>
  <c r="P74" i="3"/>
  <c r="N74" i="3"/>
  <c r="M74" i="3"/>
  <c r="L74" i="3"/>
  <c r="S74" i="3"/>
  <c r="R74" i="3"/>
  <c r="U74" i="3"/>
  <c r="T74" i="3"/>
  <c r="Q94" i="3"/>
  <c r="P94" i="3"/>
  <c r="N94" i="3"/>
  <c r="M94" i="3"/>
  <c r="L94" i="3"/>
  <c r="U94" i="3"/>
  <c r="R94" i="3"/>
  <c r="T94" i="3"/>
  <c r="V94" i="3"/>
  <c r="S94" i="3"/>
  <c r="Q56" i="3"/>
  <c r="P56" i="3"/>
  <c r="N56" i="3"/>
  <c r="M56" i="3"/>
  <c r="L56" i="3"/>
  <c r="U56" i="3"/>
  <c r="T56" i="3"/>
  <c r="S56" i="3"/>
  <c r="V56" i="3"/>
  <c r="R56" i="3"/>
  <c r="C62" i="3"/>
  <c r="C114" i="3"/>
  <c r="C31" i="3"/>
  <c r="C47" i="3"/>
  <c r="C108" i="3"/>
  <c r="C5" i="3"/>
  <c r="C87" i="3"/>
  <c r="C74" i="3"/>
  <c r="C94" i="3"/>
  <c r="C56" i="3"/>
  <c r="D62" i="3"/>
  <c r="D114" i="3"/>
  <c r="D31" i="3"/>
  <c r="D47" i="3"/>
  <c r="D108" i="3"/>
  <c r="D5" i="3"/>
  <c r="D87" i="3"/>
  <c r="D74" i="3"/>
  <c r="D94" i="3"/>
  <c r="D56" i="3"/>
  <c r="E62" i="3"/>
  <c r="E114" i="3"/>
  <c r="E31" i="3"/>
  <c r="E47" i="3"/>
  <c r="E108" i="3"/>
  <c r="E5" i="3"/>
  <c r="E87" i="3"/>
  <c r="E74" i="3"/>
  <c r="E94" i="3"/>
  <c r="E56" i="3"/>
  <c r="F62" i="3"/>
  <c r="F114" i="3"/>
  <c r="F31" i="3"/>
  <c r="F47" i="3"/>
  <c r="F108" i="3"/>
  <c r="F105" i="3"/>
  <c r="F112" i="3"/>
  <c r="F71" i="3"/>
  <c r="G114" i="3"/>
  <c r="G91" i="3"/>
  <c r="G116" i="3"/>
  <c r="H83" i="3"/>
  <c r="H17" i="3"/>
  <c r="H12" i="3"/>
  <c r="J31" i="3"/>
  <c r="L110" i="3"/>
  <c r="L116" i="3"/>
  <c r="F63" i="3"/>
  <c r="G60" i="3"/>
  <c r="G6" i="3"/>
  <c r="G17" i="3"/>
  <c r="G102" i="3"/>
  <c r="G96" i="3"/>
  <c r="H121" i="3"/>
  <c r="H82" i="3"/>
  <c r="H29" i="3"/>
  <c r="J26" i="3"/>
  <c r="J5" i="3"/>
  <c r="J94" i="3"/>
  <c r="K114" i="3"/>
  <c r="K108" i="3"/>
  <c r="K74" i="3"/>
  <c r="L114" i="3"/>
  <c r="L81" i="3"/>
  <c r="V113" i="3"/>
  <c r="S113" i="3"/>
  <c r="U113" i="3"/>
  <c r="T113" i="3"/>
  <c r="P113" i="3"/>
  <c r="R113" i="3"/>
  <c r="Q113" i="3"/>
  <c r="V76" i="3"/>
  <c r="U76" i="3"/>
  <c r="S76" i="3"/>
  <c r="T76" i="3"/>
  <c r="Q76" i="3"/>
  <c r="P76" i="3"/>
  <c r="N76" i="3"/>
  <c r="M76" i="3"/>
  <c r="L76" i="3"/>
  <c r="R76" i="3"/>
  <c r="V116" i="3"/>
  <c r="U116" i="3"/>
  <c r="S116" i="3"/>
  <c r="T116" i="3"/>
  <c r="R116" i="3"/>
  <c r="Q116" i="3"/>
  <c r="P116" i="3"/>
  <c r="V84" i="3"/>
  <c r="U84" i="3"/>
  <c r="R84" i="3"/>
  <c r="T84" i="3"/>
  <c r="S84" i="3"/>
  <c r="P84" i="3"/>
  <c r="N84" i="3"/>
  <c r="M84" i="3"/>
  <c r="L84" i="3"/>
  <c r="Q84" i="3"/>
  <c r="V66" i="3"/>
  <c r="U66" i="3"/>
  <c r="S66" i="3"/>
  <c r="R66" i="3"/>
  <c r="T66" i="3"/>
  <c r="N66" i="3"/>
  <c r="P66" i="3"/>
  <c r="Q66" i="3"/>
  <c r="V51" i="3"/>
  <c r="U51" i="3"/>
  <c r="R51" i="3"/>
  <c r="T51" i="3"/>
  <c r="S51" i="3"/>
  <c r="Q51" i="3"/>
  <c r="M51" i="3"/>
  <c r="L51" i="3"/>
  <c r="N51" i="3"/>
  <c r="P51" i="3"/>
  <c r="V7" i="3"/>
  <c r="U7" i="3"/>
  <c r="T7" i="3"/>
  <c r="S7" i="3"/>
  <c r="R7" i="3"/>
  <c r="N7" i="3"/>
  <c r="P7" i="3"/>
  <c r="Q7" i="3"/>
  <c r="C107" i="3"/>
  <c r="C113" i="3"/>
  <c r="C26" i="3"/>
  <c r="C118" i="3"/>
  <c r="C51" i="3"/>
  <c r="C7" i="3"/>
  <c r="D107" i="3"/>
  <c r="D113" i="3"/>
  <c r="D26" i="3"/>
  <c r="D118" i="3"/>
  <c r="D76" i="3"/>
  <c r="D116" i="3"/>
  <c r="D84" i="3"/>
  <c r="D66" i="3"/>
  <c r="D51" i="3"/>
  <c r="D7" i="3"/>
  <c r="E107" i="3"/>
  <c r="E113" i="3"/>
  <c r="E26" i="3"/>
  <c r="E118" i="3"/>
  <c r="E76" i="3"/>
  <c r="E116" i="3"/>
  <c r="E84" i="3"/>
  <c r="E66" i="3"/>
  <c r="E51" i="3"/>
  <c r="E7" i="3"/>
  <c r="F107" i="3"/>
  <c r="F113" i="3"/>
  <c r="F26" i="3"/>
  <c r="F118" i="3"/>
  <c r="F76" i="3"/>
  <c r="F103" i="3"/>
  <c r="G113" i="3"/>
  <c r="G35" i="3"/>
  <c r="H62" i="3"/>
  <c r="H94" i="3"/>
  <c r="J62" i="3"/>
  <c r="J116" i="3"/>
  <c r="J51" i="3"/>
  <c r="K113" i="3"/>
  <c r="K76" i="3"/>
  <c r="K66" i="3"/>
  <c r="L113" i="3"/>
  <c r="L66" i="3"/>
  <c r="N113" i="3"/>
  <c r="C19" i="3"/>
  <c r="D89" i="3"/>
  <c r="D19" i="3"/>
  <c r="D37" i="3"/>
  <c r="E89" i="3"/>
  <c r="E63" i="3"/>
  <c r="E105" i="3"/>
  <c r="E37" i="3"/>
  <c r="F77" i="3"/>
  <c r="F17" i="3"/>
  <c r="F80" i="3"/>
  <c r="G62" i="3"/>
  <c r="G83" i="3"/>
  <c r="G30" i="3"/>
  <c r="G112" i="3"/>
  <c r="H18" i="3"/>
  <c r="H6" i="3"/>
  <c r="H88" i="3"/>
  <c r="H51" i="3"/>
  <c r="J107" i="3"/>
  <c r="K83" i="3"/>
  <c r="L112" i="3"/>
  <c r="N118" i="3"/>
  <c r="V90" i="3"/>
  <c r="U90" i="3"/>
  <c r="T90" i="3"/>
  <c r="R90" i="3"/>
  <c r="Q90" i="3"/>
  <c r="L90" i="3"/>
  <c r="K90" i="3"/>
  <c r="J90" i="3"/>
  <c r="H90" i="3"/>
  <c r="G90" i="3"/>
  <c r="N90" i="3"/>
  <c r="M90" i="3"/>
  <c r="P90" i="3"/>
  <c r="S90" i="3"/>
  <c r="V89" i="3"/>
  <c r="U89" i="3"/>
  <c r="T89" i="3"/>
  <c r="S89" i="3"/>
  <c r="R89" i="3"/>
  <c r="Q89" i="3"/>
  <c r="P89" i="3"/>
  <c r="K89" i="3"/>
  <c r="J89" i="3"/>
  <c r="H89" i="3"/>
  <c r="G89" i="3"/>
  <c r="N89" i="3"/>
  <c r="M89" i="3"/>
  <c r="L89" i="3"/>
  <c r="V19" i="3"/>
  <c r="U19" i="3"/>
  <c r="T19" i="3"/>
  <c r="S19" i="3"/>
  <c r="R19" i="3"/>
  <c r="Q19" i="3"/>
  <c r="P19" i="3"/>
  <c r="K19" i="3"/>
  <c r="J19" i="3"/>
  <c r="H19" i="3"/>
  <c r="G19" i="3"/>
  <c r="M19" i="3"/>
  <c r="L19" i="3"/>
  <c r="N19" i="3"/>
  <c r="C89" i="3"/>
  <c r="D77" i="3"/>
  <c r="E77" i="3"/>
  <c r="V110" i="3"/>
  <c r="U110" i="3"/>
  <c r="T110" i="3"/>
  <c r="S110" i="3"/>
  <c r="R110" i="3"/>
  <c r="Q110" i="3"/>
  <c r="P110" i="3"/>
  <c r="N110" i="3"/>
  <c r="M110" i="3"/>
  <c r="V83" i="3"/>
  <c r="U83" i="3"/>
  <c r="T83" i="3"/>
  <c r="S83" i="3"/>
  <c r="R83" i="3"/>
  <c r="Q83" i="3"/>
  <c r="P83" i="3"/>
  <c r="N83" i="3"/>
  <c r="M83" i="3"/>
  <c r="V91" i="3"/>
  <c r="U91" i="3"/>
  <c r="T91" i="3"/>
  <c r="S91" i="3"/>
  <c r="R91" i="3"/>
  <c r="Q91" i="3"/>
  <c r="P91" i="3"/>
  <c r="N91" i="3"/>
  <c r="M91" i="3"/>
  <c r="V15" i="3"/>
  <c r="U15" i="3"/>
  <c r="T15" i="3"/>
  <c r="S15" i="3"/>
  <c r="R15" i="3"/>
  <c r="Q15" i="3"/>
  <c r="P15" i="3"/>
  <c r="N15" i="3"/>
  <c r="M15" i="3"/>
  <c r="L15" i="3"/>
  <c r="V53" i="3"/>
  <c r="U53" i="3"/>
  <c r="T53" i="3"/>
  <c r="S53" i="3"/>
  <c r="R53" i="3"/>
  <c r="Q53" i="3"/>
  <c r="P53" i="3"/>
  <c r="N53" i="3"/>
  <c r="M53" i="3"/>
  <c r="L53" i="3"/>
  <c r="V17" i="3"/>
  <c r="U17" i="3"/>
  <c r="T17" i="3"/>
  <c r="S17" i="3"/>
  <c r="R17" i="3"/>
  <c r="Q17" i="3"/>
  <c r="P17" i="3"/>
  <c r="N17" i="3"/>
  <c r="M17" i="3"/>
  <c r="L17" i="3"/>
  <c r="V79" i="3"/>
  <c r="U79" i="3"/>
  <c r="T79" i="3"/>
  <c r="S79" i="3"/>
  <c r="Q79" i="3"/>
  <c r="P79" i="3"/>
  <c r="N79" i="3"/>
  <c r="M79" i="3"/>
  <c r="L79" i="3"/>
  <c r="R79" i="3"/>
  <c r="V48" i="3"/>
  <c r="U48" i="3"/>
  <c r="T48" i="3"/>
  <c r="S48" i="3"/>
  <c r="R48" i="3"/>
  <c r="Q48" i="3"/>
  <c r="P48" i="3"/>
  <c r="N48" i="3"/>
  <c r="M48" i="3"/>
  <c r="L48" i="3"/>
  <c r="F48" i="3"/>
  <c r="V96" i="3"/>
  <c r="U96" i="3"/>
  <c r="T96" i="3"/>
  <c r="S96" i="3"/>
  <c r="R96" i="3"/>
  <c r="Q96" i="3"/>
  <c r="P96" i="3"/>
  <c r="N96" i="3"/>
  <c r="M96" i="3"/>
  <c r="L96" i="3"/>
  <c r="F96" i="3"/>
  <c r="V23" i="3"/>
  <c r="U23" i="3"/>
  <c r="T23" i="3"/>
  <c r="S23" i="3"/>
  <c r="R23" i="3"/>
  <c r="Q23" i="3"/>
  <c r="P23" i="3"/>
  <c r="N23" i="3"/>
  <c r="M23" i="3"/>
  <c r="L23" i="3"/>
  <c r="F23" i="3"/>
  <c r="C110" i="3"/>
  <c r="C83" i="3"/>
  <c r="C91" i="3"/>
  <c r="C15" i="3"/>
  <c r="C53" i="3"/>
  <c r="C17" i="3"/>
  <c r="C79" i="3"/>
  <c r="C48" i="3"/>
  <c r="C96" i="3"/>
  <c r="C23" i="3"/>
  <c r="D110" i="3"/>
  <c r="D83" i="3"/>
  <c r="D91" i="3"/>
  <c r="D15" i="3"/>
  <c r="D53" i="3"/>
  <c r="D17" i="3"/>
  <c r="D79" i="3"/>
  <c r="D48" i="3"/>
  <c r="D96" i="3"/>
  <c r="D23" i="3"/>
  <c r="E110" i="3"/>
  <c r="E83" i="3"/>
  <c r="E91" i="3"/>
  <c r="E15" i="3"/>
  <c r="E53" i="3"/>
  <c r="E17" i="3"/>
  <c r="E79" i="3"/>
  <c r="E48" i="3"/>
  <c r="E96" i="3"/>
  <c r="E23" i="3"/>
  <c r="F110" i="3"/>
  <c r="F83" i="3"/>
  <c r="F91" i="3"/>
  <c r="F15" i="3"/>
  <c r="F53" i="3"/>
  <c r="F56" i="3"/>
  <c r="G46" i="3"/>
  <c r="G76" i="3"/>
  <c r="G66" i="3"/>
  <c r="H107" i="3"/>
  <c r="H31" i="3"/>
  <c r="H108" i="3"/>
  <c r="H87" i="3"/>
  <c r="H96" i="3"/>
  <c r="J110" i="3"/>
  <c r="K94" i="3"/>
  <c r="L31" i="3"/>
  <c r="L7" i="3"/>
  <c r="N116" i="3"/>
  <c r="V118" i="3"/>
  <c r="T118" i="3"/>
  <c r="S118" i="3"/>
  <c r="U118" i="3"/>
  <c r="Q118" i="3"/>
  <c r="P118" i="3"/>
  <c r="R118" i="3"/>
  <c r="C76" i="3"/>
  <c r="V3" i="3"/>
  <c r="U3" i="3"/>
  <c r="T3" i="3"/>
  <c r="S3" i="3"/>
  <c r="R3" i="3"/>
  <c r="Q3" i="3"/>
  <c r="L3" i="3"/>
  <c r="K3" i="3"/>
  <c r="J3" i="3"/>
  <c r="H3" i="3"/>
  <c r="G3" i="3"/>
  <c r="P3" i="3"/>
  <c r="N3" i="3"/>
  <c r="M3" i="3"/>
  <c r="V103" i="3"/>
  <c r="U103" i="3"/>
  <c r="T103" i="3"/>
  <c r="S103" i="3"/>
  <c r="R103" i="3"/>
  <c r="Q103" i="3"/>
  <c r="P103" i="3"/>
  <c r="K103" i="3"/>
  <c r="J103" i="3"/>
  <c r="H103" i="3"/>
  <c r="G103" i="3"/>
  <c r="N103" i="3"/>
  <c r="M103" i="3"/>
  <c r="L103" i="3"/>
  <c r="V37" i="3"/>
  <c r="U37" i="3"/>
  <c r="T37" i="3"/>
  <c r="S37" i="3"/>
  <c r="R37" i="3"/>
  <c r="Q37" i="3"/>
  <c r="P37" i="3"/>
  <c r="K37" i="3"/>
  <c r="J37" i="3"/>
  <c r="H37" i="3"/>
  <c r="G37" i="3"/>
  <c r="N37" i="3"/>
  <c r="M37" i="3"/>
  <c r="L37" i="3"/>
  <c r="C105" i="3"/>
  <c r="D3" i="3"/>
  <c r="E3" i="3"/>
  <c r="V61" i="3"/>
  <c r="U61" i="3"/>
  <c r="T61" i="3"/>
  <c r="R61" i="3"/>
  <c r="Q61" i="3"/>
  <c r="P61" i="3"/>
  <c r="N61" i="3"/>
  <c r="M61" i="3"/>
  <c r="S61" i="3"/>
  <c r="L61" i="3"/>
  <c r="K61" i="3"/>
  <c r="J61" i="3"/>
  <c r="H61" i="3"/>
  <c r="G61" i="3"/>
  <c r="V33" i="3"/>
  <c r="U33" i="3"/>
  <c r="T33" i="3"/>
  <c r="S33" i="3"/>
  <c r="R33" i="3"/>
  <c r="Q33" i="3"/>
  <c r="P33" i="3"/>
  <c r="N33" i="3"/>
  <c r="M33" i="3"/>
  <c r="L33" i="3"/>
  <c r="K33" i="3"/>
  <c r="J33" i="3"/>
  <c r="H33" i="3"/>
  <c r="G33" i="3"/>
  <c r="V44" i="3"/>
  <c r="U44" i="3"/>
  <c r="T44" i="3"/>
  <c r="S44" i="3"/>
  <c r="R44" i="3"/>
  <c r="Q44" i="3"/>
  <c r="P44" i="3"/>
  <c r="N44" i="3"/>
  <c r="M44" i="3"/>
  <c r="L44" i="3"/>
  <c r="K44" i="3"/>
  <c r="J44" i="3"/>
  <c r="H44" i="3"/>
  <c r="G44" i="3"/>
  <c r="V42" i="3"/>
  <c r="U42" i="3"/>
  <c r="T42" i="3"/>
  <c r="S42" i="3"/>
  <c r="R42" i="3"/>
  <c r="Q42" i="3"/>
  <c r="P42" i="3"/>
  <c r="N42" i="3"/>
  <c r="M42" i="3"/>
  <c r="L42" i="3"/>
  <c r="K42" i="3"/>
  <c r="J42" i="3"/>
  <c r="H42" i="3"/>
  <c r="G42" i="3"/>
  <c r="V109" i="3"/>
  <c r="U109" i="3"/>
  <c r="T109" i="3"/>
  <c r="S109" i="3"/>
  <c r="R109" i="3"/>
  <c r="Q109" i="3"/>
  <c r="P109" i="3"/>
  <c r="N109" i="3"/>
  <c r="M109" i="3"/>
  <c r="L109" i="3"/>
  <c r="K109" i="3"/>
  <c r="J109" i="3"/>
  <c r="H109" i="3"/>
  <c r="G109" i="3"/>
  <c r="V38" i="3"/>
  <c r="U38" i="3"/>
  <c r="T38" i="3"/>
  <c r="S38" i="3"/>
  <c r="R38" i="3"/>
  <c r="Q38" i="3"/>
  <c r="P38" i="3"/>
  <c r="N38" i="3"/>
  <c r="M38" i="3"/>
  <c r="L38" i="3"/>
  <c r="K38" i="3"/>
  <c r="J38" i="3"/>
  <c r="H38" i="3"/>
  <c r="G38" i="3"/>
  <c r="V98" i="3"/>
  <c r="U98" i="3"/>
  <c r="T98" i="3"/>
  <c r="S98" i="3"/>
  <c r="Q98" i="3"/>
  <c r="P98" i="3"/>
  <c r="N98" i="3"/>
  <c r="M98" i="3"/>
  <c r="L98" i="3"/>
  <c r="R98" i="3"/>
  <c r="K98" i="3"/>
  <c r="J98" i="3"/>
  <c r="H98" i="3"/>
  <c r="G98" i="3"/>
  <c r="V41" i="3"/>
  <c r="U41" i="3"/>
  <c r="T41" i="3"/>
  <c r="S41" i="3"/>
  <c r="R41" i="3"/>
  <c r="Q41" i="3"/>
  <c r="P41" i="3"/>
  <c r="N41" i="3"/>
  <c r="M41" i="3"/>
  <c r="L41" i="3"/>
  <c r="K41" i="3"/>
  <c r="J41" i="3"/>
  <c r="H41" i="3"/>
  <c r="G41" i="3"/>
  <c r="V104" i="3"/>
  <c r="U104" i="3"/>
  <c r="T104" i="3"/>
  <c r="S104" i="3"/>
  <c r="R104" i="3"/>
  <c r="Q104" i="3"/>
  <c r="P104" i="3"/>
  <c r="N104" i="3"/>
  <c r="M104" i="3"/>
  <c r="L104" i="3"/>
  <c r="K104" i="3"/>
  <c r="J104" i="3"/>
  <c r="H104" i="3"/>
  <c r="G104" i="3"/>
  <c r="V115" i="3"/>
  <c r="U115" i="3"/>
  <c r="T115" i="3"/>
  <c r="S115" i="3"/>
  <c r="Q115" i="3"/>
  <c r="P115" i="3"/>
  <c r="N115" i="3"/>
  <c r="M115" i="3"/>
  <c r="L115" i="3"/>
  <c r="R115" i="3"/>
  <c r="K115" i="3"/>
  <c r="J115" i="3"/>
  <c r="H115" i="3"/>
  <c r="G115" i="3"/>
  <c r="C61" i="3"/>
  <c r="C33" i="3"/>
  <c r="C44" i="3"/>
  <c r="C42" i="3"/>
  <c r="C109" i="3"/>
  <c r="C38" i="3"/>
  <c r="C98" i="3"/>
  <c r="C41" i="3"/>
  <c r="C104" i="3"/>
  <c r="C115" i="3"/>
  <c r="D61" i="3"/>
  <c r="D33" i="3"/>
  <c r="D44" i="3"/>
  <c r="D42" i="3"/>
  <c r="D109" i="3"/>
  <c r="D38" i="3"/>
  <c r="D98" i="3"/>
  <c r="D41" i="3"/>
  <c r="D104" i="3"/>
  <c r="D115" i="3"/>
  <c r="E61" i="3"/>
  <c r="E33" i="3"/>
  <c r="E44" i="3"/>
  <c r="E42" i="3"/>
  <c r="E109" i="3"/>
  <c r="E38" i="3"/>
  <c r="E98" i="3"/>
  <c r="E41" i="3"/>
  <c r="E104" i="3"/>
  <c r="E115" i="3"/>
  <c r="F61" i="3"/>
  <c r="F33" i="3"/>
  <c r="F44" i="3"/>
  <c r="F42" i="3"/>
  <c r="F109" i="3"/>
  <c r="F59" i="3"/>
  <c r="G34" i="3"/>
  <c r="G53" i="3"/>
  <c r="G88" i="3"/>
  <c r="G48" i="3"/>
  <c r="G8" i="3"/>
  <c r="H110" i="3"/>
  <c r="H26" i="3"/>
  <c r="H76" i="3"/>
  <c r="H84" i="3"/>
  <c r="J47" i="3"/>
  <c r="J87" i="3"/>
  <c r="J56" i="3"/>
  <c r="K31" i="3"/>
  <c r="K5" i="3"/>
  <c r="K51" i="3"/>
  <c r="V26" i="3"/>
  <c r="T26" i="3"/>
  <c r="U26" i="3"/>
  <c r="S26" i="3"/>
  <c r="R26" i="3"/>
  <c r="N26" i="3"/>
  <c r="M26" i="3"/>
  <c r="Q26" i="3"/>
  <c r="P26" i="3"/>
  <c r="V25" i="3"/>
  <c r="U25" i="3"/>
  <c r="T25" i="3"/>
  <c r="S25" i="3"/>
  <c r="R25" i="3"/>
  <c r="Q25" i="3"/>
  <c r="P25" i="3"/>
  <c r="L25" i="3"/>
  <c r="K25" i="3"/>
  <c r="J25" i="3"/>
  <c r="H25" i="3"/>
  <c r="G25" i="3"/>
  <c r="N25" i="3"/>
  <c r="M25" i="3"/>
  <c r="V63" i="3"/>
  <c r="U63" i="3"/>
  <c r="T63" i="3"/>
  <c r="S63" i="3"/>
  <c r="Q63" i="3"/>
  <c r="P63" i="3"/>
  <c r="K63" i="3"/>
  <c r="J63" i="3"/>
  <c r="H63" i="3"/>
  <c r="G63" i="3"/>
  <c r="R63" i="3"/>
  <c r="N63" i="3"/>
  <c r="M63" i="3"/>
  <c r="L63" i="3"/>
  <c r="C90" i="3"/>
  <c r="C103" i="3"/>
  <c r="D90" i="3"/>
  <c r="D103" i="3"/>
  <c r="E90" i="3"/>
  <c r="V92" i="3"/>
  <c r="U92" i="3"/>
  <c r="T92" i="3"/>
  <c r="S92" i="3"/>
  <c r="R92" i="3"/>
  <c r="Q92" i="3"/>
  <c r="P92" i="3"/>
  <c r="N92" i="3"/>
  <c r="M92" i="3"/>
  <c r="L92" i="3"/>
  <c r="K92" i="3"/>
  <c r="V82" i="3"/>
  <c r="U82" i="3"/>
  <c r="T82" i="3"/>
  <c r="S82" i="3"/>
  <c r="R82" i="3"/>
  <c r="Q82" i="3"/>
  <c r="P82" i="3"/>
  <c r="N82" i="3"/>
  <c r="M82" i="3"/>
  <c r="L82" i="3"/>
  <c r="K82" i="3"/>
  <c r="V60" i="3"/>
  <c r="U60" i="3"/>
  <c r="T60" i="3"/>
  <c r="S60" i="3"/>
  <c r="R60" i="3"/>
  <c r="Q60" i="3"/>
  <c r="P60" i="3"/>
  <c r="N60" i="3"/>
  <c r="M60" i="3"/>
  <c r="K60" i="3"/>
  <c r="L60" i="3"/>
  <c r="V85" i="3"/>
  <c r="U85" i="3"/>
  <c r="T85" i="3"/>
  <c r="S85" i="3"/>
  <c r="R85" i="3"/>
  <c r="Q85" i="3"/>
  <c r="P85" i="3"/>
  <c r="N85" i="3"/>
  <c r="M85" i="3"/>
  <c r="K85" i="3"/>
  <c r="J85" i="3"/>
  <c r="V13" i="3"/>
  <c r="U13" i="3"/>
  <c r="T13" i="3"/>
  <c r="S13" i="3"/>
  <c r="R13" i="3"/>
  <c r="Q13" i="3"/>
  <c r="P13" i="3"/>
  <c r="N13" i="3"/>
  <c r="M13" i="3"/>
  <c r="L13" i="3"/>
  <c r="K13" i="3"/>
  <c r="J13" i="3"/>
  <c r="V29" i="3"/>
  <c r="U29" i="3"/>
  <c r="T29" i="3"/>
  <c r="S29" i="3"/>
  <c r="R29" i="3"/>
  <c r="Q29" i="3"/>
  <c r="P29" i="3"/>
  <c r="N29" i="3"/>
  <c r="M29" i="3"/>
  <c r="L29" i="3"/>
  <c r="K29" i="3"/>
  <c r="J29" i="3"/>
  <c r="V24" i="3"/>
  <c r="U24" i="3"/>
  <c r="T24" i="3"/>
  <c r="S24" i="3"/>
  <c r="R24" i="3"/>
  <c r="Q24" i="3"/>
  <c r="P24" i="3"/>
  <c r="N24" i="3"/>
  <c r="M24" i="3"/>
  <c r="L24" i="3"/>
  <c r="K24" i="3"/>
  <c r="J24" i="3"/>
  <c r="V12" i="3"/>
  <c r="U12" i="3"/>
  <c r="T12" i="3"/>
  <c r="S12" i="3"/>
  <c r="R12" i="3"/>
  <c r="Q12" i="3"/>
  <c r="P12" i="3"/>
  <c r="N12" i="3"/>
  <c r="M12" i="3"/>
  <c r="L12" i="3"/>
  <c r="K12" i="3"/>
  <c r="J12" i="3"/>
  <c r="V35" i="3"/>
  <c r="U35" i="3"/>
  <c r="T35" i="3"/>
  <c r="S35" i="3"/>
  <c r="R35" i="3"/>
  <c r="Q35" i="3"/>
  <c r="P35" i="3"/>
  <c r="N35" i="3"/>
  <c r="M35" i="3"/>
  <c r="L35" i="3"/>
  <c r="K35" i="3"/>
  <c r="J35" i="3"/>
  <c r="F35" i="3"/>
  <c r="V49" i="3"/>
  <c r="U49" i="3"/>
  <c r="T49" i="3"/>
  <c r="S49" i="3"/>
  <c r="R49" i="3"/>
  <c r="Q49" i="3"/>
  <c r="P49" i="3"/>
  <c r="N49" i="3"/>
  <c r="M49" i="3"/>
  <c r="L49" i="3"/>
  <c r="K49" i="3"/>
  <c r="J49" i="3"/>
  <c r="F49" i="3"/>
  <c r="C92" i="3"/>
  <c r="C82" i="3"/>
  <c r="C60" i="3"/>
  <c r="C85" i="3"/>
  <c r="C13" i="3"/>
  <c r="C29" i="3"/>
  <c r="C24" i="3"/>
  <c r="C12" i="3"/>
  <c r="C35" i="3"/>
  <c r="C49" i="3"/>
  <c r="D92" i="3"/>
  <c r="D82" i="3"/>
  <c r="D60" i="3"/>
  <c r="D85" i="3"/>
  <c r="D13" i="3"/>
  <c r="D29" i="3"/>
  <c r="D24" i="3"/>
  <c r="D12" i="3"/>
  <c r="D35" i="3"/>
  <c r="D49" i="3"/>
  <c r="E92" i="3"/>
  <c r="E82" i="3"/>
  <c r="E60" i="3"/>
  <c r="E85" i="3"/>
  <c r="E13" i="3"/>
  <c r="E29" i="3"/>
  <c r="E24" i="3"/>
  <c r="E12" i="3"/>
  <c r="E35" i="3"/>
  <c r="E49" i="3"/>
  <c r="F92" i="3"/>
  <c r="F82" i="3"/>
  <c r="F60" i="3"/>
  <c r="F85" i="3"/>
  <c r="F13" i="3"/>
  <c r="F39" i="3"/>
  <c r="F7" i="3"/>
  <c r="G110" i="3"/>
  <c r="G47" i="3"/>
  <c r="G13" i="3"/>
  <c r="G87" i="3"/>
  <c r="G12" i="3"/>
  <c r="G56" i="3"/>
  <c r="H92" i="3"/>
  <c r="H91" i="3"/>
  <c r="H53" i="3"/>
  <c r="H79" i="3"/>
  <c r="J118" i="3"/>
  <c r="J84" i="3"/>
  <c r="J7" i="3"/>
  <c r="K26" i="3"/>
  <c r="K116" i="3"/>
  <c r="K96" i="3"/>
  <c r="L91" i="3"/>
  <c r="M113" i="3"/>
  <c r="R8" i="3"/>
  <c r="V107" i="3"/>
  <c r="S107" i="3"/>
  <c r="U107" i="3"/>
  <c r="T107" i="3"/>
  <c r="Q107" i="3"/>
  <c r="N107" i="3"/>
  <c r="M107" i="3"/>
  <c r="R107" i="3"/>
  <c r="P107" i="3"/>
  <c r="V77" i="3"/>
  <c r="U77" i="3"/>
  <c r="T77" i="3"/>
  <c r="S77" i="3"/>
  <c r="R77" i="3"/>
  <c r="Q77" i="3"/>
  <c r="P77" i="3"/>
  <c r="K77" i="3"/>
  <c r="J77" i="3"/>
  <c r="H77" i="3"/>
  <c r="G77" i="3"/>
  <c r="L77" i="3"/>
  <c r="N77" i="3"/>
  <c r="M77" i="3"/>
  <c r="V105" i="3"/>
  <c r="U105" i="3"/>
  <c r="T105" i="3"/>
  <c r="S105" i="3"/>
  <c r="R105" i="3"/>
  <c r="Q105" i="3"/>
  <c r="P105" i="3"/>
  <c r="K105" i="3"/>
  <c r="J105" i="3"/>
  <c r="H105" i="3"/>
  <c r="G105" i="3"/>
  <c r="M105" i="3"/>
  <c r="L105" i="3"/>
  <c r="C3" i="3"/>
  <c r="C63" i="3"/>
  <c r="D25" i="3"/>
  <c r="D105" i="3"/>
  <c r="E25" i="3"/>
  <c r="V106" i="3"/>
  <c r="U106" i="3"/>
  <c r="T106" i="3"/>
  <c r="S106" i="3"/>
  <c r="Q106" i="3"/>
  <c r="N106" i="3"/>
  <c r="R106" i="3"/>
  <c r="P106" i="3"/>
  <c r="L106" i="3"/>
  <c r="K106" i="3"/>
  <c r="J106" i="3"/>
  <c r="V86" i="3"/>
  <c r="U86" i="3"/>
  <c r="S86" i="3"/>
  <c r="T86" i="3"/>
  <c r="P86" i="3"/>
  <c r="R86" i="3"/>
  <c r="Q86" i="3"/>
  <c r="L86" i="3"/>
  <c r="K86" i="3"/>
  <c r="J86" i="3"/>
  <c r="H86" i="3"/>
  <c r="N86" i="3"/>
  <c r="M86" i="3"/>
  <c r="V100" i="3"/>
  <c r="U100" i="3"/>
  <c r="T100" i="3"/>
  <c r="S100" i="3"/>
  <c r="N100" i="3"/>
  <c r="Q100" i="3"/>
  <c r="P100" i="3"/>
  <c r="K100" i="3"/>
  <c r="J100" i="3"/>
  <c r="H100" i="3"/>
  <c r="L100" i="3"/>
  <c r="V68" i="3"/>
  <c r="U68" i="3"/>
  <c r="T68" i="3"/>
  <c r="S68" i="3"/>
  <c r="L68" i="3"/>
  <c r="Q68" i="3"/>
  <c r="P68" i="3"/>
  <c r="R68" i="3"/>
  <c r="K68" i="3"/>
  <c r="J68" i="3"/>
  <c r="H68" i="3"/>
  <c r="N68" i="3"/>
  <c r="M68" i="3"/>
  <c r="V78" i="3"/>
  <c r="U78" i="3"/>
  <c r="S78" i="3"/>
  <c r="T78" i="3"/>
  <c r="P78" i="3"/>
  <c r="N78" i="3"/>
  <c r="L78" i="3"/>
  <c r="R78" i="3"/>
  <c r="K78" i="3"/>
  <c r="J78" i="3"/>
  <c r="H78" i="3"/>
  <c r="V30" i="3"/>
  <c r="U30" i="3"/>
  <c r="S30" i="3"/>
  <c r="T30" i="3"/>
  <c r="R30" i="3"/>
  <c r="Q30" i="3"/>
  <c r="P30" i="3"/>
  <c r="K30" i="3"/>
  <c r="J30" i="3"/>
  <c r="H30" i="3"/>
  <c r="N30" i="3"/>
  <c r="M30" i="3"/>
  <c r="L30" i="3"/>
  <c r="V81" i="3"/>
  <c r="U81" i="3"/>
  <c r="T81" i="3"/>
  <c r="S81" i="3"/>
  <c r="R81" i="3"/>
  <c r="N81" i="3"/>
  <c r="P81" i="3"/>
  <c r="Q81" i="3"/>
  <c r="K81" i="3"/>
  <c r="J81" i="3"/>
  <c r="H81" i="3"/>
  <c r="V21" i="3"/>
  <c r="U21" i="3"/>
  <c r="T21" i="3"/>
  <c r="S21" i="3"/>
  <c r="P21" i="3"/>
  <c r="R21" i="3"/>
  <c r="Q21" i="3"/>
  <c r="K21" i="3"/>
  <c r="J21" i="3"/>
  <c r="H21" i="3"/>
  <c r="M21" i="3"/>
  <c r="L21" i="3"/>
  <c r="N21" i="3"/>
  <c r="V112" i="3"/>
  <c r="U112" i="3"/>
  <c r="T112" i="3"/>
  <c r="R112" i="3"/>
  <c r="S112" i="3"/>
  <c r="M112" i="3"/>
  <c r="N112" i="3"/>
  <c r="P112" i="3"/>
  <c r="K112" i="3"/>
  <c r="J112" i="3"/>
  <c r="H112" i="3"/>
  <c r="V27" i="3"/>
  <c r="U27" i="3"/>
  <c r="T27" i="3"/>
  <c r="S27" i="3"/>
  <c r="R27" i="3"/>
  <c r="N27" i="3"/>
  <c r="P27" i="3"/>
  <c r="Q27" i="3"/>
  <c r="K27" i="3"/>
  <c r="J27" i="3"/>
  <c r="H27" i="3"/>
  <c r="M27" i="3"/>
  <c r="L27" i="3"/>
  <c r="C106" i="3"/>
  <c r="C86" i="3"/>
  <c r="C100" i="3"/>
  <c r="C68" i="3"/>
  <c r="C78" i="3"/>
  <c r="C30" i="3"/>
  <c r="C81" i="3"/>
  <c r="C21" i="3"/>
  <c r="C112" i="3"/>
  <c r="C27" i="3"/>
  <c r="D106" i="3"/>
  <c r="D86" i="3"/>
  <c r="D100" i="3"/>
  <c r="D68" i="3"/>
  <c r="D78" i="3"/>
  <c r="D30" i="3"/>
  <c r="D81" i="3"/>
  <c r="D21" i="3"/>
  <c r="D112" i="3"/>
  <c r="D27" i="3"/>
  <c r="E106" i="3"/>
  <c r="E86" i="3"/>
  <c r="E100" i="3"/>
  <c r="E68" i="3"/>
  <c r="E78" i="3"/>
  <c r="E30" i="3"/>
  <c r="E81" i="3"/>
  <c r="E21" i="3"/>
  <c r="E112" i="3"/>
  <c r="E27" i="3"/>
  <c r="F106" i="3"/>
  <c r="F86" i="3"/>
  <c r="F100" i="3"/>
  <c r="F68" i="3"/>
  <c r="F78" i="3"/>
  <c r="F52" i="3"/>
  <c r="F94" i="3"/>
  <c r="F37" i="3"/>
  <c r="G92" i="3"/>
  <c r="G9" i="3"/>
  <c r="G78" i="3"/>
  <c r="G21" i="3"/>
  <c r="H106" i="3"/>
  <c r="H60" i="3"/>
  <c r="H13" i="3"/>
  <c r="H24" i="3"/>
  <c r="H56" i="3"/>
  <c r="J114" i="3"/>
  <c r="J15" i="3"/>
  <c r="J79" i="3"/>
  <c r="J23" i="3"/>
  <c r="K91" i="3"/>
  <c r="K17" i="3"/>
  <c r="K56" i="3"/>
  <c r="L118" i="3"/>
  <c r="M100" i="3"/>
  <c r="T108" i="3"/>
  <c r="AS567" i="2"/>
  <c r="AS626" i="2"/>
  <c r="AS176" i="2"/>
  <c r="AS533" i="2"/>
  <c r="AS294" i="2"/>
  <c r="AS163" i="2"/>
  <c r="AS162" i="2"/>
  <c r="AS616" i="2"/>
  <c r="AS576" i="2"/>
  <c r="AS670" i="2"/>
  <c r="AS188" i="2"/>
  <c r="AS617" i="2"/>
  <c r="AS507" i="2"/>
  <c r="AS677" i="2"/>
  <c r="AS709" i="2"/>
  <c r="AS503" i="2"/>
  <c r="AS661" i="2"/>
  <c r="AS328" i="2"/>
  <c r="AS257" i="2"/>
  <c r="AS132" i="2"/>
  <c r="AS135" i="2"/>
  <c r="AS366" i="2"/>
  <c r="AS76" i="2"/>
  <c r="AS313" i="2"/>
  <c r="AS126" i="2"/>
  <c r="AS712" i="2"/>
  <c r="AS618" i="2"/>
  <c r="AS676" i="2"/>
  <c r="AS595" i="2"/>
  <c r="AS722" i="2"/>
  <c r="AS457" i="2"/>
  <c r="AS486" i="2"/>
  <c r="AS354" i="2"/>
  <c r="AS381" i="2"/>
  <c r="AS300" i="2"/>
  <c r="AS296" i="2"/>
  <c r="AS718" i="2"/>
  <c r="AS690" i="2"/>
  <c r="AS464" i="2"/>
  <c r="AS186" i="2"/>
  <c r="AS683" i="2"/>
  <c r="AS60" i="2"/>
  <c r="AS720" i="2"/>
  <c r="AS111" i="2"/>
  <c r="AS527" i="2"/>
  <c r="AS512" i="2"/>
  <c r="AS622" i="2"/>
  <c r="AS440" i="2"/>
  <c r="AS40" i="2"/>
  <c r="AS171" i="2"/>
  <c r="AS66" i="2"/>
  <c r="AS631" i="2"/>
  <c r="AS263" i="2"/>
  <c r="AS265" i="2"/>
  <c r="AS63" i="2"/>
  <c r="AS160" i="2"/>
  <c r="AS58" i="2"/>
  <c r="AS656" i="2"/>
  <c r="AS700" i="2"/>
  <c r="AS144" i="2"/>
  <c r="AS72" i="2"/>
  <c r="AS37" i="2"/>
  <c r="AS363" i="2"/>
  <c r="AS556" i="2"/>
  <c r="AS600" i="2"/>
  <c r="AS378" i="2"/>
  <c r="AS522" i="2"/>
  <c r="AS210" i="2"/>
  <c r="AS452" i="2"/>
  <c r="AS218" i="2"/>
  <c r="AS586" i="2"/>
  <c r="AS97" i="2"/>
  <c r="AS654" i="2"/>
  <c r="AS83" i="2"/>
  <c r="AS130" i="2"/>
  <c r="AS695" i="2"/>
  <c r="AS127" i="2"/>
  <c r="AS202" i="2"/>
  <c r="AS123" i="2"/>
  <c r="AS434" i="2"/>
  <c r="AS80" i="2"/>
  <c r="AS35" i="2"/>
  <c r="AS119" i="2"/>
  <c r="AS357" i="2"/>
  <c r="AS604" i="2"/>
  <c r="AS401" i="2"/>
  <c r="AS323" i="2"/>
  <c r="AS500" i="2"/>
  <c r="AS339" i="2"/>
  <c r="AS412" i="2"/>
  <c r="AS516" i="2"/>
  <c r="AS668" i="2"/>
  <c r="AS603" i="2"/>
  <c r="AS43" i="2"/>
  <c r="AS137" i="2"/>
  <c r="AS536" i="2"/>
  <c r="AS627" i="2"/>
  <c r="AS158" i="2"/>
  <c r="AS29" i="2"/>
  <c r="AS125" i="2"/>
  <c r="AS675" i="2"/>
  <c r="AS310" i="2"/>
  <c r="AS113" i="2"/>
  <c r="AS388" i="2"/>
  <c r="AS26" i="2"/>
  <c r="AS497" i="2"/>
  <c r="AS669" i="2"/>
  <c r="AS252" i="2"/>
  <c r="AS385" i="2"/>
  <c r="AS681" i="2"/>
  <c r="AS140" i="2"/>
  <c r="AS251" i="2"/>
  <c r="AS621" i="2"/>
  <c r="AS206" i="2"/>
  <c r="AS456" i="2"/>
  <c r="AS724" i="2"/>
  <c r="AS520" i="2"/>
  <c r="AS730" i="2"/>
  <c r="AS564" i="2"/>
  <c r="AS637" i="2"/>
  <c r="AS242" i="2"/>
  <c r="AS653" i="2"/>
  <c r="AS410" i="2"/>
  <c r="AS45" i="2"/>
  <c r="AS222" i="2"/>
  <c r="AS32" i="2"/>
  <c r="AS289" i="2"/>
  <c r="AS474" i="2"/>
  <c r="AS303" i="2"/>
  <c r="AS298" i="2"/>
  <c r="AS469" i="2"/>
  <c r="AS529" i="2"/>
  <c r="AS696" i="2"/>
  <c r="AS34" i="2"/>
  <c r="AS517" i="2"/>
  <c r="AS717" i="2"/>
  <c r="AS172" i="2"/>
  <c r="AS307" i="2"/>
  <c r="AS382" i="2"/>
  <c r="AS14" i="2"/>
  <c r="AS48" i="2"/>
  <c r="AS414" i="2"/>
  <c r="AS491" i="2"/>
  <c r="AS311" i="2"/>
  <c r="AS619" i="2"/>
  <c r="AS608" i="2"/>
  <c r="AS732" i="2"/>
  <c r="AS737" i="2"/>
  <c r="AS253" i="2"/>
  <c r="AS633" i="2"/>
  <c r="AS461" i="2"/>
  <c r="AS391" i="2"/>
  <c r="AS665" i="2"/>
  <c r="AS538" i="2"/>
  <c r="AS710" i="2"/>
  <c r="AS197" i="2"/>
  <c r="AS248" i="2"/>
  <c r="AS57" i="2"/>
  <c r="AS291" i="2"/>
  <c r="AS156" i="2"/>
  <c r="AS411" i="2"/>
  <c r="AS734" i="2"/>
  <c r="AS217" i="2"/>
  <c r="AS359" i="2"/>
  <c r="AS731" i="2"/>
  <c r="AS711" i="2"/>
  <c r="AS349" i="2"/>
  <c r="AS129" i="2"/>
  <c r="AS200" i="2"/>
  <c r="AS185" i="2"/>
  <c r="AS647" i="2"/>
  <c r="AS318" i="2"/>
  <c r="AS155" i="2"/>
  <c r="AS11" i="2"/>
  <c r="AS131" i="2"/>
  <c r="AS356" i="2"/>
  <c r="AS267" i="2"/>
  <c r="AS167" i="2"/>
  <c r="AS562" i="2"/>
  <c r="AS173" i="2"/>
  <c r="AS196" i="2"/>
  <c r="AS358" i="2"/>
  <c r="AS648" i="2"/>
  <c r="AS584" i="2"/>
  <c r="AS134" i="2"/>
  <c r="AS116" i="2"/>
  <c r="AS31" i="2"/>
  <c r="AS406" i="2"/>
  <c r="AS175" i="2"/>
  <c r="AS419" i="2"/>
  <c r="AS27" i="2"/>
  <c r="AS90" i="2"/>
  <c r="AS255" i="2"/>
  <c r="AS560" i="2"/>
  <c r="AS426" i="2"/>
  <c r="AS142" i="2"/>
  <c r="AS17" i="2"/>
  <c r="AS634" i="2"/>
  <c r="AS577" i="2"/>
  <c r="AS723" i="2"/>
  <c r="AS738" i="2"/>
  <c r="AS685" i="2"/>
  <c r="AS268" i="2"/>
  <c r="AS288" i="2"/>
  <c r="AS146" i="2"/>
  <c r="AS107" i="2"/>
  <c r="AS121" i="2"/>
  <c r="AS445" i="2"/>
  <c r="AS599" i="2"/>
  <c r="AS594" i="2"/>
  <c r="AS701" i="2"/>
  <c r="AS505" i="2"/>
  <c r="AS139" i="2"/>
  <c r="AS3" i="2"/>
  <c r="AS115" i="2"/>
  <c r="AS30" i="2"/>
  <c r="AS623" i="2"/>
  <c r="AS642" i="2"/>
  <c r="AS212" i="2"/>
  <c r="AS352" i="2"/>
  <c r="AS470" i="2"/>
  <c r="AS450" i="2"/>
  <c r="AS161" i="2"/>
  <c r="AS433" i="2"/>
  <c r="AS243" i="2"/>
  <c r="AS739" i="2"/>
  <c r="AS458" i="2"/>
  <c r="AS490" i="2"/>
  <c r="AS719" i="2"/>
  <c r="AS575" i="2"/>
  <c r="AS77" i="2"/>
  <c r="AS280" i="2"/>
  <c r="AS315" i="2"/>
  <c r="AS443" i="2"/>
  <c r="AS706" i="2"/>
  <c r="AS114" i="2"/>
  <c r="AS42" i="2"/>
  <c r="AS607" i="2"/>
  <c r="AS501" i="2"/>
  <c r="AS229" i="2"/>
  <c r="AS104" i="2"/>
  <c r="AS234" i="2"/>
  <c r="AS727" i="2"/>
  <c r="AS319" i="2"/>
  <c r="AS46" i="2"/>
  <c r="AS193" i="2"/>
  <c r="AS587" i="2"/>
  <c r="AS272" i="2"/>
  <c r="AS374" i="2"/>
  <c r="AS330" i="2"/>
  <c r="AS353" i="2"/>
  <c r="AS521" i="2"/>
  <c r="AS261" i="2"/>
  <c r="AS105" i="2"/>
  <c r="AS689" i="2"/>
  <c r="AS551" i="2"/>
  <c r="AS408" i="2"/>
  <c r="AS508" i="2"/>
  <c r="AS532" i="2"/>
  <c r="AS332" i="2"/>
  <c r="AS190" i="2"/>
  <c r="AS258" i="2"/>
  <c r="AS65" i="2"/>
  <c r="AS624" i="2"/>
  <c r="AS523" i="2"/>
  <c r="AS124" i="2"/>
  <c r="AS239" i="2"/>
  <c r="AS347" i="2"/>
  <c r="AT660" i="2"/>
  <c r="AT170" i="2"/>
  <c r="AT546" i="2"/>
  <c r="AT36" i="2"/>
  <c r="AT735" i="2"/>
  <c r="AT105" i="2"/>
  <c r="AT689" i="2"/>
  <c r="AT421" i="2"/>
  <c r="AT551" i="2"/>
  <c r="AT133" i="2"/>
  <c r="AT408" i="2"/>
  <c r="AT304" i="2"/>
  <c r="AT397" i="2"/>
  <c r="AT508" i="2"/>
  <c r="AT389" i="2"/>
  <c r="AT640" i="2"/>
  <c r="AT532" i="2"/>
  <c r="AT189" i="2"/>
  <c r="AT237" i="2"/>
  <c r="AT194" i="2"/>
  <c r="AT332" i="2"/>
  <c r="AT672" i="2"/>
  <c r="AT383" i="2"/>
  <c r="AT190" i="2"/>
  <c r="AT540" i="2"/>
  <c r="AT510" i="2"/>
  <c r="AT424" i="2"/>
  <c r="AT258" i="2"/>
  <c r="AT79" i="2"/>
  <c r="AT65" i="2"/>
  <c r="AT22" i="2"/>
  <c r="AT468" i="2"/>
  <c r="AT624" i="2"/>
  <c r="AT447" i="2"/>
  <c r="AT233" i="2"/>
  <c r="AT523" i="2"/>
  <c r="AT54" i="2"/>
  <c r="AS404" i="2"/>
  <c r="AS343" i="2"/>
  <c r="AS402" i="2"/>
  <c r="AS625" i="2"/>
  <c r="AS36" i="2"/>
  <c r="AS602" i="2"/>
  <c r="AS446" i="2"/>
  <c r="AS421" i="2"/>
  <c r="AS187" i="2"/>
  <c r="AS304" i="2"/>
  <c r="AS389" i="2"/>
  <c r="AS189" i="2"/>
  <c r="AS194" i="2"/>
  <c r="AS383" i="2"/>
  <c r="AS510" i="2"/>
  <c r="AS79" i="2"/>
  <c r="AS468" i="2"/>
  <c r="AS233" i="2"/>
  <c r="AS444" i="2"/>
  <c r="AS492" i="2"/>
  <c r="AS84" i="2"/>
  <c r="AS147" i="2"/>
  <c r="AT343" i="2"/>
  <c r="AT402" i="2"/>
  <c r="AT625" i="2"/>
  <c r="AT221" i="2"/>
  <c r="AT446" i="2"/>
  <c r="AS663" i="2"/>
  <c r="AS59" i="2"/>
  <c r="AS373" i="2"/>
  <c r="AS528" i="2"/>
  <c r="AS702" i="2"/>
  <c r="AS726" i="2"/>
  <c r="AS101" i="2"/>
  <c r="AS581" i="2"/>
  <c r="AS86" i="2"/>
  <c r="AS182" i="2"/>
  <c r="AS325" i="2"/>
  <c r="AS118" i="2"/>
  <c r="AS141" i="2"/>
  <c r="AS112" i="2"/>
  <c r="AS273" i="2"/>
  <c r="AS682" i="2"/>
  <c r="AS561" i="2"/>
  <c r="AS240" i="2"/>
  <c r="AS659" i="2"/>
  <c r="AS367" i="2"/>
  <c r="AS691" i="2"/>
  <c r="AS372" i="2"/>
  <c r="AS24" i="2"/>
  <c r="AS660" i="2"/>
  <c r="AS170" i="2"/>
  <c r="AS546" i="2"/>
  <c r="AS221" i="2"/>
  <c r="AS735" i="2"/>
  <c r="AS398" i="2"/>
  <c r="AS179" i="2"/>
  <c r="AS133" i="2"/>
  <c r="AS397" i="2"/>
  <c r="AS640" i="2"/>
  <c r="AS237" i="2"/>
  <c r="AS672" i="2"/>
  <c r="AS540" i="2"/>
  <c r="AS424" i="2"/>
  <c r="AS22" i="2"/>
  <c r="AS447" i="2"/>
  <c r="AS54" i="2"/>
  <c r="AS69" i="2"/>
  <c r="AS314" i="2"/>
  <c r="AS308" i="2"/>
  <c r="AT330" i="2"/>
  <c r="AT353" i="2"/>
  <c r="AT521" i="2"/>
  <c r="AT261" i="2"/>
  <c r="AT602" i="2"/>
  <c r="AT398" i="2"/>
  <c r="AT179" i="2"/>
  <c r="AT187" i="2"/>
  <c r="AS716" i="2"/>
  <c r="AS704" i="2"/>
  <c r="AS180" i="2"/>
  <c r="AS728" i="2"/>
  <c r="AS350" i="2"/>
  <c r="AS213" i="2"/>
  <c r="AS442" i="2"/>
  <c r="AS209" i="2"/>
  <c r="AS609" i="2"/>
  <c r="AS579" i="2"/>
  <c r="AS293" i="2"/>
  <c r="AS295" i="2"/>
  <c r="AS344" i="2"/>
  <c r="AS71" i="2"/>
  <c r="AS438" i="2"/>
  <c r="AS355" i="2"/>
  <c r="AS657" i="2"/>
  <c r="AS460" i="2"/>
  <c r="AS6" i="2"/>
  <c r="AS18" i="2"/>
  <c r="AS369" i="2"/>
  <c r="AS68" i="2"/>
  <c r="AS481" i="2"/>
  <c r="AS471" i="2"/>
  <c r="AS281" i="2"/>
  <c r="AS78" i="2"/>
  <c r="AS588" i="2"/>
  <c r="AS15" i="2"/>
  <c r="AS535" i="2"/>
  <c r="AS309" i="2"/>
  <c r="AS223" i="2"/>
  <c r="AS568" i="2"/>
  <c r="AS571" i="2"/>
  <c r="AS25" i="2"/>
  <c r="AS302" i="2"/>
  <c r="AS399" i="2"/>
  <c r="AS52" i="2"/>
  <c r="AS16" i="2"/>
  <c r="AS282" i="2"/>
  <c r="AS554" i="2"/>
  <c r="AS74" i="2"/>
  <c r="AS216" i="2"/>
  <c r="AS226" i="2"/>
  <c r="AT713" i="2"/>
  <c r="AT568" i="2"/>
  <c r="AT381" i="2"/>
  <c r="AT254" i="2"/>
  <c r="AT252" i="2"/>
  <c r="AT448" i="2"/>
  <c r="AT651" i="2"/>
  <c r="AT567" i="2"/>
  <c r="AT358" i="2"/>
  <c r="AT571" i="2"/>
  <c r="AT300" i="2"/>
  <c r="AT75" i="2"/>
  <c r="AT385" i="2"/>
  <c r="AT613" i="2"/>
  <c r="AT708" i="2"/>
  <c r="AS448" i="2"/>
  <c r="AS613" i="2"/>
  <c r="AS582" i="2"/>
  <c r="AS153" i="2"/>
  <c r="AS733" i="2"/>
  <c r="AS592" i="2"/>
  <c r="AS8" i="2"/>
  <c r="AS441" i="2"/>
  <c r="AS488" i="2"/>
  <c r="AS191" i="2"/>
  <c r="AS278" i="2"/>
  <c r="AS664" i="2"/>
  <c r="AS610" i="2"/>
  <c r="AS692" i="2"/>
  <c r="AS82" i="2"/>
  <c r="AS361" i="2"/>
  <c r="AS641" i="2"/>
  <c r="AS231" i="2"/>
  <c r="AS103" i="2"/>
  <c r="AS88" i="2"/>
  <c r="AS499" i="2"/>
  <c r="AS462" i="2"/>
  <c r="AS245" i="2"/>
  <c r="AS159" i="2"/>
  <c r="AS427" i="2"/>
  <c r="AS650" i="2"/>
  <c r="AS152" i="2"/>
  <c r="AS666" i="2"/>
  <c r="AS109" i="2"/>
  <c r="AS271" i="2"/>
  <c r="AS165" i="2"/>
  <c r="AS495" i="2"/>
  <c r="AS345" i="2"/>
  <c r="AS286" i="2"/>
  <c r="AS518" i="2"/>
  <c r="AS484" i="2"/>
  <c r="AS254" i="2"/>
  <c r="AS75" i="2"/>
  <c r="AS322" i="2"/>
  <c r="AS28" i="2"/>
  <c r="AS547" i="2"/>
  <c r="AS405" i="2"/>
  <c r="AS19" i="2"/>
  <c r="AS555" i="2"/>
  <c r="AS620" i="2"/>
  <c r="AS23" i="2"/>
  <c r="AS671" i="2"/>
  <c r="AS686" i="2"/>
  <c r="AS395" i="2"/>
  <c r="AS166" i="2"/>
  <c r="AS41" i="2"/>
  <c r="AS478" i="2"/>
  <c r="AS329" i="2"/>
  <c r="AS674" i="2"/>
  <c r="AS184" i="2"/>
  <c r="AS467" i="2"/>
  <c r="AS207" i="2"/>
  <c r="AS597" i="2"/>
  <c r="AS509" i="2"/>
  <c r="AS62" i="2"/>
  <c r="AS543" i="2"/>
  <c r="AS342" i="2"/>
  <c r="AS455" i="2"/>
  <c r="AS274" i="2"/>
  <c r="AS531" i="2"/>
  <c r="AS98" i="2"/>
  <c r="AS693" i="2"/>
  <c r="AS269" i="2"/>
  <c r="AS703" i="2"/>
  <c r="AS305" i="2"/>
  <c r="AS365" i="2"/>
  <c r="AS67" i="2"/>
  <c r="AS566" i="2"/>
  <c r="AS96" i="2"/>
  <c r="AS714" i="2"/>
  <c r="AS680" i="2"/>
  <c r="AS7" i="2"/>
  <c r="AS729" i="2"/>
  <c r="AS178" i="2"/>
  <c r="AS428" i="2"/>
  <c r="AS205" i="2"/>
  <c r="AS416" i="2"/>
  <c r="AS21" i="2"/>
  <c r="AS459" i="2"/>
  <c r="AS684" i="2"/>
  <c r="AS287" i="2"/>
  <c r="AS525" i="2"/>
  <c r="AS326" i="2"/>
  <c r="AS550" i="2"/>
  <c r="AS73" i="2"/>
  <c r="AS168" i="2"/>
  <c r="AS211" i="2"/>
  <c r="AS435" i="2"/>
  <c r="AS425" i="2"/>
  <c r="AS5" i="2"/>
  <c r="AS409" i="2"/>
  <c r="AS420" i="2"/>
  <c r="AS651" i="2"/>
  <c r="AS708" i="2"/>
  <c r="AS574" i="2"/>
  <c r="AS331" i="2"/>
  <c r="AS292" i="2"/>
  <c r="AS275" i="2"/>
  <c r="AS494" i="2"/>
  <c r="AS264" i="2"/>
  <c r="AS143" i="2"/>
  <c r="AS688" i="2"/>
  <c r="AS593" i="2"/>
  <c r="AS250" i="2"/>
  <c r="AS569" i="2"/>
  <c r="AS174" i="2"/>
  <c r="AS646" i="2"/>
  <c r="AS451" i="2"/>
  <c r="AS596" i="2"/>
  <c r="AS605" i="2"/>
  <c r="AS454" i="2"/>
  <c r="AS299" i="2"/>
  <c r="AS687" i="2"/>
  <c r="AS502" i="2"/>
  <c r="AS413" i="2"/>
  <c r="AS662" i="2"/>
  <c r="AS498" i="2"/>
  <c r="AS91" i="2"/>
  <c r="AS612" i="2"/>
  <c r="AS61" i="2"/>
  <c r="AS542" i="2"/>
  <c r="AS335" i="2"/>
  <c r="AS658" i="2"/>
  <c r="AS573" i="2"/>
  <c r="AS667" i="2"/>
  <c r="AS630" i="2"/>
  <c r="AS585" i="2"/>
  <c r="AS453" i="2"/>
  <c r="AS487" i="2"/>
  <c r="AS164" i="2"/>
  <c r="AS558" i="2"/>
  <c r="AS102" i="2"/>
  <c r="AS589" i="2"/>
  <c r="AS324" i="2"/>
  <c r="AS629" i="2"/>
  <c r="AS208" i="2"/>
  <c r="AS241" i="2"/>
  <c r="AS496" i="2"/>
  <c r="AS655" i="2"/>
  <c r="AS220" i="2"/>
  <c r="AS246" i="2"/>
  <c r="AS645" i="2"/>
  <c r="AS679" i="2"/>
  <c r="AS232" i="2"/>
  <c r="AS707" i="2"/>
  <c r="AS417" i="2"/>
  <c r="AS259" i="2"/>
  <c r="AS386" i="2"/>
  <c r="AS13" i="2"/>
  <c r="AS652" i="2"/>
  <c r="AS351" i="2"/>
  <c r="AS9" i="2"/>
  <c r="AS192" i="2"/>
  <c r="AS524" i="2"/>
  <c r="AS85" i="2"/>
  <c r="AS117" i="2"/>
  <c r="AS10" i="2"/>
  <c r="AS544" i="2"/>
  <c r="AS348" i="2"/>
  <c r="AS55" i="2"/>
  <c r="AS541" i="2"/>
  <c r="AS431" i="2"/>
  <c r="AS694" i="2"/>
  <c r="AS580" i="2"/>
  <c r="AS50" i="2"/>
  <c r="AS407" i="2"/>
  <c r="AS673" i="2"/>
  <c r="AS341" i="2"/>
  <c r="AS678" i="2"/>
  <c r="AS519" i="2"/>
  <c r="AS449" i="2"/>
  <c r="AS423" i="2"/>
  <c r="AS70" i="2"/>
  <c r="AS53" i="2"/>
  <c r="AS437" i="2"/>
  <c r="AS549" i="2"/>
  <c r="AS482" i="2"/>
  <c r="AS201" i="2"/>
  <c r="AS644" i="2"/>
  <c r="AS360" i="2"/>
  <c r="AS537" i="2"/>
  <c r="AS590" i="2"/>
  <c r="AS230" i="2"/>
  <c r="AS297" i="2"/>
  <c r="AS480" i="2"/>
  <c r="AS49" i="2"/>
  <c r="AS283" i="2"/>
  <c r="AS338" i="2"/>
  <c r="AS384" i="2"/>
  <c r="AS95" i="2"/>
  <c r="AS736" i="2"/>
  <c r="AS92" i="2"/>
  <c r="AS279" i="2"/>
  <c r="AS513" i="2"/>
  <c r="AT608" i="2"/>
  <c r="AT470" i="2"/>
  <c r="AT732" i="2"/>
  <c r="AT450" i="2"/>
  <c r="AT737" i="2"/>
  <c r="AT161" i="2"/>
  <c r="AT253" i="2"/>
  <c r="AT433" i="2"/>
  <c r="AT633" i="2"/>
  <c r="AT461" i="2"/>
  <c r="AT243" i="2"/>
  <c r="AT391" i="2"/>
  <c r="AT665" i="2"/>
  <c r="AT538" i="2"/>
  <c r="AT710" i="2"/>
  <c r="AT197" i="2"/>
  <c r="AT248" i="2"/>
  <c r="AT57" i="2"/>
  <c r="AT291" i="2"/>
  <c r="AT156" i="2"/>
  <c r="AT411" i="2"/>
  <c r="AT734" i="2"/>
  <c r="AT217" i="2"/>
  <c r="AT359" i="2"/>
  <c r="AT731" i="2"/>
  <c r="AT711" i="2"/>
  <c r="AT349" i="2"/>
  <c r="AT129" i="2"/>
  <c r="AT200" i="2"/>
  <c r="AT185" i="2"/>
  <c r="AT647" i="2"/>
  <c r="AT318" i="2"/>
  <c r="AT155" i="2"/>
  <c r="AT11" i="2"/>
  <c r="AT131" i="2"/>
  <c r="AT356" i="2"/>
  <c r="AT267" i="2"/>
  <c r="AT167" i="2"/>
  <c r="AT562" i="2"/>
  <c r="AT173" i="2"/>
  <c r="AT196" i="2"/>
  <c r="AT53" i="2"/>
  <c r="AT437" i="2"/>
  <c r="AT549" i="2"/>
  <c r="AT482" i="2"/>
  <c r="AT201" i="2"/>
  <c r="AT644" i="2"/>
  <c r="AT360" i="2"/>
  <c r="AT537" i="2"/>
  <c r="AT590" i="2"/>
  <c r="AT230" i="2"/>
  <c r="AT297" i="2"/>
  <c r="AT480" i="2"/>
  <c r="AT49" i="2"/>
  <c r="AT283" i="2"/>
  <c r="AT338" i="2"/>
  <c r="AT384" i="2"/>
  <c r="AT95" i="2"/>
  <c r="AT736" i="2"/>
  <c r="AT92" i="2"/>
  <c r="AT279" i="2"/>
  <c r="AT513" i="2"/>
  <c r="AR264" i="2"/>
  <c r="AR152" i="2"/>
  <c r="AS290" i="2"/>
  <c r="AS33" i="2"/>
  <c r="AS485" i="2"/>
  <c r="AS336" i="2"/>
  <c r="AS277" i="2"/>
  <c r="AS198" i="2"/>
  <c r="AS219" i="2"/>
  <c r="AS430" i="2"/>
  <c r="AS376" i="2"/>
  <c r="AS636" i="2"/>
  <c r="AS320" i="2"/>
  <c r="AS249" i="2"/>
  <c r="AS393" i="2"/>
  <c r="AS110" i="2"/>
  <c r="AS370" i="2"/>
  <c r="AS362" i="2"/>
  <c r="AS333" i="2"/>
  <c r="AS346" i="2"/>
  <c r="AS199" i="2"/>
  <c r="AS260" i="2"/>
  <c r="AS725" i="2"/>
  <c r="AS392" i="2"/>
  <c r="AS570" i="2"/>
  <c r="AS195" i="2"/>
  <c r="AS479" i="2"/>
  <c r="AS379" i="2"/>
  <c r="AS81" i="2"/>
  <c r="AS697" i="2"/>
  <c r="AS611" i="2"/>
  <c r="AS364" i="2"/>
  <c r="AS465" i="2"/>
  <c r="AS559" i="2"/>
  <c r="AS638" i="2"/>
  <c r="AS429" i="2"/>
  <c r="AS145" i="2"/>
  <c r="AS530" i="2"/>
  <c r="AS235" i="2"/>
  <c r="AS203" i="2"/>
  <c r="AS390" i="2"/>
  <c r="AT739" i="2"/>
  <c r="AT458" i="2"/>
  <c r="AT490" i="2"/>
  <c r="AT719" i="2"/>
  <c r="AT575" i="2"/>
  <c r="AT77" i="2"/>
  <c r="AT280" i="2"/>
  <c r="AT315" i="2"/>
  <c r="AT443" i="2"/>
  <c r="AT706" i="2"/>
  <c r="AT114" i="2"/>
  <c r="AT42" i="2"/>
  <c r="AT607" i="2"/>
  <c r="AT501" i="2"/>
  <c r="AT229" i="2"/>
  <c r="AT104" i="2"/>
  <c r="AT234" i="2"/>
  <c r="AT727" i="2"/>
  <c r="AT319" i="2"/>
  <c r="AT46" i="2"/>
  <c r="AT193" i="2"/>
  <c r="AT587" i="2"/>
  <c r="AT272" i="2"/>
  <c r="AT290" i="2"/>
  <c r="AT33" i="2"/>
  <c r="AT485" i="2"/>
  <c r="AT336" i="2"/>
  <c r="AT277" i="2"/>
  <c r="AT198" i="2"/>
  <c r="AT219" i="2"/>
  <c r="AT430" i="2"/>
  <c r="AT376" i="2"/>
  <c r="AT636" i="2"/>
  <c r="AT320" i="2"/>
  <c r="AT249" i="2"/>
  <c r="AT393" i="2"/>
  <c r="AT110" i="2"/>
  <c r="AT370" i="2"/>
  <c r="AT362" i="2"/>
  <c r="AT333" i="2"/>
  <c r="AT346" i="2"/>
  <c r="AT199" i="2"/>
  <c r="AT260" i="2"/>
  <c r="AT725" i="2"/>
  <c r="AT392" i="2"/>
  <c r="AT570" i="2"/>
  <c r="AT195" i="2"/>
  <c r="AT479" i="2"/>
  <c r="AT379" i="2"/>
  <c r="AT81" i="2"/>
  <c r="AT697" i="2"/>
  <c r="AT611" i="2"/>
  <c r="AT364" i="2"/>
  <c r="AT465" i="2"/>
  <c r="AT559" i="2"/>
  <c r="AT638" i="2"/>
  <c r="AT429" i="2"/>
  <c r="AT145" i="2"/>
  <c r="AT530" i="2"/>
  <c r="AT235" i="2"/>
  <c r="AT203" i="2"/>
  <c r="AT390" i="2"/>
  <c r="AR207" i="2"/>
  <c r="AR62" i="2"/>
  <c r="AR543" i="2"/>
  <c r="AR342" i="2"/>
  <c r="AT444" i="2"/>
  <c r="AT124" i="2"/>
  <c r="AT69" i="2"/>
  <c r="AT492" i="2"/>
  <c r="AT239" i="2"/>
  <c r="AT314" i="2"/>
  <c r="AT84" i="2"/>
  <c r="AT347" i="2"/>
  <c r="AT308" i="2"/>
  <c r="AT147" i="2"/>
  <c r="AR573" i="2"/>
  <c r="AR585" i="2"/>
  <c r="AR487" i="2"/>
  <c r="AS93" i="2"/>
  <c r="AS615" i="2"/>
  <c r="AS545" i="2"/>
  <c r="AS266" i="2"/>
  <c r="AS635" i="2"/>
  <c r="AS56" i="2"/>
  <c r="AS2" i="2"/>
  <c r="AS51" i="2"/>
  <c r="AS136" i="2"/>
  <c r="AS138" i="2"/>
  <c r="AS506" i="2"/>
  <c r="AS214" i="2"/>
  <c r="AS169" i="2"/>
  <c r="AS340" i="2"/>
  <c r="AS244" i="2"/>
  <c r="AS47" i="2"/>
  <c r="AS606" i="2"/>
  <c r="AS270" i="2"/>
  <c r="AS228" i="2"/>
  <c r="AS12" i="2"/>
  <c r="AS380" i="2"/>
  <c r="AS639" i="2"/>
  <c r="AS368" i="2"/>
  <c r="AS38" i="2"/>
  <c r="AS643" i="2"/>
  <c r="AS721" i="2"/>
  <c r="AS476" i="2"/>
  <c r="AS552" i="2"/>
  <c r="AS321" i="2"/>
  <c r="AS403" i="2"/>
  <c r="AS225" i="2"/>
  <c r="AS122" i="2"/>
  <c r="AS422" i="2"/>
  <c r="AS387" i="2"/>
  <c r="AS563" i="2"/>
  <c r="AS511" i="2"/>
  <c r="AS598" i="2"/>
  <c r="AS262" i="2"/>
  <c r="AS632" i="2"/>
  <c r="AT663" i="2"/>
  <c r="AT59" i="2"/>
  <c r="AT373" i="2"/>
  <c r="AT528" i="2"/>
  <c r="AT702" i="2"/>
  <c r="AT726" i="2"/>
  <c r="AT101" i="2"/>
  <c r="AT581" i="2"/>
  <c r="AT86" i="2"/>
  <c r="AT182" i="2"/>
  <c r="AT325" i="2"/>
  <c r="AT118" i="2"/>
  <c r="AT141" i="2"/>
  <c r="AT112" i="2"/>
  <c r="AT273" i="2"/>
  <c r="AT682" i="2"/>
  <c r="AT561" i="2"/>
  <c r="AT240" i="2"/>
  <c r="AT659" i="2"/>
  <c r="AT367" i="2"/>
  <c r="AT691" i="2"/>
  <c r="AT372" i="2"/>
  <c r="AT24" i="2"/>
  <c r="AT93" i="2"/>
  <c r="AT615" i="2"/>
  <c r="AT545" i="2"/>
  <c r="AT266" i="2"/>
  <c r="AT635" i="2"/>
  <c r="AT56" i="2"/>
  <c r="AT2" i="2"/>
  <c r="AT51" i="2"/>
  <c r="AT136" i="2"/>
  <c r="AT138" i="2"/>
  <c r="AT506" i="2"/>
  <c r="AT214" i="2"/>
  <c r="AT169" i="2"/>
  <c r="AT340" i="2"/>
  <c r="AT244" i="2"/>
  <c r="AT47" i="2"/>
  <c r="AT606" i="2"/>
  <c r="AT270" i="2"/>
  <c r="AT228" i="2"/>
  <c r="AT12" i="2"/>
  <c r="AT380" i="2"/>
  <c r="AT639" i="2"/>
  <c r="AT368" i="2"/>
  <c r="AT38" i="2"/>
  <c r="AT643" i="2"/>
  <c r="AT721" i="2"/>
  <c r="AT476" i="2"/>
  <c r="AT552" i="2"/>
  <c r="AT321" i="2"/>
  <c r="AT403" i="2"/>
  <c r="AT225" i="2"/>
  <c r="AT122" i="2"/>
  <c r="AT422" i="2"/>
  <c r="AT387" i="2"/>
  <c r="AT563" i="2"/>
  <c r="AT511" i="2"/>
  <c r="AT598" i="2"/>
  <c r="AT262" i="2"/>
  <c r="AT632" i="2"/>
  <c r="AR171" i="2"/>
  <c r="AR265" i="2"/>
  <c r="AS177" i="2"/>
  <c r="AS698" i="2"/>
  <c r="AS181" i="2"/>
  <c r="AS473" i="2"/>
  <c r="AS306" i="2"/>
  <c r="AS565" i="2"/>
  <c r="AS99" i="2"/>
  <c r="AS504" i="2"/>
  <c r="AS183" i="2"/>
  <c r="AS285" i="2"/>
  <c r="AS334" i="2"/>
  <c r="AS439" i="2"/>
  <c r="AS583" i="2"/>
  <c r="AS94" i="2"/>
  <c r="AS578" i="2"/>
  <c r="AS149" i="2"/>
  <c r="AS215" i="2"/>
  <c r="AS553" i="2"/>
  <c r="AS316" i="2"/>
  <c r="AS44" i="2"/>
  <c r="AS489" i="2"/>
  <c r="AS120" i="2"/>
  <c r="AS128" i="2"/>
  <c r="AS466" i="2"/>
  <c r="AS150" i="2"/>
  <c r="AS312" i="2"/>
  <c r="AS106" i="2"/>
  <c r="AS317" i="2"/>
  <c r="AS628" i="2"/>
  <c r="AS227" i="2"/>
  <c r="AS572" i="2"/>
  <c r="AT716" i="2"/>
  <c r="AT704" i="2"/>
  <c r="AT180" i="2"/>
  <c r="AT728" i="2"/>
  <c r="AT350" i="2"/>
  <c r="AT213" i="2"/>
  <c r="AT442" i="2"/>
  <c r="AT209" i="2"/>
  <c r="AT609" i="2"/>
  <c r="AT579" i="2"/>
  <c r="AT293" i="2"/>
  <c r="AT295" i="2"/>
  <c r="AT344" i="2"/>
  <c r="AT71" i="2"/>
  <c r="AT438" i="2"/>
  <c r="AT355" i="2"/>
  <c r="AT657" i="2"/>
  <c r="AT460" i="2"/>
  <c r="AT6" i="2"/>
  <c r="AT18" i="2"/>
  <c r="AT369" i="2"/>
  <c r="AT68" i="2"/>
  <c r="AT481" i="2"/>
  <c r="AT471" i="2"/>
  <c r="AT281" i="2"/>
  <c r="AT78" i="2"/>
  <c r="AT588" i="2"/>
  <c r="AT15" i="2"/>
  <c r="AT535" i="2"/>
  <c r="AT309" i="2"/>
  <c r="AT223" i="2"/>
  <c r="AT177" i="2"/>
  <c r="AT698" i="2"/>
  <c r="AT181" i="2"/>
  <c r="AT473" i="2"/>
  <c r="AT306" i="2"/>
  <c r="AT565" i="2"/>
  <c r="AT99" i="2"/>
  <c r="AT504" i="2"/>
  <c r="AT183" i="2"/>
  <c r="AT285" i="2"/>
  <c r="AT334" i="2"/>
  <c r="AT439" i="2"/>
  <c r="AT583" i="2"/>
  <c r="AT94" i="2"/>
  <c r="AT578" i="2"/>
  <c r="AT149" i="2"/>
  <c r="AT215" i="2"/>
  <c r="AT553" i="2"/>
  <c r="AT316" i="2"/>
  <c r="AT44" i="2"/>
  <c r="AT489" i="2"/>
  <c r="AT120" i="2"/>
  <c r="AT128" i="2"/>
  <c r="AT466" i="2"/>
  <c r="AT150" i="2"/>
  <c r="AT312" i="2"/>
  <c r="AT106" i="2"/>
  <c r="AT317" i="2"/>
  <c r="AT628" i="2"/>
  <c r="AT227" i="2"/>
  <c r="AT572" i="2"/>
  <c r="AT648" i="2"/>
  <c r="AT626" i="2"/>
  <c r="AT25" i="2"/>
  <c r="AT296" i="2"/>
  <c r="AT322" i="2"/>
  <c r="AT681" i="2"/>
  <c r="AT582" i="2"/>
  <c r="AT574" i="2"/>
  <c r="AT584" i="2"/>
  <c r="AT176" i="2"/>
  <c r="AT302" i="2"/>
  <c r="AT718" i="2"/>
  <c r="AT28" i="2"/>
  <c r="AT153" i="2"/>
  <c r="AT140" i="2"/>
  <c r="AT331" i="2"/>
  <c r="AT134" i="2"/>
  <c r="AT533" i="2"/>
  <c r="AT399" i="2"/>
  <c r="AT690" i="2"/>
  <c r="AT547" i="2"/>
  <c r="AT733" i="2"/>
  <c r="AT251" i="2"/>
  <c r="AT292" i="2"/>
  <c r="AT116" i="2"/>
  <c r="AT294" i="2"/>
  <c r="AT52" i="2"/>
  <c r="AT464" i="2"/>
  <c r="AT405" i="2"/>
  <c r="AT592" i="2"/>
  <c r="AT621" i="2"/>
  <c r="AT31" i="2"/>
  <c r="AT275" i="2"/>
  <c r="AT163" i="2"/>
  <c r="AT16" i="2"/>
  <c r="AT282" i="2"/>
  <c r="AT19" i="2"/>
  <c r="AT186" i="2"/>
  <c r="AT8" i="2"/>
  <c r="AT206" i="2"/>
  <c r="AT162" i="2"/>
  <c r="AT406" i="2"/>
  <c r="AT494" i="2"/>
  <c r="AT554" i="2"/>
  <c r="AT74" i="2"/>
  <c r="AT216" i="2"/>
  <c r="AT226" i="2"/>
  <c r="AR474" i="2"/>
  <c r="AR303" i="2"/>
  <c r="AT555" i="2"/>
  <c r="AT683" i="2"/>
  <c r="AT441" i="2"/>
  <c r="AT616" i="2"/>
  <c r="AT456" i="2"/>
  <c r="AT175" i="2"/>
  <c r="AT264" i="2"/>
  <c r="AT620" i="2"/>
  <c r="AT60" i="2"/>
  <c r="AT488" i="2"/>
  <c r="AT576" i="2"/>
  <c r="AT724" i="2"/>
  <c r="AT419" i="2"/>
  <c r="AT143" i="2"/>
  <c r="AT23" i="2"/>
  <c r="AT720" i="2"/>
  <c r="AT191" i="2"/>
  <c r="AT670" i="2"/>
  <c r="AT520" i="2"/>
  <c r="AT27" i="2"/>
  <c r="AT688" i="2"/>
  <c r="AT671" i="2"/>
  <c r="AT278" i="2"/>
  <c r="AT593" i="2"/>
  <c r="AT686" i="2"/>
  <c r="AT664" i="2"/>
  <c r="AT111" i="2"/>
  <c r="AT188" i="2"/>
  <c r="AT730" i="2"/>
  <c r="AT90" i="2"/>
  <c r="AT250" i="2"/>
  <c r="AT395" i="2"/>
  <c r="AT610" i="2"/>
  <c r="AT569" i="2"/>
  <c r="AT166" i="2"/>
  <c r="AT692" i="2"/>
  <c r="AT174" i="2"/>
  <c r="AT82" i="2"/>
  <c r="AT361" i="2"/>
  <c r="AT41" i="2"/>
  <c r="AT646" i="2"/>
  <c r="AT641" i="2"/>
  <c r="AT231" i="2"/>
  <c r="AT103" i="2"/>
  <c r="AT88" i="2"/>
  <c r="AT499" i="2"/>
  <c r="AT462" i="2"/>
  <c r="AT245" i="2"/>
  <c r="AT159" i="2"/>
  <c r="AT427" i="2"/>
  <c r="AT650" i="2"/>
  <c r="AT152" i="2"/>
  <c r="AT666" i="2"/>
  <c r="AT109" i="2"/>
  <c r="AT271" i="2"/>
  <c r="AT165" i="2"/>
  <c r="AT495" i="2"/>
  <c r="AT345" i="2"/>
  <c r="AT286" i="2"/>
  <c r="AT518" i="2"/>
  <c r="AT484" i="2"/>
  <c r="AR450" i="2"/>
  <c r="AR161" i="2"/>
  <c r="AR253" i="2"/>
  <c r="AR633" i="2"/>
  <c r="AR243" i="2"/>
  <c r="AR391" i="2"/>
  <c r="AR197" i="2"/>
  <c r="AR57" i="2"/>
  <c r="AR411" i="2"/>
  <c r="AR217" i="2"/>
  <c r="AR359" i="2"/>
  <c r="AR349" i="2"/>
  <c r="AR129" i="2"/>
  <c r="AR200" i="2"/>
  <c r="AR318" i="2"/>
  <c r="AR155" i="2"/>
  <c r="AR11" i="2"/>
  <c r="AR131" i="2"/>
  <c r="AR356" i="2"/>
  <c r="AR267" i="2"/>
  <c r="AR167" i="2"/>
  <c r="AR562" i="2"/>
  <c r="AR173" i="2"/>
  <c r="AR53" i="2"/>
  <c r="AR549" i="2"/>
  <c r="AR482" i="2"/>
  <c r="AR201" i="2"/>
  <c r="AR644" i="2"/>
  <c r="AR360" i="2"/>
  <c r="AR537" i="2"/>
  <c r="AR230" i="2"/>
  <c r="AR297" i="2"/>
  <c r="AR49" i="2"/>
  <c r="AR283" i="2"/>
  <c r="AR384" i="2"/>
  <c r="AR95" i="2"/>
  <c r="AR92" i="2"/>
  <c r="AR279" i="2"/>
  <c r="AR513" i="2"/>
  <c r="AU555" i="2"/>
  <c r="AU683" i="2"/>
  <c r="AU441" i="2"/>
  <c r="AU616" i="2"/>
  <c r="AU456" i="2"/>
  <c r="AU175" i="2"/>
  <c r="AU264" i="2"/>
  <c r="AU620" i="2"/>
  <c r="AU60" i="2"/>
  <c r="AU488" i="2"/>
  <c r="AU576" i="2"/>
  <c r="AU724" i="2"/>
  <c r="AU419" i="2"/>
  <c r="AU143" i="2"/>
  <c r="AU23" i="2"/>
  <c r="AU720" i="2"/>
  <c r="AU191" i="2"/>
  <c r="AU670" i="2"/>
  <c r="AU520" i="2"/>
  <c r="AU27" i="2"/>
  <c r="AU688" i="2"/>
  <c r="AU671" i="2"/>
  <c r="AU278" i="2"/>
  <c r="AU593" i="2"/>
  <c r="AU686" i="2"/>
  <c r="AT478" i="2"/>
  <c r="AT451" i="2"/>
  <c r="AT329" i="2"/>
  <c r="AT596" i="2"/>
  <c r="AT674" i="2"/>
  <c r="AT605" i="2"/>
  <c r="AT184" i="2"/>
  <c r="AT454" i="2"/>
  <c r="AT467" i="2"/>
  <c r="AT299" i="2"/>
  <c r="AT207" i="2"/>
  <c r="AT687" i="2"/>
  <c r="AT597" i="2"/>
  <c r="AT502" i="2"/>
  <c r="AT509" i="2"/>
  <c r="AT413" i="2"/>
  <c r="AT62" i="2"/>
  <c r="AT662" i="2"/>
  <c r="AT543" i="2"/>
  <c r="AT498" i="2"/>
  <c r="AT342" i="2"/>
  <c r="AT91" i="2"/>
  <c r="AT455" i="2"/>
  <c r="AT612" i="2"/>
  <c r="AT274" i="2"/>
  <c r="AT61" i="2"/>
  <c r="AT531" i="2"/>
  <c r="AT542" i="2"/>
  <c r="AT98" i="2"/>
  <c r="AT693" i="2"/>
  <c r="AT335" i="2"/>
  <c r="AT269" i="2"/>
  <c r="AT703" i="2"/>
  <c r="AT305" i="2"/>
  <c r="AT365" i="2"/>
  <c r="AT67" i="2"/>
  <c r="AT566" i="2"/>
  <c r="AT96" i="2"/>
  <c r="AT714" i="2"/>
  <c r="AT680" i="2"/>
  <c r="AT7" i="2"/>
  <c r="AT729" i="2"/>
  <c r="AT178" i="2"/>
  <c r="AT428" i="2"/>
  <c r="AT205" i="2"/>
  <c r="AT416" i="2"/>
  <c r="AT21" i="2"/>
  <c r="AT459" i="2"/>
  <c r="AT684" i="2"/>
  <c r="AT287" i="2"/>
  <c r="AT525" i="2"/>
  <c r="AT326" i="2"/>
  <c r="AT550" i="2"/>
  <c r="AT73" i="2"/>
  <c r="AT168" i="2"/>
  <c r="AT211" i="2"/>
  <c r="AT435" i="2"/>
  <c r="AT425" i="2"/>
  <c r="AT5" i="2"/>
  <c r="AT409" i="2"/>
  <c r="AT420" i="2"/>
  <c r="AR490" i="2"/>
  <c r="AR575" i="2"/>
  <c r="AR280" i="2"/>
  <c r="AR315" i="2"/>
  <c r="AR443" i="2"/>
  <c r="AR114" i="2"/>
  <c r="AR501" i="2"/>
  <c r="AR229" i="2"/>
  <c r="AR104" i="2"/>
  <c r="AR234" i="2"/>
  <c r="AR46" i="2"/>
  <c r="AR193" i="2"/>
  <c r="AR587" i="2"/>
  <c r="AR272" i="2"/>
  <c r="AR290" i="2"/>
  <c r="AR33" i="2"/>
  <c r="AR485" i="2"/>
  <c r="AR336" i="2"/>
  <c r="AR277" i="2"/>
  <c r="AR198" i="2"/>
  <c r="AR430" i="2"/>
  <c r="AR376" i="2"/>
  <c r="AR636" i="2"/>
  <c r="AR530" i="2"/>
  <c r="AS151" i="2"/>
  <c r="AS301" i="2"/>
  <c r="AS39" i="2"/>
  <c r="AS4" i="2"/>
  <c r="AS337" i="2"/>
  <c r="AS87" i="2"/>
  <c r="AS224" i="2"/>
  <c r="AS649" i="2"/>
  <c r="AS436" i="2"/>
  <c r="AS327" i="2"/>
  <c r="AT658" i="2"/>
  <c r="AT573" i="2"/>
  <c r="AT667" i="2"/>
  <c r="AT630" i="2"/>
  <c r="AT585" i="2"/>
  <c r="AT453" i="2"/>
  <c r="AT487" i="2"/>
  <c r="AT164" i="2"/>
  <c r="AT558" i="2"/>
  <c r="AT102" i="2"/>
  <c r="AT589" i="2"/>
  <c r="AT324" i="2"/>
  <c r="AT629" i="2"/>
  <c r="AT208" i="2"/>
  <c r="AT241" i="2"/>
  <c r="AT496" i="2"/>
  <c r="AT655" i="2"/>
  <c r="AT220" i="2"/>
  <c r="AT246" i="2"/>
  <c r="AT645" i="2"/>
  <c r="AT679" i="2"/>
  <c r="AT232" i="2"/>
  <c r="AT707" i="2"/>
  <c r="AT417" i="2"/>
  <c r="AT259" i="2"/>
  <c r="AT386" i="2"/>
  <c r="AT13" i="2"/>
  <c r="AT652" i="2"/>
  <c r="AT351" i="2"/>
  <c r="AT9" i="2"/>
  <c r="AT192" i="2"/>
  <c r="AT524" i="2"/>
  <c r="AT85" i="2"/>
  <c r="AT117" i="2"/>
  <c r="AT10" i="2"/>
  <c r="AT544" i="2"/>
  <c r="AT348" i="2"/>
  <c r="AT55" i="2"/>
  <c r="AT541" i="2"/>
  <c r="AT431" i="2"/>
  <c r="AT694" i="2"/>
  <c r="AT580" i="2"/>
  <c r="AT50" i="2"/>
  <c r="AT407" i="2"/>
  <c r="AT673" i="2"/>
  <c r="AT341" i="2"/>
  <c r="AT678" i="2"/>
  <c r="AT519" i="2"/>
  <c r="AT449" i="2"/>
  <c r="AT423" i="2"/>
  <c r="AT70" i="2"/>
  <c r="AT151" i="2"/>
  <c r="AT301" i="2"/>
  <c r="AT39" i="2"/>
  <c r="AT4" i="2"/>
  <c r="AT337" i="2"/>
  <c r="AT87" i="2"/>
  <c r="AT224" i="2"/>
  <c r="AT649" i="2"/>
  <c r="AT436" i="2"/>
  <c r="AT327" i="2"/>
  <c r="AT527" i="2"/>
  <c r="AT255" i="2"/>
  <c r="AT617" i="2"/>
  <c r="AT564" i="2"/>
  <c r="AT512" i="2"/>
  <c r="AT560" i="2"/>
  <c r="AT507" i="2"/>
  <c r="AT637" i="2"/>
  <c r="AT622" i="2"/>
  <c r="AT242" i="2"/>
  <c r="AT677" i="2"/>
  <c r="AT426" i="2"/>
  <c r="AT440" i="2"/>
  <c r="AT653" i="2"/>
  <c r="AT142" i="2"/>
  <c r="AT709" i="2"/>
  <c r="AT40" i="2"/>
  <c r="AT410" i="2"/>
  <c r="AT17" i="2"/>
  <c r="AT503" i="2"/>
  <c r="AT171" i="2"/>
  <c r="AT45" i="2"/>
  <c r="AT634" i="2"/>
  <c r="AT661" i="2"/>
  <c r="AT66" i="2"/>
  <c r="AT222" i="2"/>
  <c r="AT577" i="2"/>
  <c r="AT328" i="2"/>
  <c r="AT631" i="2"/>
  <c r="AT257" i="2"/>
  <c r="AT263" i="2"/>
  <c r="AT132" i="2"/>
  <c r="AT32" i="2"/>
  <c r="AT723" i="2"/>
  <c r="AT265" i="2"/>
  <c r="AT135" i="2"/>
  <c r="AT63" i="2"/>
  <c r="AT366" i="2"/>
  <c r="AT160" i="2"/>
  <c r="AT76" i="2"/>
  <c r="AT58" i="2"/>
  <c r="AT313" i="2"/>
  <c r="AT656" i="2"/>
  <c r="AT126" i="2"/>
  <c r="AT700" i="2"/>
  <c r="AT712" i="2"/>
  <c r="AT144" i="2"/>
  <c r="AT618" i="2"/>
  <c r="AT72" i="2"/>
  <c r="AT676" i="2"/>
  <c r="AT37" i="2"/>
  <c r="AT595" i="2"/>
  <c r="AT363" i="2"/>
  <c r="AT722" i="2"/>
  <c r="AT556" i="2"/>
  <c r="AT457" i="2"/>
  <c r="AT600" i="2"/>
  <c r="AT486" i="2"/>
  <c r="AT378" i="2"/>
  <c r="AT354" i="2"/>
  <c r="AT522" i="2"/>
  <c r="AR101" i="2"/>
  <c r="AR581" i="2"/>
  <c r="AR86" i="2"/>
  <c r="AR182" i="2"/>
  <c r="AR118" i="2"/>
  <c r="AR141" i="2"/>
  <c r="AR367" i="2"/>
  <c r="AR24" i="2"/>
  <c r="AR93" i="2"/>
  <c r="AR545" i="2"/>
  <c r="AR266" i="2"/>
  <c r="AR56" i="2"/>
  <c r="AR2" i="2"/>
  <c r="AR51" i="2"/>
  <c r="AR136" i="2"/>
  <c r="AR138" i="2"/>
  <c r="AR214" i="2"/>
  <c r="AR169" i="2"/>
  <c r="AR340" i="2"/>
  <c r="AR244" i="2"/>
  <c r="AR47" i="2"/>
  <c r="AR270" i="2"/>
  <c r="AR12" i="2"/>
  <c r="AR368" i="2"/>
  <c r="AR38" i="2"/>
  <c r="AR476" i="2"/>
  <c r="AR225" i="2"/>
  <c r="AR122" i="2"/>
  <c r="AR387" i="2"/>
  <c r="AR563" i="2"/>
  <c r="AR262" i="2"/>
  <c r="AR632" i="2"/>
  <c r="AU255" i="2"/>
  <c r="AU617" i="2"/>
  <c r="AU564" i="2"/>
  <c r="AU512" i="2"/>
  <c r="AU560" i="2"/>
  <c r="AU507" i="2"/>
  <c r="AU637" i="2"/>
  <c r="AU622" i="2"/>
  <c r="AU242" i="2"/>
  <c r="AU677" i="2"/>
  <c r="AU426" i="2"/>
  <c r="AU440" i="2"/>
  <c r="AU653" i="2"/>
  <c r="AU142" i="2"/>
  <c r="AU709" i="2"/>
  <c r="AU40" i="2"/>
  <c r="AU410" i="2"/>
  <c r="AU17" i="2"/>
  <c r="AU503" i="2"/>
  <c r="AU171" i="2"/>
  <c r="AU45" i="2"/>
  <c r="AU634" i="2"/>
  <c r="AU661" i="2"/>
  <c r="AU66" i="2"/>
  <c r="AU222" i="2"/>
  <c r="AU577" i="2"/>
  <c r="AU328" i="2"/>
  <c r="AU631" i="2"/>
  <c r="AS20" i="2"/>
  <c r="AS394" i="2"/>
  <c r="AS64" i="2"/>
  <c r="AS432" i="2"/>
  <c r="AS477" i="2"/>
  <c r="AS601" i="2"/>
  <c r="AS715" i="2"/>
  <c r="AS377" i="2"/>
  <c r="AS400" i="2"/>
  <c r="AS256" i="2"/>
  <c r="AS157" i="2"/>
  <c r="AS539" i="2"/>
  <c r="AS493" i="2"/>
  <c r="AS284" i="2"/>
  <c r="AS515" i="2"/>
  <c r="AS108" i="2"/>
  <c r="AS526" i="2"/>
  <c r="AS591" i="2"/>
  <c r="AS548" i="2"/>
  <c r="AS699" i="2"/>
  <c r="AS557" i="2"/>
  <c r="AT210" i="2"/>
  <c r="AT452" i="2"/>
  <c r="AT218" i="2"/>
  <c r="AT586" i="2"/>
  <c r="AT97" i="2"/>
  <c r="AT654" i="2"/>
  <c r="AT83" i="2"/>
  <c r="AT130" i="2"/>
  <c r="AT695" i="2"/>
  <c r="AT127" i="2"/>
  <c r="AT202" i="2"/>
  <c r="AT123" i="2"/>
  <c r="AT434" i="2"/>
  <c r="AT80" i="2"/>
  <c r="AT35" i="2"/>
  <c r="AT119" i="2"/>
  <c r="AT357" i="2"/>
  <c r="AT604" i="2"/>
  <c r="AT401" i="2"/>
  <c r="AT323" i="2"/>
  <c r="AT500" i="2"/>
  <c r="AT339" i="2"/>
  <c r="AT412" i="2"/>
  <c r="AT516" i="2"/>
  <c r="AT668" i="2"/>
  <c r="AT603" i="2"/>
  <c r="AT43" i="2"/>
  <c r="AT137" i="2"/>
  <c r="AT536" i="2"/>
  <c r="AT627" i="2"/>
  <c r="AT158" i="2"/>
  <c r="AT29" i="2"/>
  <c r="AT125" i="2"/>
  <c r="AT675" i="2"/>
  <c r="AT310" i="2"/>
  <c r="AT113" i="2"/>
  <c r="AT388" i="2"/>
  <c r="AT26" i="2"/>
  <c r="AT497" i="2"/>
  <c r="AT669" i="2"/>
  <c r="AT20" i="2"/>
  <c r="AT394" i="2"/>
  <c r="AT64" i="2"/>
  <c r="AT432" i="2"/>
  <c r="AT477" i="2"/>
  <c r="AT601" i="2"/>
  <c r="AT715" i="2"/>
  <c r="AT377" i="2"/>
  <c r="AT400" i="2"/>
  <c r="AT256" i="2"/>
  <c r="AT157" i="2"/>
  <c r="AT539" i="2"/>
  <c r="AT493" i="2"/>
  <c r="AT284" i="2"/>
  <c r="AT515" i="2"/>
  <c r="AT108" i="2"/>
  <c r="AT526" i="2"/>
  <c r="AT591" i="2"/>
  <c r="AT548" i="2"/>
  <c r="AT699" i="2"/>
  <c r="AT557" i="2"/>
  <c r="AS204" i="2"/>
  <c r="AS475" i="2"/>
  <c r="AS89" i="2"/>
  <c r="AS418" i="2"/>
  <c r="AS705" i="2"/>
  <c r="AS371" i="2"/>
  <c r="AS396" i="2"/>
  <c r="AS614" i="2"/>
  <c r="AS534" i="2"/>
  <c r="AS100" i="2"/>
  <c r="AS236" i="2"/>
  <c r="AS154" i="2"/>
  <c r="AS247" i="2"/>
  <c r="AS276" i="2"/>
  <c r="AS472" i="2"/>
  <c r="AS463" i="2"/>
  <c r="AS415" i="2"/>
  <c r="AS483" i="2"/>
  <c r="AR483" i="2"/>
  <c r="AS148" i="2"/>
  <c r="AS238" i="2"/>
  <c r="AS514" i="2"/>
  <c r="AS375" i="2"/>
  <c r="AT289" i="2"/>
  <c r="AT738" i="2"/>
  <c r="AT474" i="2"/>
  <c r="AT685" i="2"/>
  <c r="AT303" i="2"/>
  <c r="AT268" i="2"/>
  <c r="AT298" i="2"/>
  <c r="AT288" i="2"/>
  <c r="AT469" i="2"/>
  <c r="AT146" i="2"/>
  <c r="AT529" i="2"/>
  <c r="AT107" i="2"/>
  <c r="AT696" i="2"/>
  <c r="AT121" i="2"/>
  <c r="AT34" i="2"/>
  <c r="AT445" i="2"/>
  <c r="AT517" i="2"/>
  <c r="AT599" i="2"/>
  <c r="AT717" i="2"/>
  <c r="AT594" i="2"/>
  <c r="AT172" i="2"/>
  <c r="AT701" i="2"/>
  <c r="AT307" i="2"/>
  <c r="AT505" i="2"/>
  <c r="AT382" i="2"/>
  <c r="AT139" i="2"/>
  <c r="AT14" i="2"/>
  <c r="AT3" i="2"/>
  <c r="AT48" i="2"/>
  <c r="AT115" i="2"/>
  <c r="AT414" i="2"/>
  <c r="AT30" i="2"/>
  <c r="AT491" i="2"/>
  <c r="AT623" i="2"/>
  <c r="AT311" i="2"/>
  <c r="AT642" i="2"/>
  <c r="AT619" i="2"/>
  <c r="AT212" i="2"/>
  <c r="AT352" i="2"/>
  <c r="AT204" i="2"/>
  <c r="AT475" i="2"/>
  <c r="AT89" i="2"/>
  <c r="AT418" i="2"/>
  <c r="AT705" i="2"/>
  <c r="AT371" i="2"/>
  <c r="AT396" i="2"/>
  <c r="AT614" i="2"/>
  <c r="AT534" i="2"/>
  <c r="AT100" i="2"/>
  <c r="AT236" i="2"/>
  <c r="AT154" i="2"/>
  <c r="AT247" i="2"/>
  <c r="AT276" i="2"/>
  <c r="AT472" i="2"/>
  <c r="AT463" i="2"/>
  <c r="AT415" i="2"/>
  <c r="AT483" i="2"/>
  <c r="AT148" i="2"/>
  <c r="AT238" i="2"/>
  <c r="AT514" i="2"/>
  <c r="AT375" i="2"/>
  <c r="AR44" i="2"/>
  <c r="AR320" i="2"/>
  <c r="AR249" i="2"/>
  <c r="AR110" i="2"/>
  <c r="AR370" i="2"/>
  <c r="AR362" i="2"/>
  <c r="AR333" i="2"/>
  <c r="AR346" i="2"/>
  <c r="AR260" i="2"/>
  <c r="AR392" i="2"/>
  <c r="AR570" i="2"/>
  <c r="AR195" i="2"/>
  <c r="AR81" i="2"/>
  <c r="AR364" i="2"/>
  <c r="AR465" i="2"/>
  <c r="AR559" i="2"/>
  <c r="AR429" i="2"/>
  <c r="AR145" i="2"/>
  <c r="AR235" i="2"/>
  <c r="AR203" i="2"/>
  <c r="AR390" i="2"/>
  <c r="AU478" i="2"/>
  <c r="AU451" i="2"/>
  <c r="AU329" i="2"/>
  <c r="AU596" i="2"/>
  <c r="AU674" i="2"/>
  <c r="AU605" i="2"/>
  <c r="AU184" i="2"/>
  <c r="AU454" i="2"/>
  <c r="AU467" i="2"/>
  <c r="AU299" i="2"/>
  <c r="AU207" i="2"/>
  <c r="AU687" i="2"/>
  <c r="AU597" i="2"/>
  <c r="AU502" i="2"/>
  <c r="AU509" i="2"/>
  <c r="AU413" i="2"/>
  <c r="AU62" i="2"/>
  <c r="AU662" i="2"/>
  <c r="AU543" i="2"/>
  <c r="AU498" i="2"/>
  <c r="AU342" i="2"/>
  <c r="AU91" i="2"/>
  <c r="AU455" i="2"/>
  <c r="AU612" i="2"/>
  <c r="AU274" i="2"/>
  <c r="AU61" i="2"/>
  <c r="AU531" i="2"/>
  <c r="AU542" i="2"/>
  <c r="AU98" i="2"/>
  <c r="AU693" i="2"/>
  <c r="AU335" i="2"/>
  <c r="AU269" i="2"/>
  <c r="AU703" i="2"/>
  <c r="AU305" i="2"/>
  <c r="AU365" i="2"/>
  <c r="AU67" i="2"/>
  <c r="AU566" i="2"/>
  <c r="AU96" i="2"/>
  <c r="AU714" i="2"/>
  <c r="AU680" i="2"/>
  <c r="AU7" i="2"/>
  <c r="AU729" i="2"/>
  <c r="AU178" i="2"/>
  <c r="AU428" i="2"/>
  <c r="AU205" i="2"/>
  <c r="AU416" i="2"/>
  <c r="AU21" i="2"/>
  <c r="AU459" i="2"/>
  <c r="AU684" i="2"/>
  <c r="AU287" i="2"/>
  <c r="AU525" i="2"/>
  <c r="AU326" i="2"/>
  <c r="AU550" i="2"/>
  <c r="AU73" i="2"/>
  <c r="AU168" i="2"/>
  <c r="AU211" i="2"/>
  <c r="AU435" i="2"/>
  <c r="AU425" i="2"/>
  <c r="AU5" i="2"/>
  <c r="AU409" i="2"/>
  <c r="AU420" i="2"/>
  <c r="AR343" i="2"/>
  <c r="AR330" i="2"/>
  <c r="AR170" i="2"/>
  <c r="AR402" i="2"/>
  <c r="AR521" i="2"/>
  <c r="AR221" i="2"/>
  <c r="AR36" i="2"/>
  <c r="AR261" i="2"/>
  <c r="AR105" i="2"/>
  <c r="AR398" i="2"/>
  <c r="AR179" i="2"/>
  <c r="AR421" i="2"/>
  <c r="AR551" i="2"/>
  <c r="AR187" i="2"/>
  <c r="AR397" i="2"/>
  <c r="AR532" i="2"/>
  <c r="AR189" i="2"/>
  <c r="AR194" i="2"/>
  <c r="AR190" i="2"/>
  <c r="AR540" i="2"/>
  <c r="AR510" i="2"/>
  <c r="AR258" i="2"/>
  <c r="AR79" i="2"/>
  <c r="AR65" i="2"/>
  <c r="AR22" i="2"/>
  <c r="AR233" i="2"/>
  <c r="AR54" i="2"/>
  <c r="AR444" i="2"/>
  <c r="AR124" i="2"/>
  <c r="AR239" i="2"/>
  <c r="AR314" i="2"/>
  <c r="AR84" i="2"/>
  <c r="AR347" i="2"/>
  <c r="AR147" i="2"/>
  <c r="AU658" i="2"/>
  <c r="AU573" i="2"/>
  <c r="AU667" i="2"/>
  <c r="AU630" i="2"/>
  <c r="AU585" i="2"/>
  <c r="AU453" i="2"/>
  <c r="AU257" i="2"/>
  <c r="AU263" i="2"/>
  <c r="AU132" i="2"/>
  <c r="AU32" i="2"/>
  <c r="AU723" i="2"/>
  <c r="AU265" i="2"/>
  <c r="AU135" i="2"/>
  <c r="AU63" i="2"/>
  <c r="AU366" i="2"/>
  <c r="AU160" i="2"/>
  <c r="AU76" i="2"/>
  <c r="AU58" i="2"/>
  <c r="AU313" i="2"/>
  <c r="AU656" i="2"/>
  <c r="AU126" i="2"/>
  <c r="AU700" i="2"/>
  <c r="AU712" i="2"/>
  <c r="AU144" i="2"/>
  <c r="AU618" i="2"/>
  <c r="AU72" i="2"/>
  <c r="AU676" i="2"/>
  <c r="AU37" i="2"/>
  <c r="AU595" i="2"/>
  <c r="AU363" i="2"/>
  <c r="AU722" i="2"/>
  <c r="AU556" i="2"/>
  <c r="AU457" i="2"/>
  <c r="AU600" i="2"/>
  <c r="AU486" i="2"/>
  <c r="AU378" i="2"/>
  <c r="AU354" i="2"/>
  <c r="AU522" i="2"/>
  <c r="AR597" i="2"/>
  <c r="AR350" i="2"/>
  <c r="AR442" i="2"/>
  <c r="AR209" i="2"/>
  <c r="AR609" i="2"/>
  <c r="AR293" i="2"/>
  <c r="AR344" i="2"/>
  <c r="AR71" i="2"/>
  <c r="AR438" i="2"/>
  <c r="AR355" i="2"/>
  <c r="AR18" i="2"/>
  <c r="AR68" i="2"/>
  <c r="AR481" i="2"/>
  <c r="AR471" i="2"/>
  <c r="AR281" i="2"/>
  <c r="AR78" i="2"/>
  <c r="AR588" i="2"/>
  <c r="AR15" i="2"/>
  <c r="AR309" i="2"/>
  <c r="AR223" i="2"/>
  <c r="AR177" i="2"/>
  <c r="AR181" i="2"/>
  <c r="AR473" i="2"/>
  <c r="AR565" i="2"/>
  <c r="AR99" i="2"/>
  <c r="AR183" i="2"/>
  <c r="AR334" i="2"/>
  <c r="AR439" i="2"/>
  <c r="AR583" i="2"/>
  <c r="AR94" i="2"/>
  <c r="AR149" i="2"/>
  <c r="AR553" i="2"/>
  <c r="AR316" i="2"/>
  <c r="AR489" i="2"/>
  <c r="AR120" i="2"/>
  <c r="AR128" i="2"/>
  <c r="AR150" i="2"/>
  <c r="AR312" i="2"/>
  <c r="AR106" i="2"/>
  <c r="AR628" i="2"/>
  <c r="AR227" i="2"/>
  <c r="AR572" i="2"/>
  <c r="AU210" i="2"/>
  <c r="AU452" i="2"/>
  <c r="AU218" i="2"/>
  <c r="AU586" i="2"/>
  <c r="AU97" i="2"/>
  <c r="AU654" i="2"/>
  <c r="AU83" i="2"/>
  <c r="AU130" i="2"/>
  <c r="AU695" i="2"/>
  <c r="AU127" i="2"/>
  <c r="AU202" i="2"/>
  <c r="AU123" i="2"/>
  <c r="AU434" i="2"/>
  <c r="AU80" i="2"/>
  <c r="AU35" i="2"/>
  <c r="AU119" i="2"/>
  <c r="AU357" i="2"/>
  <c r="AU604" i="2"/>
  <c r="AU401" i="2"/>
  <c r="AU323" i="2"/>
  <c r="AU500" i="2"/>
  <c r="AU339" i="2"/>
  <c r="AU412" i="2"/>
  <c r="AU516" i="2"/>
  <c r="AU668" i="2"/>
  <c r="AR568" i="2"/>
  <c r="AR252" i="2"/>
  <c r="AR448" i="2"/>
  <c r="AR567" i="2"/>
  <c r="AR571" i="2"/>
  <c r="AR300" i="2"/>
  <c r="AR385" i="2"/>
  <c r="AR626" i="2"/>
  <c r="AR25" i="2"/>
  <c r="AR296" i="2"/>
  <c r="AR322" i="2"/>
  <c r="AR574" i="2"/>
  <c r="AR176" i="2"/>
  <c r="AR28" i="2"/>
  <c r="AR153" i="2"/>
  <c r="AR140" i="2"/>
  <c r="AR331" i="2"/>
  <c r="AR533" i="2"/>
  <c r="AR399" i="2"/>
  <c r="AR547" i="2"/>
  <c r="AR251" i="2"/>
  <c r="AR116" i="2"/>
  <c r="AR294" i="2"/>
  <c r="AR52" i="2"/>
  <c r="AR464" i="2"/>
  <c r="AR592" i="2"/>
  <c r="AR621" i="2"/>
  <c r="AR31" i="2"/>
  <c r="AR16" i="2"/>
  <c r="AR282" i="2"/>
  <c r="AR19" i="2"/>
  <c r="AR186" i="2"/>
  <c r="AR8" i="2"/>
  <c r="AR206" i="2"/>
  <c r="AR162" i="2"/>
  <c r="AR406" i="2"/>
  <c r="AR74" i="2"/>
  <c r="AU289" i="2"/>
  <c r="AU738" i="2"/>
  <c r="AU474" i="2"/>
  <c r="AU685" i="2"/>
  <c r="AU303" i="2"/>
  <c r="AU268" i="2"/>
  <c r="AU298" i="2"/>
  <c r="AU288" i="2"/>
  <c r="AU469" i="2"/>
  <c r="AU146" i="2"/>
  <c r="AU529" i="2"/>
  <c r="AU107" i="2"/>
  <c r="AU696" i="2"/>
  <c r="AU121" i="2"/>
  <c r="AU34" i="2"/>
  <c r="AU445" i="2"/>
  <c r="AU517" i="2"/>
  <c r="AU599" i="2"/>
  <c r="AU717" i="2"/>
  <c r="AU594" i="2"/>
  <c r="AU172" i="2"/>
  <c r="AU701" i="2"/>
  <c r="AU307" i="2"/>
  <c r="AU505" i="2"/>
  <c r="AU382" i="2"/>
  <c r="AR441" i="2"/>
  <c r="AR616" i="2"/>
  <c r="AR456" i="2"/>
  <c r="AR175" i="2"/>
  <c r="AR620" i="2"/>
  <c r="AR488" i="2"/>
  <c r="AR419" i="2"/>
  <c r="AR143" i="2"/>
  <c r="AR23" i="2"/>
  <c r="AR191" i="2"/>
  <c r="AR520" i="2"/>
  <c r="AR27" i="2"/>
  <c r="AR278" i="2"/>
  <c r="AR111" i="2"/>
  <c r="AR188" i="2"/>
  <c r="AR90" i="2"/>
  <c r="AR250" i="2"/>
  <c r="AR395" i="2"/>
  <c r="AR166" i="2"/>
  <c r="AR174" i="2"/>
  <c r="AR82" i="2"/>
  <c r="AR361" i="2"/>
  <c r="AR41" i="2"/>
  <c r="AR231" i="2"/>
  <c r="AR103" i="2"/>
  <c r="AR88" i="2"/>
  <c r="AR499" i="2"/>
  <c r="AR245" i="2"/>
  <c r="AR159" i="2"/>
  <c r="AR650" i="2"/>
  <c r="AR109" i="2"/>
  <c r="AR271" i="2"/>
  <c r="AR165" i="2"/>
  <c r="AR495" i="2"/>
  <c r="AR345" i="2"/>
  <c r="AR286" i="2"/>
  <c r="AR518" i="2"/>
  <c r="AR484" i="2"/>
  <c r="AU608" i="2"/>
  <c r="AU470" i="2"/>
  <c r="AU732" i="2"/>
  <c r="AU450" i="2"/>
  <c r="AU737" i="2"/>
  <c r="AU161" i="2"/>
  <c r="AU253" i="2"/>
  <c r="AU433" i="2"/>
  <c r="AU633" i="2"/>
  <c r="AU461" i="2"/>
  <c r="AU243" i="2"/>
  <c r="AU391" i="2"/>
  <c r="AU665" i="2"/>
  <c r="AU538" i="2"/>
  <c r="AU710" i="2"/>
  <c r="AR329" i="2"/>
  <c r="AR596" i="2"/>
  <c r="AR184" i="2"/>
  <c r="AR502" i="2"/>
  <c r="AR91" i="2"/>
  <c r="AR274" i="2"/>
  <c r="AR61" i="2"/>
  <c r="AR542" i="2"/>
  <c r="AR98" i="2"/>
  <c r="AR335" i="2"/>
  <c r="AR305" i="2"/>
  <c r="AR365" i="2"/>
  <c r="AR67" i="2"/>
  <c r="AR566" i="2"/>
  <c r="AR96" i="2"/>
  <c r="AR7" i="2"/>
  <c r="AR178" i="2"/>
  <c r="AR205" i="2"/>
  <c r="AR416" i="2"/>
  <c r="AR287" i="2"/>
  <c r="AR73" i="2"/>
  <c r="AR168" i="2"/>
  <c r="AR211" i="2"/>
  <c r="AR5" i="2"/>
  <c r="AR409" i="2"/>
  <c r="AR420" i="2"/>
  <c r="AU739" i="2"/>
  <c r="AR453" i="2"/>
  <c r="AR164" i="2"/>
  <c r="AR102" i="2"/>
  <c r="AR324" i="2"/>
  <c r="AR208" i="2"/>
  <c r="AR241" i="2"/>
  <c r="AR655" i="2"/>
  <c r="AR220" i="2"/>
  <c r="AR232" i="2"/>
  <c r="AR417" i="2"/>
  <c r="AR259" i="2"/>
  <c r="AR13" i="2"/>
  <c r="AR351" i="2"/>
  <c r="AR9" i="2"/>
  <c r="AR192" i="2"/>
  <c r="AR524" i="2"/>
  <c r="AR85" i="2"/>
  <c r="AR117" i="2"/>
  <c r="AR10" i="2"/>
  <c r="AR544" i="2"/>
  <c r="AR348" i="2"/>
  <c r="AR55" i="2"/>
  <c r="AR541" i="2"/>
  <c r="AR431" i="2"/>
  <c r="AR580" i="2"/>
  <c r="AR50" i="2"/>
  <c r="AR407" i="2"/>
  <c r="AR341" i="2"/>
  <c r="AR519" i="2"/>
  <c r="AR423" i="2"/>
  <c r="AR151" i="2"/>
  <c r="AR301" i="2"/>
  <c r="AR39" i="2"/>
  <c r="AR4" i="2"/>
  <c r="AR337" i="2"/>
  <c r="AR87" i="2"/>
  <c r="AR649" i="2"/>
  <c r="AR327" i="2"/>
  <c r="AU404" i="2"/>
  <c r="AU374" i="2"/>
  <c r="AU660" i="2"/>
  <c r="AU343" i="2"/>
  <c r="AU330" i="2"/>
  <c r="AU170" i="2"/>
  <c r="AU402" i="2"/>
  <c r="AU353" i="2"/>
  <c r="AU546" i="2"/>
  <c r="AU625" i="2"/>
  <c r="AU521" i="2"/>
  <c r="AU221" i="2"/>
  <c r="AU36" i="2"/>
  <c r="AU261" i="2"/>
  <c r="AU735" i="2"/>
  <c r="AU602" i="2"/>
  <c r="AU105" i="2"/>
  <c r="AU398" i="2"/>
  <c r="AU446" i="2"/>
  <c r="AU689" i="2"/>
  <c r="AU179" i="2"/>
  <c r="AU421" i="2"/>
  <c r="AU551" i="2"/>
  <c r="AU187" i="2"/>
  <c r="AU133" i="2"/>
  <c r="AU408" i="2"/>
  <c r="AR527" i="2"/>
  <c r="AR617" i="2"/>
  <c r="AR512" i="2"/>
  <c r="AR507" i="2"/>
  <c r="AR622" i="2"/>
  <c r="AR242" i="2"/>
  <c r="AR426" i="2"/>
  <c r="AR440" i="2"/>
  <c r="AR142" i="2"/>
  <c r="AR40" i="2"/>
  <c r="AR410" i="2"/>
  <c r="AR17" i="2"/>
  <c r="AR503" i="2"/>
  <c r="AR45" i="2"/>
  <c r="AR66" i="2"/>
  <c r="AR328" i="2"/>
  <c r="AR631" i="2"/>
  <c r="AR257" i="2"/>
  <c r="AR132" i="2"/>
  <c r="AR32" i="2"/>
  <c r="AR135" i="2"/>
  <c r="AR63" i="2"/>
  <c r="AR160" i="2"/>
  <c r="AR76" i="2"/>
  <c r="AR58" i="2"/>
  <c r="AR313" i="2"/>
  <c r="AR656" i="2"/>
  <c r="AR144" i="2"/>
  <c r="AR618" i="2"/>
  <c r="AR72" i="2"/>
  <c r="AR676" i="2"/>
  <c r="AR37" i="2"/>
  <c r="AR556" i="2"/>
  <c r="AR457" i="2"/>
  <c r="AR600" i="2"/>
  <c r="AR378" i="2"/>
  <c r="AR354" i="2"/>
  <c r="AR522" i="2"/>
  <c r="AU663" i="2"/>
  <c r="AU59" i="2"/>
  <c r="AU373" i="2"/>
  <c r="AU528" i="2"/>
  <c r="AU702" i="2"/>
  <c r="AU726" i="2"/>
  <c r="AU101" i="2"/>
  <c r="AU581" i="2"/>
  <c r="AR83" i="2"/>
  <c r="AR130" i="2"/>
  <c r="AR127" i="2"/>
  <c r="AR202" i="2"/>
  <c r="AR123" i="2"/>
  <c r="AR434" i="2"/>
  <c r="AR80" i="2"/>
  <c r="AR35" i="2"/>
  <c r="AR119" i="2"/>
  <c r="AR357" i="2"/>
  <c r="AR604" i="2"/>
  <c r="AR401" i="2"/>
  <c r="AR323" i="2"/>
  <c r="AR500" i="2"/>
  <c r="AR412" i="2"/>
  <c r="AR516" i="2"/>
  <c r="AR603" i="2"/>
  <c r="AR43" i="2"/>
  <c r="AR137" i="2"/>
  <c r="AR627" i="2"/>
  <c r="AR29" i="2"/>
  <c r="AR125" i="2"/>
  <c r="AR310" i="2"/>
  <c r="AR113" i="2"/>
  <c r="AR26" i="2"/>
  <c r="AR20" i="2"/>
  <c r="AR394" i="2"/>
  <c r="AR64" i="2"/>
  <c r="AR432" i="2"/>
  <c r="AR477" i="2"/>
  <c r="AR601" i="2"/>
  <c r="AR400" i="2"/>
  <c r="AR157" i="2"/>
  <c r="AR493" i="2"/>
  <c r="AR284" i="2"/>
  <c r="AR515" i="2"/>
  <c r="AR108" i="2"/>
  <c r="AR548" i="2"/>
  <c r="AR699" i="2"/>
  <c r="AR557" i="2"/>
  <c r="AU716" i="2"/>
  <c r="AU704" i="2"/>
  <c r="AU180" i="2"/>
  <c r="AU728" i="2"/>
  <c r="AU350" i="2"/>
  <c r="AU213" i="2"/>
  <c r="AU442" i="2"/>
  <c r="AU209" i="2"/>
  <c r="AU609" i="2"/>
  <c r="AU579" i="2"/>
  <c r="AU293" i="2"/>
  <c r="AU295" i="2"/>
  <c r="AU344" i="2"/>
  <c r="AU71" i="2"/>
  <c r="AU438" i="2"/>
  <c r="AR268" i="2"/>
  <c r="AR298" i="2"/>
  <c r="AR288" i="2"/>
  <c r="AR146" i="2"/>
  <c r="AR107" i="2"/>
  <c r="AR696" i="2"/>
  <c r="AR34" i="2"/>
  <c r="AR445" i="2"/>
  <c r="AR517" i="2"/>
  <c r="AR599" i="2"/>
  <c r="AR172" i="2"/>
  <c r="AR139" i="2"/>
  <c r="AR14" i="2"/>
  <c r="AR3" i="2"/>
  <c r="AR48" i="2"/>
  <c r="AR115" i="2"/>
  <c r="AR414" i="2"/>
  <c r="AR30" i="2"/>
  <c r="AR311" i="2"/>
  <c r="AR619" i="2"/>
  <c r="AR212" i="2"/>
  <c r="AR352" i="2"/>
  <c r="AR204" i="2"/>
  <c r="AR475" i="2"/>
  <c r="AR89" i="2"/>
  <c r="AR418" i="2"/>
  <c r="AR371" i="2"/>
  <c r="AR534" i="2"/>
  <c r="AR100" i="2"/>
  <c r="AR236" i="2"/>
  <c r="AR154" i="2"/>
  <c r="AR472" i="2"/>
  <c r="AR463" i="2"/>
  <c r="AR238" i="2"/>
  <c r="AU713" i="2"/>
  <c r="AU568" i="2"/>
  <c r="AU381" i="2"/>
  <c r="AU254" i="2"/>
  <c r="AU252" i="2"/>
  <c r="AU448" i="2"/>
  <c r="AU651" i="2"/>
  <c r="AU567" i="2"/>
  <c r="AU358" i="2"/>
  <c r="AU571" i="2"/>
  <c r="AU300" i="2"/>
  <c r="AU75" i="2"/>
  <c r="AU385" i="2"/>
  <c r="AU613" i="2"/>
  <c r="AU708" i="2"/>
  <c r="AU487" i="2"/>
  <c r="AU164" i="2"/>
  <c r="AU558" i="2"/>
  <c r="AU102" i="2"/>
  <c r="AU589" i="2"/>
  <c r="AU324" i="2"/>
  <c r="AU629" i="2"/>
  <c r="AU208" i="2"/>
  <c r="AU241" i="2"/>
  <c r="AU496" i="2"/>
  <c r="AU655" i="2"/>
  <c r="AU220" i="2"/>
  <c r="AU246" i="2"/>
  <c r="AU645" i="2"/>
  <c r="AU679" i="2"/>
  <c r="AU232" i="2"/>
  <c r="AU707" i="2"/>
  <c r="AU417" i="2"/>
  <c r="AU259" i="2"/>
  <c r="AU386" i="2"/>
  <c r="AU13" i="2"/>
  <c r="AU652" i="2"/>
  <c r="AU351" i="2"/>
  <c r="AU9" i="2"/>
  <c r="AU192" i="2"/>
  <c r="AU524" i="2"/>
  <c r="AU85" i="2"/>
  <c r="AU117" i="2"/>
  <c r="AU10" i="2"/>
  <c r="AU544" i="2"/>
  <c r="AU348" i="2"/>
  <c r="AU55" i="2"/>
  <c r="AU541" i="2"/>
  <c r="AU431" i="2"/>
  <c r="AU694" i="2"/>
  <c r="AU580" i="2"/>
  <c r="AU50" i="2"/>
  <c r="AU407" i="2"/>
  <c r="AU673" i="2"/>
  <c r="AU341" i="2"/>
  <c r="AU678" i="2"/>
  <c r="AU519" i="2"/>
  <c r="AU449" i="2"/>
  <c r="AU423" i="2"/>
  <c r="AU70" i="2"/>
  <c r="AU151" i="2"/>
  <c r="AU301" i="2"/>
  <c r="AU39" i="2"/>
  <c r="AU4" i="2"/>
  <c r="AU337" i="2"/>
  <c r="AU87" i="2"/>
  <c r="AU224" i="2"/>
  <c r="AU649" i="2"/>
  <c r="AU436" i="2"/>
  <c r="AU327" i="2"/>
  <c r="AU603" i="2"/>
  <c r="AU43" i="2"/>
  <c r="AU137" i="2"/>
  <c r="AU536" i="2"/>
  <c r="AU627" i="2"/>
  <c r="AU158" i="2"/>
  <c r="AU29" i="2"/>
  <c r="AU125" i="2"/>
  <c r="AU675" i="2"/>
  <c r="AU310" i="2"/>
  <c r="AU113" i="2"/>
  <c r="AU388" i="2"/>
  <c r="AU26" i="2"/>
  <c r="AU497" i="2"/>
  <c r="AU669" i="2"/>
  <c r="AU20" i="2"/>
  <c r="AU394" i="2"/>
  <c r="AU64" i="2"/>
  <c r="AU432" i="2"/>
  <c r="AU477" i="2"/>
  <c r="AU601" i="2"/>
  <c r="AU715" i="2"/>
  <c r="AU377" i="2"/>
  <c r="AU400" i="2"/>
  <c r="AU256" i="2"/>
  <c r="AU157" i="2"/>
  <c r="AU539" i="2"/>
  <c r="AU493" i="2"/>
  <c r="AU284" i="2"/>
  <c r="AU515" i="2"/>
  <c r="AU108" i="2"/>
  <c r="AU526" i="2"/>
  <c r="AU591" i="2"/>
  <c r="AU548" i="2"/>
  <c r="AU699" i="2"/>
  <c r="AU557" i="2"/>
  <c r="AU139" i="2"/>
  <c r="AU14" i="2"/>
  <c r="AU3" i="2"/>
  <c r="AU48" i="2"/>
  <c r="AU115" i="2"/>
  <c r="AU414" i="2"/>
  <c r="AU30" i="2"/>
  <c r="AU491" i="2"/>
  <c r="AU623" i="2"/>
  <c r="AU311" i="2"/>
  <c r="AU642" i="2"/>
  <c r="AU619" i="2"/>
  <c r="AU212" i="2"/>
  <c r="AU352" i="2"/>
  <c r="AU204" i="2"/>
  <c r="AU475" i="2"/>
  <c r="AU89" i="2"/>
  <c r="AU418" i="2"/>
  <c r="AU705" i="2"/>
  <c r="AU371" i="2"/>
  <c r="AU396" i="2"/>
  <c r="AU614" i="2"/>
  <c r="AU534" i="2"/>
  <c r="AU100" i="2"/>
  <c r="AU236" i="2"/>
  <c r="AU154" i="2"/>
  <c r="AU247" i="2"/>
  <c r="AU276" i="2"/>
  <c r="AU472" i="2"/>
  <c r="AU463" i="2"/>
  <c r="AU415" i="2"/>
  <c r="AU483" i="2"/>
  <c r="AU148" i="2"/>
  <c r="AU238" i="2"/>
  <c r="AU514" i="2"/>
  <c r="AU375" i="2"/>
  <c r="AU197" i="2"/>
  <c r="AU248" i="2"/>
  <c r="AU57" i="2"/>
  <c r="AU291" i="2"/>
  <c r="AU156" i="2"/>
  <c r="AU411" i="2"/>
  <c r="AU734" i="2"/>
  <c r="AU217" i="2"/>
  <c r="AU359" i="2"/>
  <c r="AU731" i="2"/>
  <c r="AU711" i="2"/>
  <c r="AU349" i="2"/>
  <c r="AU129" i="2"/>
  <c r="AU200" i="2"/>
  <c r="AU185" i="2"/>
  <c r="AU647" i="2"/>
  <c r="AU318" i="2"/>
  <c r="AU155" i="2"/>
  <c r="AU11" i="2"/>
  <c r="AU131" i="2"/>
  <c r="AU356" i="2"/>
  <c r="AU267" i="2"/>
  <c r="AU167" i="2"/>
  <c r="AU562" i="2"/>
  <c r="AU173" i="2"/>
  <c r="AU196" i="2"/>
  <c r="AU53" i="2"/>
  <c r="AU437" i="2"/>
  <c r="AU549" i="2"/>
  <c r="AU482" i="2"/>
  <c r="AU201" i="2"/>
  <c r="AU644" i="2"/>
  <c r="AU360" i="2"/>
  <c r="AU537" i="2"/>
  <c r="AU590" i="2"/>
  <c r="AU230" i="2"/>
  <c r="AU297" i="2"/>
  <c r="AU480" i="2"/>
  <c r="AU49" i="2"/>
  <c r="AU283" i="2"/>
  <c r="AU338" i="2"/>
  <c r="AU384" i="2"/>
  <c r="AU95" i="2"/>
  <c r="AU736" i="2"/>
  <c r="AU92" i="2"/>
  <c r="AU279" i="2"/>
  <c r="AU513" i="2"/>
  <c r="AU458" i="2"/>
  <c r="AU490" i="2"/>
  <c r="AU719" i="2"/>
  <c r="AU575" i="2"/>
  <c r="AU77" i="2"/>
  <c r="AU280" i="2"/>
  <c r="AU315" i="2"/>
  <c r="AU443" i="2"/>
  <c r="AU706" i="2"/>
  <c r="AU114" i="2"/>
  <c r="AU42" i="2"/>
  <c r="AU607" i="2"/>
  <c r="AU501" i="2"/>
  <c r="AU229" i="2"/>
  <c r="AU104" i="2"/>
  <c r="AU234" i="2"/>
  <c r="AU727" i="2"/>
  <c r="AU319" i="2"/>
  <c r="AU46" i="2"/>
  <c r="AU193" i="2"/>
  <c r="AU587" i="2"/>
  <c r="AU272" i="2"/>
  <c r="AU290" i="2"/>
  <c r="AU33" i="2"/>
  <c r="AU485" i="2"/>
  <c r="AU336" i="2"/>
  <c r="AU277" i="2"/>
  <c r="AU198" i="2"/>
  <c r="AU219" i="2"/>
  <c r="AU430" i="2"/>
  <c r="AU376" i="2"/>
  <c r="AU636" i="2"/>
  <c r="AU320" i="2"/>
  <c r="AU249" i="2"/>
  <c r="AU393" i="2"/>
  <c r="AU110" i="2"/>
  <c r="AU370" i="2"/>
  <c r="AU362" i="2"/>
  <c r="AU333" i="2"/>
  <c r="AU346" i="2"/>
  <c r="AU199" i="2"/>
  <c r="AU260" i="2"/>
  <c r="AU725" i="2"/>
  <c r="AU392" i="2"/>
  <c r="AU570" i="2"/>
  <c r="AU195" i="2"/>
  <c r="AU479" i="2"/>
  <c r="AU379" i="2"/>
  <c r="AU81" i="2"/>
  <c r="AU697" i="2"/>
  <c r="AU611" i="2"/>
  <c r="AU364" i="2"/>
  <c r="AU465" i="2"/>
  <c r="AU559" i="2"/>
  <c r="AU638" i="2"/>
  <c r="AU429" i="2"/>
  <c r="AU145" i="2"/>
  <c r="AU530" i="2"/>
  <c r="AU235" i="2"/>
  <c r="AU203" i="2"/>
  <c r="AU390" i="2"/>
  <c r="AU304" i="2"/>
  <c r="AU397" i="2"/>
  <c r="AU508" i="2"/>
  <c r="AU389" i="2"/>
  <c r="AU640" i="2"/>
  <c r="AU532" i="2"/>
  <c r="AU189" i="2"/>
  <c r="AU237" i="2"/>
  <c r="AU194" i="2"/>
  <c r="AU332" i="2"/>
  <c r="AU672" i="2"/>
  <c r="AU383" i="2"/>
  <c r="AU190" i="2"/>
  <c r="AU540" i="2"/>
  <c r="AU510" i="2"/>
  <c r="AU424" i="2"/>
  <c r="AU258" i="2"/>
  <c r="AU79" i="2"/>
  <c r="AU65" i="2"/>
  <c r="AU22" i="2"/>
  <c r="AU468" i="2"/>
  <c r="AU624" i="2"/>
  <c r="AU447" i="2"/>
  <c r="AU233" i="2"/>
  <c r="AU523" i="2"/>
  <c r="AU54" i="2"/>
  <c r="AU444" i="2"/>
  <c r="AU124" i="2"/>
  <c r="AU69" i="2"/>
  <c r="AU492" i="2"/>
  <c r="AU239" i="2"/>
  <c r="AU314" i="2"/>
  <c r="AU84" i="2"/>
  <c r="AU347" i="2"/>
  <c r="AU308" i="2"/>
  <c r="AU147" i="2"/>
  <c r="AU86" i="2"/>
  <c r="AU182" i="2"/>
  <c r="AU325" i="2"/>
  <c r="AU118" i="2"/>
  <c r="AU141" i="2"/>
  <c r="AU112" i="2"/>
  <c r="AU273" i="2"/>
  <c r="AU682" i="2"/>
  <c r="AU561" i="2"/>
  <c r="AU240" i="2"/>
  <c r="AU659" i="2"/>
  <c r="AU367" i="2"/>
  <c r="AU691" i="2"/>
  <c r="AU372" i="2"/>
  <c r="AU24" i="2"/>
  <c r="AU93" i="2"/>
  <c r="AU615" i="2"/>
  <c r="AU545" i="2"/>
  <c r="AU266" i="2"/>
  <c r="AU635" i="2"/>
  <c r="AU56" i="2"/>
  <c r="AU2" i="2"/>
  <c r="AU51" i="2"/>
  <c r="AU136" i="2"/>
  <c r="AU138" i="2"/>
  <c r="AU506" i="2"/>
  <c r="AU214" i="2"/>
  <c r="AU169" i="2"/>
  <c r="AU340" i="2"/>
  <c r="AU244" i="2"/>
  <c r="AU47" i="2"/>
  <c r="AU606" i="2"/>
  <c r="AU270" i="2"/>
  <c r="AU228" i="2"/>
  <c r="AU12" i="2"/>
  <c r="AU380" i="2"/>
  <c r="AU639" i="2"/>
  <c r="AU368" i="2"/>
  <c r="AU38" i="2"/>
  <c r="AU643" i="2"/>
  <c r="AU721" i="2"/>
  <c r="AU476" i="2"/>
  <c r="AU552" i="2"/>
  <c r="AU321" i="2"/>
  <c r="AU403" i="2"/>
  <c r="AU225" i="2"/>
  <c r="AU122" i="2"/>
  <c r="AU422" i="2"/>
  <c r="AU387" i="2"/>
  <c r="AU563" i="2"/>
  <c r="AU511" i="2"/>
  <c r="AU598" i="2"/>
  <c r="AU262" i="2"/>
  <c r="AU632" i="2"/>
  <c r="AU355" i="2"/>
  <c r="AU657" i="2"/>
  <c r="AU460" i="2"/>
  <c r="AU6" i="2"/>
  <c r="AU18" i="2"/>
  <c r="AU369" i="2"/>
  <c r="AU68" i="2"/>
  <c r="AU481" i="2"/>
  <c r="AU471" i="2"/>
  <c r="AU281" i="2"/>
  <c r="AU78" i="2"/>
  <c r="AU588" i="2"/>
  <c r="AU15" i="2"/>
  <c r="AU535" i="2"/>
  <c r="AU309" i="2"/>
  <c r="AU223" i="2"/>
  <c r="AU177" i="2"/>
  <c r="AU698" i="2"/>
  <c r="AU181" i="2"/>
  <c r="AU473" i="2"/>
  <c r="AU306" i="2"/>
  <c r="AU565" i="2"/>
  <c r="AU99" i="2"/>
  <c r="AU504" i="2"/>
  <c r="AU183" i="2"/>
  <c r="AU285" i="2"/>
  <c r="AU334" i="2"/>
  <c r="AU439" i="2"/>
  <c r="AU583" i="2"/>
  <c r="AU94" i="2"/>
  <c r="AU578" i="2"/>
  <c r="AU149" i="2"/>
  <c r="AU215" i="2"/>
  <c r="AU553" i="2"/>
  <c r="AU316" i="2"/>
  <c r="AU44" i="2"/>
  <c r="AU489" i="2"/>
  <c r="AU120" i="2"/>
  <c r="AU128" i="2"/>
  <c r="AU466" i="2"/>
  <c r="AU150" i="2"/>
  <c r="AU312" i="2"/>
  <c r="AU106" i="2"/>
  <c r="AU317" i="2"/>
  <c r="AU628" i="2"/>
  <c r="AU227" i="2"/>
  <c r="AU572" i="2"/>
  <c r="AU648" i="2"/>
  <c r="AU626" i="2"/>
  <c r="AU25" i="2"/>
  <c r="AU296" i="2"/>
  <c r="AU322" i="2"/>
  <c r="AU681" i="2"/>
  <c r="AU582" i="2"/>
  <c r="AU574" i="2"/>
  <c r="AU584" i="2"/>
  <c r="AU176" i="2"/>
  <c r="AU302" i="2"/>
  <c r="AU718" i="2"/>
  <c r="AU28" i="2"/>
  <c r="AU153" i="2"/>
  <c r="AU140" i="2"/>
  <c r="AU331" i="2"/>
  <c r="AU134" i="2"/>
  <c r="AU533" i="2"/>
  <c r="AU399" i="2"/>
  <c r="AU690" i="2"/>
  <c r="AU547" i="2"/>
  <c r="AU733" i="2"/>
  <c r="AU251" i="2"/>
  <c r="AU292" i="2"/>
  <c r="AU116" i="2"/>
  <c r="AU294" i="2"/>
  <c r="AU52" i="2"/>
  <c r="AU464" i="2"/>
  <c r="AU405" i="2"/>
  <c r="AU592" i="2"/>
  <c r="AU621" i="2"/>
  <c r="AU31" i="2"/>
  <c r="AU275" i="2"/>
  <c r="AU163" i="2"/>
  <c r="AU16" i="2"/>
  <c r="AU282" i="2"/>
  <c r="AU19" i="2"/>
  <c r="AU186" i="2"/>
  <c r="AU8" i="2"/>
  <c r="AU206" i="2"/>
  <c r="AU162" i="2"/>
  <c r="AU406" i="2"/>
  <c r="AU494" i="2"/>
  <c r="AU554" i="2"/>
  <c r="AU74" i="2"/>
  <c r="AU216" i="2"/>
  <c r="AU226" i="2"/>
  <c r="AU664" i="2"/>
  <c r="AU111" i="2"/>
  <c r="AU188" i="2"/>
  <c r="AU730" i="2"/>
  <c r="AU90" i="2"/>
  <c r="AU250" i="2"/>
  <c r="AU395" i="2"/>
  <c r="AU610" i="2"/>
  <c r="AU569" i="2"/>
  <c r="AU166" i="2"/>
  <c r="AU692" i="2"/>
  <c r="AU174" i="2"/>
  <c r="AU82" i="2"/>
  <c r="AU361" i="2"/>
  <c r="AU41" i="2"/>
  <c r="AU646" i="2"/>
  <c r="AU641" i="2"/>
  <c r="AU231" i="2"/>
  <c r="AU103" i="2"/>
  <c r="AU88" i="2"/>
  <c r="AU499" i="2"/>
  <c r="AU462" i="2"/>
  <c r="AU245" i="2"/>
  <c r="AU159" i="2"/>
  <c r="AU427" i="2"/>
  <c r="AU650" i="2"/>
  <c r="AU152" i="2"/>
  <c r="AU666" i="2"/>
  <c r="AU109" i="2"/>
  <c r="AU271" i="2"/>
  <c r="AU165" i="2"/>
  <c r="AU495" i="2"/>
  <c r="AU345" i="2"/>
  <c r="AU286" i="2"/>
  <c r="AU518" i="2"/>
  <c r="AU484" i="2"/>
  <c r="W25" i="3" l="1"/>
  <c r="W84" i="3"/>
  <c r="Y52" i="3"/>
  <c r="W16" i="3"/>
  <c r="Y81" i="3"/>
  <c r="Y79" i="3"/>
  <c r="W34" i="3"/>
  <c r="Y78" i="3"/>
  <c r="W13" i="3"/>
  <c r="W38" i="3"/>
  <c r="W105" i="3"/>
  <c r="W76" i="3"/>
  <c r="Y56" i="3"/>
  <c r="Y23" i="3"/>
  <c r="Y96" i="3"/>
  <c r="Y48" i="3"/>
  <c r="Y12" i="3"/>
  <c r="W47" i="3"/>
  <c r="W18" i="3"/>
  <c r="W93" i="3"/>
  <c r="Y50" i="3"/>
  <c r="Y98" i="3"/>
  <c r="W77" i="3"/>
  <c r="Y70" i="3"/>
  <c r="Y77" i="3"/>
  <c r="W97" i="3"/>
  <c r="Y68" i="3"/>
  <c r="W27" i="3"/>
  <c r="W85" i="3"/>
  <c r="W109" i="3"/>
  <c r="Y53" i="3"/>
  <c r="Y63" i="3"/>
  <c r="W31" i="3"/>
  <c r="W120" i="3"/>
  <c r="Y27" i="3"/>
  <c r="W46" i="3"/>
  <c r="Y38" i="3"/>
  <c r="Y25" i="3"/>
  <c r="W4" i="3"/>
  <c r="Y75" i="3"/>
  <c r="Y111" i="3"/>
  <c r="Y10" i="3"/>
  <c r="Y115" i="3"/>
  <c r="Y41" i="3"/>
  <c r="Y89" i="3"/>
  <c r="Y100" i="3"/>
  <c r="W112" i="3"/>
  <c r="W60" i="3"/>
  <c r="W116" i="3"/>
  <c r="W42" i="3"/>
  <c r="Y15" i="3"/>
  <c r="W23" i="3"/>
  <c r="Y103" i="3"/>
  <c r="Y71" i="3"/>
  <c r="W114" i="3"/>
  <c r="Y11" i="3"/>
  <c r="W121" i="3"/>
  <c r="Y19" i="3"/>
  <c r="Y51" i="3"/>
  <c r="W9" i="3"/>
  <c r="W45" i="3"/>
  <c r="W50" i="3"/>
  <c r="Y3" i="3"/>
  <c r="W65" i="3"/>
  <c r="W75" i="3"/>
  <c r="Y61" i="3"/>
  <c r="Y86" i="3"/>
  <c r="W21" i="3"/>
  <c r="W82" i="3"/>
  <c r="W44" i="3"/>
  <c r="Y91" i="3"/>
  <c r="W96" i="3"/>
  <c r="Y76" i="3"/>
  <c r="Y112" i="3"/>
  <c r="W62" i="3"/>
  <c r="Y66" i="3"/>
  <c r="Y8" i="3"/>
  <c r="Y14" i="3"/>
  <c r="Y74" i="3"/>
  <c r="W99" i="3"/>
  <c r="W111" i="3"/>
  <c r="Y22" i="3"/>
  <c r="Y90" i="3"/>
  <c r="Y4" i="3"/>
  <c r="W110" i="3"/>
  <c r="W117" i="3"/>
  <c r="Y106" i="3"/>
  <c r="W81" i="3"/>
  <c r="Y7" i="3"/>
  <c r="W92" i="3"/>
  <c r="W103" i="3"/>
  <c r="W33" i="3"/>
  <c r="Y83" i="3"/>
  <c r="W48" i="3"/>
  <c r="W89" i="3"/>
  <c r="Y118" i="3"/>
  <c r="W7" i="3"/>
  <c r="Y105" i="3"/>
  <c r="Y6" i="3"/>
  <c r="Y73" i="3"/>
  <c r="Y64" i="3"/>
  <c r="Y24" i="3"/>
  <c r="Y20" i="3"/>
  <c r="W2" i="3"/>
  <c r="W30" i="3"/>
  <c r="Y39" i="3"/>
  <c r="Y49" i="3"/>
  <c r="W90" i="3"/>
  <c r="W61" i="3"/>
  <c r="Y110" i="3"/>
  <c r="W79" i="3"/>
  <c r="W66" i="3"/>
  <c r="Y26" i="3"/>
  <c r="W51" i="3"/>
  <c r="Y108" i="3"/>
  <c r="W80" i="3"/>
  <c r="Y34" i="3"/>
  <c r="W8" i="3"/>
  <c r="Y28" i="3"/>
  <c r="Y54" i="3"/>
  <c r="W71" i="3"/>
  <c r="Y117" i="3"/>
  <c r="Y29" i="3"/>
  <c r="W67" i="3"/>
  <c r="Y65" i="3"/>
  <c r="W29" i="3"/>
  <c r="W78" i="3"/>
  <c r="Y13" i="3"/>
  <c r="Y59" i="3"/>
  <c r="W17" i="3"/>
  <c r="Y113" i="3"/>
  <c r="W118" i="3"/>
  <c r="Y47" i="3"/>
  <c r="W56" i="3"/>
  <c r="W64" i="3"/>
  <c r="Y18" i="3"/>
  <c r="W95" i="3"/>
  <c r="Y88" i="3"/>
  <c r="W39" i="3"/>
  <c r="Y32" i="3"/>
  <c r="W20" i="3"/>
  <c r="Y93" i="3"/>
  <c r="W11" i="3"/>
  <c r="Y57" i="3"/>
  <c r="Y21" i="3"/>
  <c r="W10" i="3"/>
  <c r="Y101" i="3"/>
  <c r="Y16" i="3"/>
  <c r="W70" i="3"/>
  <c r="Y30" i="3"/>
  <c r="W68" i="3"/>
  <c r="Y85" i="3"/>
  <c r="W49" i="3"/>
  <c r="Y35" i="3"/>
  <c r="Y109" i="3"/>
  <c r="W53" i="3"/>
  <c r="W19" i="3"/>
  <c r="Y107" i="3"/>
  <c r="W26" i="3"/>
  <c r="Y31" i="3"/>
  <c r="W94" i="3"/>
  <c r="W119" i="3"/>
  <c r="Y120" i="3"/>
  <c r="W102" i="3"/>
  <c r="W14" i="3"/>
  <c r="W73" i="3"/>
  <c r="Y46" i="3"/>
  <c r="W40" i="3"/>
  <c r="Y55" i="3"/>
  <c r="W22" i="3"/>
  <c r="W101" i="3"/>
  <c r="W55" i="3"/>
  <c r="Y119" i="3"/>
  <c r="Y36" i="3"/>
  <c r="Y43" i="3"/>
  <c r="Y67" i="3"/>
  <c r="Y2" i="3"/>
  <c r="Y40" i="3"/>
  <c r="W108" i="3"/>
  <c r="W100" i="3"/>
  <c r="Y60" i="3"/>
  <c r="W35" i="3"/>
  <c r="Y42" i="3"/>
  <c r="W115" i="3"/>
  <c r="W15" i="3"/>
  <c r="W113" i="3"/>
  <c r="Y114" i="3"/>
  <c r="W74" i="3"/>
  <c r="Y121" i="3"/>
  <c r="W88" i="3"/>
  <c r="W54" i="3"/>
  <c r="W32" i="3"/>
  <c r="Y9" i="3"/>
  <c r="W59" i="3"/>
  <c r="W36" i="3"/>
  <c r="Y84" i="3"/>
  <c r="Y87" i="3"/>
  <c r="Y97" i="3"/>
  <c r="Y37" i="3"/>
  <c r="W86" i="3"/>
  <c r="W63" i="3"/>
  <c r="Y82" i="3"/>
  <c r="W12" i="3"/>
  <c r="Y44" i="3"/>
  <c r="W104" i="3"/>
  <c r="W91" i="3"/>
  <c r="Y80" i="3"/>
  <c r="W107" i="3"/>
  <c r="Y62" i="3"/>
  <c r="W87" i="3"/>
  <c r="W28" i="3"/>
  <c r="Y95" i="3"/>
  <c r="Y99" i="3"/>
  <c r="W52" i="3"/>
  <c r="W57" i="3"/>
  <c r="W69" i="3"/>
  <c r="Y116" i="3"/>
  <c r="Y69" i="3"/>
  <c r="Y5" i="3"/>
  <c r="W72" i="3"/>
  <c r="W98" i="3"/>
  <c r="Y94" i="3"/>
  <c r="W106" i="3"/>
  <c r="W3" i="3"/>
  <c r="Y92" i="3"/>
  <c r="W24" i="3"/>
  <c r="Y33" i="3"/>
  <c r="W41" i="3"/>
  <c r="W83" i="3"/>
  <c r="Y17" i="3"/>
  <c r="W5" i="3"/>
  <c r="W6" i="3"/>
  <c r="Y102" i="3"/>
  <c r="W43" i="3"/>
  <c r="Y104" i="3"/>
  <c r="W37" i="3"/>
  <c r="Y72" i="3"/>
  <c r="Y58" i="3"/>
  <c r="Y45" i="3"/>
  <c r="W58" i="3"/>
  <c r="AV118" i="2"/>
  <c r="AV510" i="2"/>
  <c r="AV402" i="2"/>
  <c r="AV332" i="2"/>
  <c r="AV272" i="2"/>
  <c r="AV114" i="2"/>
  <c r="AV433" i="2"/>
  <c r="AV505" i="2"/>
  <c r="AV723" i="2"/>
  <c r="AV406" i="2"/>
  <c r="AV356" i="2"/>
  <c r="AV359" i="2"/>
  <c r="AV391" i="2"/>
  <c r="AV14" i="2"/>
  <c r="AV474" i="2"/>
  <c r="AV724" i="2"/>
  <c r="AV388" i="2"/>
  <c r="AV668" i="2"/>
  <c r="AV434" i="2"/>
  <c r="AV210" i="2"/>
  <c r="AV111" i="2"/>
  <c r="AV486" i="2"/>
  <c r="AV132" i="2"/>
  <c r="AV463" i="2"/>
  <c r="AV418" i="2"/>
  <c r="AV284" i="2"/>
  <c r="AV394" i="2"/>
  <c r="AV301" i="2"/>
  <c r="AV227" i="2"/>
  <c r="AV553" i="2"/>
  <c r="AV565" i="2"/>
  <c r="AV598" i="2"/>
  <c r="AV643" i="2"/>
  <c r="AV169" i="2"/>
  <c r="AV93" i="2"/>
  <c r="AV480" i="2"/>
  <c r="AV70" i="2"/>
  <c r="AV541" i="2"/>
  <c r="AV13" i="2"/>
  <c r="AV241" i="2"/>
  <c r="AV667" i="2"/>
  <c r="AV687" i="2"/>
  <c r="AV143" i="2"/>
  <c r="AV425" i="2"/>
  <c r="AV416" i="2"/>
  <c r="AV305" i="2"/>
  <c r="AV597" i="2"/>
  <c r="AV23" i="2"/>
  <c r="AV286" i="2"/>
  <c r="AV462" i="2"/>
  <c r="AV191" i="2"/>
  <c r="AV713" i="2"/>
  <c r="AV568" i="2"/>
  <c r="AV18" i="2"/>
  <c r="AV209" i="2"/>
  <c r="AV672" i="2"/>
  <c r="AV148" i="2"/>
  <c r="AV614" i="2"/>
  <c r="AV591" i="2"/>
  <c r="AV601" i="2"/>
  <c r="AV87" i="2"/>
  <c r="AV120" i="2"/>
  <c r="AV285" i="2"/>
  <c r="AV321" i="2"/>
  <c r="AV606" i="2"/>
  <c r="AV635" i="2"/>
  <c r="AV390" i="2"/>
  <c r="AV81" i="2"/>
  <c r="AV370" i="2"/>
  <c r="AV485" i="2"/>
  <c r="AV384" i="2"/>
  <c r="AV482" i="2"/>
  <c r="AV50" i="2"/>
  <c r="AV192" i="2"/>
  <c r="AV246" i="2"/>
  <c r="AV487" i="2"/>
  <c r="AV498" i="2"/>
  <c r="AV569" i="2"/>
  <c r="AV651" i="2"/>
  <c r="AV287" i="2"/>
  <c r="AV96" i="2"/>
  <c r="AV342" i="2"/>
  <c r="AV166" i="2"/>
  <c r="AV75" i="2"/>
  <c r="AV650" i="2"/>
  <c r="AV692" i="2"/>
  <c r="AV613" i="2"/>
  <c r="AV399" i="2"/>
  <c r="AV471" i="2"/>
  <c r="AV295" i="2"/>
  <c r="AV447" i="2"/>
  <c r="AV221" i="2"/>
  <c r="AV682" i="2"/>
  <c r="AV528" i="2"/>
  <c r="AV444" i="2"/>
  <c r="AV446" i="2"/>
  <c r="AV624" i="2"/>
  <c r="AV521" i="2"/>
  <c r="AV229" i="2"/>
  <c r="AV490" i="2"/>
  <c r="AV30" i="2"/>
  <c r="AV288" i="2"/>
  <c r="AV90" i="2"/>
  <c r="AV173" i="2"/>
  <c r="AV129" i="2"/>
  <c r="AV197" i="2"/>
  <c r="AV311" i="2"/>
  <c r="AV529" i="2"/>
  <c r="AV637" i="2"/>
  <c r="AV252" i="2"/>
  <c r="AV536" i="2"/>
  <c r="AV357" i="2"/>
  <c r="AV97" i="2"/>
  <c r="AV144" i="2"/>
  <c r="AV440" i="2"/>
  <c r="AV296" i="2"/>
  <c r="AV313" i="2"/>
  <c r="AV617" i="2"/>
  <c r="AV570" i="2"/>
  <c r="AV396" i="2"/>
  <c r="AV526" i="2"/>
  <c r="AV477" i="2"/>
  <c r="AV337" i="2"/>
  <c r="AV489" i="2"/>
  <c r="AV183" i="2"/>
  <c r="AV552" i="2"/>
  <c r="AV47" i="2"/>
  <c r="AV266" i="2"/>
  <c r="AV203" i="2"/>
  <c r="AV379" i="2"/>
  <c r="AV110" i="2"/>
  <c r="AV33" i="2"/>
  <c r="AV338" i="2"/>
  <c r="AV549" i="2"/>
  <c r="AV580" i="2"/>
  <c r="AV9" i="2"/>
  <c r="AV220" i="2"/>
  <c r="AV453" i="2"/>
  <c r="AV662" i="2"/>
  <c r="AV250" i="2"/>
  <c r="AV420" i="2"/>
  <c r="AV684" i="2"/>
  <c r="AV566" i="2"/>
  <c r="AV543" i="2"/>
  <c r="AV395" i="2"/>
  <c r="AV254" i="2"/>
  <c r="AV427" i="2"/>
  <c r="AV610" i="2"/>
  <c r="AV448" i="2"/>
  <c r="AV302" i="2"/>
  <c r="AV481" i="2"/>
  <c r="AV293" i="2"/>
  <c r="AV22" i="2"/>
  <c r="AV546" i="2"/>
  <c r="AV273" i="2"/>
  <c r="AV373" i="2"/>
  <c r="AV233" i="2"/>
  <c r="AV602" i="2"/>
  <c r="AV65" i="2"/>
  <c r="AV353" i="2"/>
  <c r="AV501" i="2"/>
  <c r="AV458" i="2"/>
  <c r="AV115" i="2"/>
  <c r="AV268" i="2"/>
  <c r="AV27" i="2"/>
  <c r="AV562" i="2"/>
  <c r="AV349" i="2"/>
  <c r="AV710" i="2"/>
  <c r="AV491" i="2"/>
  <c r="AV469" i="2"/>
  <c r="AV564" i="2"/>
  <c r="AV669" i="2"/>
  <c r="AV137" i="2"/>
  <c r="AV119" i="2"/>
  <c r="AV586" i="2"/>
  <c r="AV700" i="2"/>
  <c r="AV622" i="2"/>
  <c r="AV300" i="2"/>
  <c r="AV76" i="2"/>
  <c r="AV188" i="2"/>
  <c r="AV483" i="2"/>
  <c r="AV371" i="2"/>
  <c r="AV108" i="2"/>
  <c r="AV432" i="2"/>
  <c r="AV4" i="2"/>
  <c r="AV44" i="2"/>
  <c r="AV504" i="2"/>
  <c r="AV632" i="2"/>
  <c r="AV476" i="2"/>
  <c r="AV244" i="2"/>
  <c r="AV545" i="2"/>
  <c r="AV235" i="2"/>
  <c r="AV479" i="2"/>
  <c r="AV393" i="2"/>
  <c r="AV290" i="2"/>
  <c r="AV283" i="2"/>
  <c r="AV437" i="2"/>
  <c r="AV694" i="2"/>
  <c r="AV351" i="2"/>
  <c r="AV655" i="2"/>
  <c r="AV585" i="2"/>
  <c r="AV413" i="2"/>
  <c r="AV593" i="2"/>
  <c r="AV409" i="2"/>
  <c r="AV459" i="2"/>
  <c r="AV67" i="2"/>
  <c r="AV62" i="2"/>
  <c r="AV686" i="2"/>
  <c r="AV484" i="2"/>
  <c r="AV159" i="2"/>
  <c r="AV664" i="2"/>
  <c r="AV25" i="2"/>
  <c r="AV68" i="2"/>
  <c r="AV579" i="2"/>
  <c r="AV424" i="2"/>
  <c r="AV170" i="2"/>
  <c r="AV112" i="2"/>
  <c r="AV59" i="2"/>
  <c r="AV468" i="2"/>
  <c r="AV36" i="2"/>
  <c r="AV258" i="2"/>
  <c r="AV330" i="2"/>
  <c r="AV607" i="2"/>
  <c r="AV739" i="2"/>
  <c r="AV3" i="2"/>
  <c r="AV685" i="2"/>
  <c r="AV419" i="2"/>
  <c r="AV167" i="2"/>
  <c r="AV711" i="2"/>
  <c r="AV538" i="2"/>
  <c r="AV414" i="2"/>
  <c r="AV298" i="2"/>
  <c r="AV730" i="2"/>
  <c r="AV497" i="2"/>
  <c r="AV43" i="2"/>
  <c r="AV35" i="2"/>
  <c r="AV218" i="2"/>
  <c r="AV656" i="2"/>
  <c r="AV512" i="2"/>
  <c r="AV381" i="2"/>
  <c r="AV366" i="2"/>
  <c r="AV670" i="2"/>
  <c r="AV415" i="2"/>
  <c r="AV705" i="2"/>
  <c r="AV515" i="2"/>
  <c r="AV64" i="2"/>
  <c r="AV39" i="2"/>
  <c r="AV572" i="2"/>
  <c r="AV316" i="2"/>
  <c r="AV99" i="2"/>
  <c r="AV262" i="2"/>
  <c r="AV721" i="2"/>
  <c r="AV340" i="2"/>
  <c r="AV615" i="2"/>
  <c r="AV530" i="2"/>
  <c r="AV195" i="2"/>
  <c r="AV249" i="2"/>
  <c r="AV49" i="2"/>
  <c r="AV53" i="2"/>
  <c r="AV431" i="2"/>
  <c r="AV652" i="2"/>
  <c r="AV496" i="2"/>
  <c r="AV630" i="2"/>
  <c r="AV502" i="2"/>
  <c r="AV688" i="2"/>
  <c r="AV5" i="2"/>
  <c r="AV21" i="2"/>
  <c r="AV365" i="2"/>
  <c r="AV509" i="2"/>
  <c r="AV671" i="2"/>
  <c r="AV518" i="2"/>
  <c r="AV245" i="2"/>
  <c r="AV278" i="2"/>
  <c r="AV571" i="2"/>
  <c r="AV369" i="2"/>
  <c r="AV609" i="2"/>
  <c r="AV540" i="2"/>
  <c r="AV660" i="2"/>
  <c r="AV141" i="2"/>
  <c r="AV663" i="2"/>
  <c r="AV79" i="2"/>
  <c r="AV625" i="2"/>
  <c r="AV190" i="2"/>
  <c r="AV374" i="2"/>
  <c r="AV42" i="2"/>
  <c r="AV243" i="2"/>
  <c r="AV139" i="2"/>
  <c r="AV738" i="2"/>
  <c r="AV175" i="2"/>
  <c r="AV267" i="2"/>
  <c r="AV731" i="2"/>
  <c r="AV665" i="2"/>
  <c r="AV48" i="2"/>
  <c r="AV303" i="2"/>
  <c r="AV520" i="2"/>
  <c r="AV26" i="2"/>
  <c r="AV603" i="2"/>
  <c r="AV80" i="2"/>
  <c r="AV452" i="2"/>
  <c r="AV58" i="2"/>
  <c r="AV527" i="2"/>
  <c r="AV354" i="2"/>
  <c r="AV135" i="2"/>
  <c r="AV576" i="2"/>
  <c r="AV616" i="2"/>
  <c r="AV472" i="2"/>
  <c r="AV89" i="2"/>
  <c r="AV493" i="2"/>
  <c r="AV20" i="2"/>
  <c r="AV151" i="2"/>
  <c r="AV628" i="2"/>
  <c r="AV215" i="2"/>
  <c r="AV306" i="2"/>
  <c r="AV511" i="2"/>
  <c r="AV38" i="2"/>
  <c r="AV214" i="2"/>
  <c r="AV429" i="2"/>
  <c r="AV392" i="2"/>
  <c r="AV636" i="2"/>
  <c r="AV297" i="2"/>
  <c r="AV423" i="2"/>
  <c r="AV55" i="2"/>
  <c r="AV386" i="2"/>
  <c r="AV208" i="2"/>
  <c r="AV573" i="2"/>
  <c r="AV299" i="2"/>
  <c r="AV264" i="2"/>
  <c r="AV435" i="2"/>
  <c r="AV205" i="2"/>
  <c r="AV703" i="2"/>
  <c r="AV207" i="2"/>
  <c r="AV620" i="2"/>
  <c r="AV345" i="2"/>
  <c r="AV499" i="2"/>
  <c r="AV488" i="2"/>
  <c r="AV226" i="2"/>
  <c r="AV223" i="2"/>
  <c r="AV6" i="2"/>
  <c r="AV442" i="2"/>
  <c r="AV237" i="2"/>
  <c r="AV24" i="2"/>
  <c r="AV325" i="2"/>
  <c r="AV383" i="2"/>
  <c r="AV343" i="2"/>
  <c r="AV532" i="2"/>
  <c r="AV587" i="2"/>
  <c r="AV706" i="2"/>
  <c r="AV161" i="2"/>
  <c r="AV701" i="2"/>
  <c r="AV577" i="2"/>
  <c r="AV31" i="2"/>
  <c r="AV131" i="2"/>
  <c r="AV217" i="2"/>
  <c r="AV461" i="2"/>
  <c r="AV382" i="2"/>
  <c r="AV289" i="2"/>
  <c r="AV456" i="2"/>
  <c r="AV113" i="2"/>
  <c r="AV516" i="2"/>
  <c r="AV123" i="2"/>
  <c r="AV522" i="2"/>
  <c r="AV63" i="2"/>
  <c r="AV720" i="2"/>
  <c r="AV457" i="2"/>
  <c r="AV257" i="2"/>
  <c r="AV162" i="2"/>
  <c r="AV276" i="2"/>
  <c r="AV475" i="2"/>
  <c r="AV539" i="2"/>
  <c r="AV317" i="2"/>
  <c r="AV149" i="2"/>
  <c r="AV473" i="2"/>
  <c r="AV563" i="2"/>
  <c r="AV368" i="2"/>
  <c r="AV506" i="2"/>
  <c r="AV638" i="2"/>
  <c r="AV725" i="2"/>
  <c r="AV376" i="2"/>
  <c r="AV230" i="2"/>
  <c r="AV449" i="2"/>
  <c r="AV348" i="2"/>
  <c r="AV259" i="2"/>
  <c r="AV629" i="2"/>
  <c r="AV658" i="2"/>
  <c r="AV454" i="2"/>
  <c r="AV494" i="2"/>
  <c r="AV211" i="2"/>
  <c r="AV428" i="2"/>
  <c r="AV269" i="2"/>
  <c r="AV467" i="2"/>
  <c r="AV555" i="2"/>
  <c r="AV495" i="2"/>
  <c r="AV88" i="2"/>
  <c r="AV441" i="2"/>
  <c r="AV216" i="2"/>
  <c r="AV309" i="2"/>
  <c r="AV460" i="2"/>
  <c r="AV213" i="2"/>
  <c r="AV640" i="2"/>
  <c r="AV372" i="2"/>
  <c r="AV182" i="2"/>
  <c r="AV194" i="2"/>
  <c r="AV404" i="2"/>
  <c r="AV508" i="2"/>
  <c r="AV193" i="2"/>
  <c r="AV443" i="2"/>
  <c r="AV450" i="2"/>
  <c r="AV594" i="2"/>
  <c r="AV634" i="2"/>
  <c r="AV116" i="2"/>
  <c r="AV11" i="2"/>
  <c r="AV734" i="2"/>
  <c r="AV633" i="2"/>
  <c r="AV307" i="2"/>
  <c r="AV32" i="2"/>
  <c r="AV206" i="2"/>
  <c r="AV310" i="2"/>
  <c r="AV412" i="2"/>
  <c r="AV202" i="2"/>
  <c r="AV378" i="2"/>
  <c r="AV265" i="2"/>
  <c r="AV60" i="2"/>
  <c r="AV722" i="2"/>
  <c r="AV328" i="2"/>
  <c r="AV163" i="2"/>
  <c r="AV247" i="2"/>
  <c r="AV204" i="2"/>
  <c r="AV157" i="2"/>
  <c r="AV106" i="2"/>
  <c r="AV578" i="2"/>
  <c r="AV181" i="2"/>
  <c r="AV387" i="2"/>
  <c r="AV639" i="2"/>
  <c r="AV138" i="2"/>
  <c r="AV559" i="2"/>
  <c r="AV260" i="2"/>
  <c r="AV430" i="2"/>
  <c r="AV513" i="2"/>
  <c r="AV590" i="2"/>
  <c r="AV519" i="2"/>
  <c r="AV544" i="2"/>
  <c r="AV417" i="2"/>
  <c r="AV324" i="2"/>
  <c r="AV335" i="2"/>
  <c r="AV605" i="2"/>
  <c r="AV275" i="2"/>
  <c r="AV168" i="2"/>
  <c r="AV178" i="2"/>
  <c r="AV693" i="2"/>
  <c r="AV184" i="2"/>
  <c r="AV19" i="2"/>
  <c r="AV165" i="2"/>
  <c r="AV103" i="2"/>
  <c r="AV8" i="2"/>
  <c r="AV74" i="2"/>
  <c r="AV535" i="2"/>
  <c r="AV657" i="2"/>
  <c r="AV350" i="2"/>
  <c r="AV397" i="2"/>
  <c r="AV691" i="2"/>
  <c r="AV86" i="2"/>
  <c r="AV189" i="2"/>
  <c r="AV408" i="2"/>
  <c r="AV46" i="2"/>
  <c r="AV315" i="2"/>
  <c r="AV470" i="2"/>
  <c r="AV599" i="2"/>
  <c r="AV17" i="2"/>
  <c r="AV134" i="2"/>
  <c r="AV155" i="2"/>
  <c r="AV411" i="2"/>
  <c r="AV253" i="2"/>
  <c r="AV172" i="2"/>
  <c r="AV222" i="2"/>
  <c r="AV621" i="2"/>
  <c r="AV675" i="2"/>
  <c r="AV339" i="2"/>
  <c r="AV127" i="2"/>
  <c r="AV600" i="2"/>
  <c r="AV263" i="2"/>
  <c r="AV683" i="2"/>
  <c r="AV595" i="2"/>
  <c r="AV661" i="2"/>
  <c r="AV294" i="2"/>
  <c r="AV154" i="2"/>
  <c r="AV256" i="2"/>
  <c r="AV327" i="2"/>
  <c r="AV312" i="2"/>
  <c r="AV94" i="2"/>
  <c r="AV698" i="2"/>
  <c r="AV422" i="2"/>
  <c r="AV380" i="2"/>
  <c r="AV136" i="2"/>
  <c r="AV465" i="2"/>
  <c r="AV199" i="2"/>
  <c r="AV219" i="2"/>
  <c r="AV279" i="2"/>
  <c r="AV537" i="2"/>
  <c r="AV678" i="2"/>
  <c r="AV10" i="2"/>
  <c r="AV707" i="2"/>
  <c r="AV589" i="2"/>
  <c r="AV542" i="2"/>
  <c r="AV596" i="2"/>
  <c r="AV292" i="2"/>
  <c r="AV73" i="2"/>
  <c r="AV729" i="2"/>
  <c r="AV98" i="2"/>
  <c r="AV674" i="2"/>
  <c r="AV405" i="2"/>
  <c r="AV271" i="2"/>
  <c r="AV231" i="2"/>
  <c r="AV592" i="2"/>
  <c r="AV554" i="2"/>
  <c r="AV15" i="2"/>
  <c r="AV355" i="2"/>
  <c r="AV728" i="2"/>
  <c r="AV308" i="2"/>
  <c r="AV133" i="2"/>
  <c r="AV367" i="2"/>
  <c r="AV581" i="2"/>
  <c r="AV389" i="2"/>
  <c r="AV347" i="2"/>
  <c r="AV551" i="2"/>
  <c r="AV319" i="2"/>
  <c r="AV280" i="2"/>
  <c r="AV352" i="2"/>
  <c r="AV445" i="2"/>
  <c r="AV142" i="2"/>
  <c r="AV584" i="2"/>
  <c r="AV318" i="2"/>
  <c r="AV156" i="2"/>
  <c r="AV737" i="2"/>
  <c r="AV717" i="2"/>
  <c r="AV45" i="2"/>
  <c r="AV251" i="2"/>
  <c r="AV125" i="2"/>
  <c r="AV500" i="2"/>
  <c r="AV695" i="2"/>
  <c r="AV556" i="2"/>
  <c r="AV631" i="2"/>
  <c r="AV186" i="2"/>
  <c r="AV676" i="2"/>
  <c r="AV503" i="2"/>
  <c r="AV533" i="2"/>
  <c r="AV320" i="2"/>
  <c r="AV375" i="2"/>
  <c r="AV236" i="2"/>
  <c r="AV557" i="2"/>
  <c r="AV400" i="2"/>
  <c r="AV436" i="2"/>
  <c r="AV150" i="2"/>
  <c r="AV583" i="2"/>
  <c r="AV177" i="2"/>
  <c r="AV122" i="2"/>
  <c r="AV12" i="2"/>
  <c r="AV51" i="2"/>
  <c r="AV364" i="2"/>
  <c r="AV346" i="2"/>
  <c r="AV198" i="2"/>
  <c r="AV92" i="2"/>
  <c r="AV360" i="2"/>
  <c r="AV341" i="2"/>
  <c r="AV117" i="2"/>
  <c r="AV232" i="2"/>
  <c r="AV102" i="2"/>
  <c r="AV61" i="2"/>
  <c r="AV451" i="2"/>
  <c r="AV331" i="2"/>
  <c r="AV550" i="2"/>
  <c r="AV7" i="2"/>
  <c r="AV531" i="2"/>
  <c r="AV329" i="2"/>
  <c r="AV547" i="2"/>
  <c r="AV109" i="2"/>
  <c r="AV641" i="2"/>
  <c r="AV733" i="2"/>
  <c r="AV282" i="2"/>
  <c r="AV588" i="2"/>
  <c r="AV438" i="2"/>
  <c r="AV180" i="2"/>
  <c r="AV314" i="2"/>
  <c r="AV179" i="2"/>
  <c r="AV659" i="2"/>
  <c r="AV101" i="2"/>
  <c r="AV147" i="2"/>
  <c r="AV304" i="2"/>
  <c r="AV239" i="2"/>
  <c r="AV689" i="2"/>
  <c r="AV727" i="2"/>
  <c r="AV77" i="2"/>
  <c r="AV212" i="2"/>
  <c r="AV121" i="2"/>
  <c r="AV426" i="2"/>
  <c r="AV648" i="2"/>
  <c r="AV647" i="2"/>
  <c r="AV291" i="2"/>
  <c r="AV732" i="2"/>
  <c r="AV517" i="2"/>
  <c r="AV410" i="2"/>
  <c r="AV140" i="2"/>
  <c r="AV29" i="2"/>
  <c r="AV323" i="2"/>
  <c r="AV130" i="2"/>
  <c r="AV363" i="2"/>
  <c r="AV66" i="2"/>
  <c r="AV464" i="2"/>
  <c r="AV618" i="2"/>
  <c r="AV709" i="2"/>
  <c r="AV176" i="2"/>
  <c r="AV160" i="2"/>
  <c r="AV514" i="2"/>
  <c r="AV100" i="2"/>
  <c r="AV699" i="2"/>
  <c r="AV377" i="2"/>
  <c r="AV649" i="2"/>
  <c r="AV466" i="2"/>
  <c r="AV439" i="2"/>
  <c r="AV225" i="2"/>
  <c r="AV228" i="2"/>
  <c r="AV2" i="2"/>
  <c r="AV611" i="2"/>
  <c r="AV333" i="2"/>
  <c r="AV277" i="2"/>
  <c r="AV736" i="2"/>
  <c r="AV644" i="2"/>
  <c r="AV673" i="2"/>
  <c r="AV85" i="2"/>
  <c r="AV679" i="2"/>
  <c r="AV558" i="2"/>
  <c r="AV612" i="2"/>
  <c r="AV646" i="2"/>
  <c r="AV574" i="2"/>
  <c r="AV326" i="2"/>
  <c r="AV680" i="2"/>
  <c r="AV274" i="2"/>
  <c r="AV478" i="2"/>
  <c r="AV28" i="2"/>
  <c r="AV666" i="2"/>
  <c r="AV361" i="2"/>
  <c r="AV153" i="2"/>
  <c r="AV16" i="2"/>
  <c r="AV78" i="2"/>
  <c r="AV71" i="2"/>
  <c r="AV704" i="2"/>
  <c r="AV69" i="2"/>
  <c r="AV398" i="2"/>
  <c r="AV240" i="2"/>
  <c r="AV726" i="2"/>
  <c r="AV84" i="2"/>
  <c r="AV187" i="2"/>
  <c r="AV124" i="2"/>
  <c r="AV105" i="2"/>
  <c r="AV234" i="2"/>
  <c r="AV575" i="2"/>
  <c r="AV642" i="2"/>
  <c r="AV107" i="2"/>
  <c r="AV560" i="2"/>
  <c r="AV358" i="2"/>
  <c r="AV185" i="2"/>
  <c r="AV57" i="2"/>
  <c r="AV608" i="2"/>
  <c r="AV34" i="2"/>
  <c r="AV653" i="2"/>
  <c r="AV681" i="2"/>
  <c r="AV158" i="2"/>
  <c r="AV401" i="2"/>
  <c r="AV83" i="2"/>
  <c r="AV37" i="2"/>
  <c r="AV171" i="2"/>
  <c r="AV690" i="2"/>
  <c r="AV712" i="2"/>
  <c r="AV677" i="2"/>
  <c r="AV626" i="2"/>
  <c r="AV145" i="2"/>
  <c r="AV238" i="2"/>
  <c r="AV534" i="2"/>
  <c r="AV548" i="2"/>
  <c r="AV715" i="2"/>
  <c r="AV224" i="2"/>
  <c r="AV128" i="2"/>
  <c r="AV334" i="2"/>
  <c r="AV403" i="2"/>
  <c r="AV270" i="2"/>
  <c r="AV56" i="2"/>
  <c r="AV697" i="2"/>
  <c r="AV362" i="2"/>
  <c r="AV336" i="2"/>
  <c r="AV95" i="2"/>
  <c r="AV201" i="2"/>
  <c r="AV407" i="2"/>
  <c r="AV524" i="2"/>
  <c r="AV645" i="2"/>
  <c r="AV164" i="2"/>
  <c r="AV91" i="2"/>
  <c r="AV174" i="2"/>
  <c r="AV708" i="2"/>
  <c r="AV525" i="2"/>
  <c r="AV714" i="2"/>
  <c r="AV455" i="2"/>
  <c r="AV41" i="2"/>
  <c r="AV322" i="2"/>
  <c r="AV152" i="2"/>
  <c r="AV82" i="2"/>
  <c r="AV582" i="2"/>
  <c r="AV52" i="2"/>
  <c r="AV281" i="2"/>
  <c r="AV344" i="2"/>
  <c r="AV716" i="2"/>
  <c r="AV54" i="2"/>
  <c r="AV735" i="2"/>
  <c r="AV561" i="2"/>
  <c r="AV702" i="2"/>
  <c r="AV492" i="2"/>
  <c r="AV421" i="2"/>
  <c r="AV523" i="2"/>
  <c r="AV261" i="2"/>
  <c r="AV104" i="2"/>
  <c r="AV719" i="2"/>
  <c r="AV623" i="2"/>
  <c r="AV146" i="2"/>
  <c r="AV255" i="2"/>
  <c r="AV196" i="2"/>
  <c r="AV200" i="2"/>
  <c r="AV248" i="2"/>
  <c r="AV619" i="2"/>
  <c r="AV696" i="2"/>
  <c r="AV242" i="2"/>
  <c r="AV385" i="2"/>
  <c r="AV627" i="2"/>
  <c r="AV604" i="2"/>
  <c r="AV654" i="2"/>
  <c r="AV72" i="2"/>
  <c r="AV40" i="2"/>
  <c r="AV718" i="2"/>
  <c r="AV126" i="2"/>
  <c r="AV507" i="2"/>
  <c r="AV567" i="2"/>
  <c r="X58" i="3" l="1"/>
  <c r="X41" i="3"/>
  <c r="Z57" i="3"/>
  <c r="Z44" i="3"/>
  <c r="X76" i="3"/>
  <c r="Z45" i="3"/>
  <c r="Z33" i="3"/>
  <c r="X57" i="3"/>
  <c r="X12" i="3"/>
  <c r="X54" i="3"/>
  <c r="X108" i="3"/>
  <c r="Z46" i="3"/>
  <c r="Z109" i="3"/>
  <c r="X11" i="3"/>
  <c r="Z113" i="3"/>
  <c r="Z28" i="3"/>
  <c r="Z49" i="3"/>
  <c r="X89" i="3"/>
  <c r="Z90" i="3"/>
  <c r="Z91" i="3"/>
  <c r="Z51" i="3"/>
  <c r="X112" i="3"/>
  <c r="Z27" i="3"/>
  <c r="X77" i="3"/>
  <c r="X105" i="3"/>
  <c r="X60" i="3"/>
  <c r="Z58" i="3"/>
  <c r="X24" i="3"/>
  <c r="X52" i="3"/>
  <c r="Z82" i="3"/>
  <c r="X88" i="3"/>
  <c r="Z40" i="3"/>
  <c r="X73" i="3"/>
  <c r="Z35" i="3"/>
  <c r="Z93" i="3"/>
  <c r="X17" i="3"/>
  <c r="X8" i="3"/>
  <c r="Z39" i="3"/>
  <c r="X48" i="3"/>
  <c r="Z22" i="3"/>
  <c r="X44" i="3"/>
  <c r="Z19" i="3"/>
  <c r="Z100" i="3"/>
  <c r="X120" i="3"/>
  <c r="Z98" i="3"/>
  <c r="X38" i="3"/>
  <c r="X9" i="3"/>
  <c r="Z72" i="3"/>
  <c r="Z92" i="3"/>
  <c r="Z99" i="3"/>
  <c r="X63" i="3"/>
  <c r="Z121" i="3"/>
  <c r="Z2" i="3"/>
  <c r="X14" i="3"/>
  <c r="X49" i="3"/>
  <c r="X20" i="3"/>
  <c r="Z59" i="3"/>
  <c r="Z34" i="3"/>
  <c r="X30" i="3"/>
  <c r="Z83" i="3"/>
  <c r="X111" i="3"/>
  <c r="X82" i="3"/>
  <c r="X121" i="3"/>
  <c r="Z89" i="3"/>
  <c r="X31" i="3"/>
  <c r="Z50" i="3"/>
  <c r="X13" i="3"/>
  <c r="X32" i="3"/>
  <c r="X46" i="3"/>
  <c r="X37" i="3"/>
  <c r="X3" i="3"/>
  <c r="Z95" i="3"/>
  <c r="X86" i="3"/>
  <c r="X74" i="3"/>
  <c r="Z67" i="3"/>
  <c r="X102" i="3"/>
  <c r="Z85" i="3"/>
  <c r="Z32" i="3"/>
  <c r="Z13" i="3"/>
  <c r="X80" i="3"/>
  <c r="X2" i="3"/>
  <c r="X33" i="3"/>
  <c r="X99" i="3"/>
  <c r="X21" i="3"/>
  <c r="Z11" i="3"/>
  <c r="Z41" i="3"/>
  <c r="Z63" i="3"/>
  <c r="X93" i="3"/>
  <c r="Z78" i="3"/>
  <c r="X118" i="3"/>
  <c r="Z70" i="3"/>
  <c r="Z104" i="3"/>
  <c r="X106" i="3"/>
  <c r="X28" i="3"/>
  <c r="Z37" i="3"/>
  <c r="Z114" i="3"/>
  <c r="Z43" i="3"/>
  <c r="Z120" i="3"/>
  <c r="X68" i="3"/>
  <c r="X39" i="3"/>
  <c r="X78" i="3"/>
  <c r="Z108" i="3"/>
  <c r="Z20" i="3"/>
  <c r="X103" i="3"/>
  <c r="Z74" i="3"/>
  <c r="Z86" i="3"/>
  <c r="X114" i="3"/>
  <c r="Z115" i="3"/>
  <c r="Z53" i="3"/>
  <c r="X18" i="3"/>
  <c r="X34" i="3"/>
  <c r="X43" i="3"/>
  <c r="Z94" i="3"/>
  <c r="X87" i="3"/>
  <c r="Z97" i="3"/>
  <c r="X113" i="3"/>
  <c r="Z36" i="3"/>
  <c r="X119" i="3"/>
  <c r="Z30" i="3"/>
  <c r="Z88" i="3"/>
  <c r="X29" i="3"/>
  <c r="X51" i="3"/>
  <c r="Z24" i="3"/>
  <c r="X92" i="3"/>
  <c r="Z14" i="3"/>
  <c r="Z61" i="3"/>
  <c r="Z71" i="3"/>
  <c r="Z10" i="3"/>
  <c r="X109" i="3"/>
  <c r="X47" i="3"/>
  <c r="Z52" i="3"/>
  <c r="X40" i="3"/>
  <c r="Z118" i="3"/>
  <c r="Z102" i="3"/>
  <c r="X98" i="3"/>
  <c r="Z62" i="3"/>
  <c r="Z87" i="3"/>
  <c r="X15" i="3"/>
  <c r="Z119" i="3"/>
  <c r="X94" i="3"/>
  <c r="X70" i="3"/>
  <c r="X95" i="3"/>
  <c r="Z65" i="3"/>
  <c r="Z26" i="3"/>
  <c r="Z64" i="3"/>
  <c r="Z7" i="3"/>
  <c r="Z8" i="3"/>
  <c r="X75" i="3"/>
  <c r="Z103" i="3"/>
  <c r="Z111" i="3"/>
  <c r="X85" i="3"/>
  <c r="Z12" i="3"/>
  <c r="X84" i="3"/>
  <c r="X90" i="3"/>
  <c r="X6" i="3"/>
  <c r="X72" i="3"/>
  <c r="X107" i="3"/>
  <c r="Z84" i="3"/>
  <c r="X115" i="3"/>
  <c r="X55" i="3"/>
  <c r="Z31" i="3"/>
  <c r="Z16" i="3"/>
  <c r="Z18" i="3"/>
  <c r="X67" i="3"/>
  <c r="X66" i="3"/>
  <c r="Z73" i="3"/>
  <c r="X81" i="3"/>
  <c r="Z66" i="3"/>
  <c r="X65" i="3"/>
  <c r="X23" i="3"/>
  <c r="Z75" i="3"/>
  <c r="X27" i="3"/>
  <c r="Z48" i="3"/>
  <c r="X25" i="3"/>
  <c r="X53" i="3"/>
  <c r="Z4" i="3"/>
  <c r="X5" i="3"/>
  <c r="Z5" i="3"/>
  <c r="Z80" i="3"/>
  <c r="X36" i="3"/>
  <c r="Z42" i="3"/>
  <c r="X101" i="3"/>
  <c r="X26" i="3"/>
  <c r="Z101" i="3"/>
  <c r="X64" i="3"/>
  <c r="Z29" i="3"/>
  <c r="X79" i="3"/>
  <c r="Z6" i="3"/>
  <c r="Z106" i="3"/>
  <c r="X62" i="3"/>
  <c r="Z3" i="3"/>
  <c r="Z15" i="3"/>
  <c r="X4" i="3"/>
  <c r="Z68" i="3"/>
  <c r="Z96" i="3"/>
  <c r="Z81" i="3"/>
  <c r="X69" i="3"/>
  <c r="X96" i="3"/>
  <c r="Z17" i="3"/>
  <c r="Z69" i="3"/>
  <c r="X91" i="3"/>
  <c r="X59" i="3"/>
  <c r="X35" i="3"/>
  <c r="X22" i="3"/>
  <c r="Z107" i="3"/>
  <c r="X10" i="3"/>
  <c r="X56" i="3"/>
  <c r="Z117" i="3"/>
  <c r="Z110" i="3"/>
  <c r="Z105" i="3"/>
  <c r="X117" i="3"/>
  <c r="Z112" i="3"/>
  <c r="X50" i="3"/>
  <c r="X42" i="3"/>
  <c r="Z25" i="3"/>
  <c r="X97" i="3"/>
  <c r="Z23" i="3"/>
  <c r="Z79" i="3"/>
  <c r="X100" i="3"/>
  <c r="Z54" i="3"/>
  <c r="X83" i="3"/>
  <c r="Z116" i="3"/>
  <c r="X104" i="3"/>
  <c r="Z9" i="3"/>
  <c r="Z60" i="3"/>
  <c r="Z55" i="3"/>
  <c r="X19" i="3"/>
  <c r="Z21" i="3"/>
  <c r="Z47" i="3"/>
  <c r="X71" i="3"/>
  <c r="X61" i="3"/>
  <c r="X7" i="3"/>
  <c r="X110" i="3"/>
  <c r="Z76" i="3"/>
  <c r="X45" i="3"/>
  <c r="X116" i="3"/>
  <c r="Z38" i="3"/>
  <c r="Z77" i="3"/>
  <c r="Z56" i="3"/>
  <c r="X16" i="3"/>
</calcChain>
</file>

<file path=xl/sharedStrings.xml><?xml version="1.0" encoding="utf-8"?>
<sst xmlns="http://schemas.openxmlformats.org/spreadsheetml/2006/main" count="10553" uniqueCount="3206">
  <si>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</si>
  <si>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</si>
  <si>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</si>
  <si>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</si>
  <si>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</si>
  <si>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</si>
  <si>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</si>
  <si>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</si>
  <si>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</si>
  <si>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</si>
  <si>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</si>
  <si>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</si>
  <si>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</si>
  <si>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</si>
  <si>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</si>
  <si>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</si>
  <si>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</si>
  <si>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</si>
  <si>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</si>
  <si>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</si>
  <si>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</si>
  <si>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</si>
  <si>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</si>
  <si>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</si>
  <si>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</si>
  <si>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</si>
  <si>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</si>
  <si>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</si>
  <si>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</si>
  <si>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</si>
  <si>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</si>
  <si>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</si>
  <si>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</si>
  <si>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</si>
  <si>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</si>
  <si>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</si>
  <si>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</si>
  <si>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</si>
  <si>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</si>
  <si>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</si>
  <si>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</si>
  <si>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</si>
  <si>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</si>
  <si>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</si>
  <si>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</si>
  <si>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</si>
  <si>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</si>
  <si>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</si>
  <si>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</si>
  <si>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</si>
  <si>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</si>
  <si>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</si>
  <si>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</si>
  <si>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</si>
  <si>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</si>
  <si>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Tata Motors Ltd</t>
  </si>
  <si>
    <t>TATAMOTORS</t>
  </si>
  <si>
    <t>Four Wheelers</t>
  </si>
  <si>
    <t>Maruti Suzuki India Ltd</t>
  </si>
  <si>
    <t>MARUTI</t>
  </si>
  <si>
    <t>NTPC Ltd</t>
  </si>
  <si>
    <t>NTPC</t>
  </si>
  <si>
    <t>Power Generation</t>
  </si>
  <si>
    <t>Oil and Natural Gas Corporation Ltd</t>
  </si>
  <si>
    <t>ONGC</t>
  </si>
  <si>
    <t>Oil &amp; Gas - Exploration &amp; Production</t>
  </si>
  <si>
    <t>Axis Bank Ltd</t>
  </si>
  <si>
    <t>AXISBANK</t>
  </si>
  <si>
    <t>Kotak Mahindra Bank Ltd</t>
  </si>
  <si>
    <t>KOTAKBANK</t>
  </si>
  <si>
    <t>Avenue Supermarts Ltd</t>
  </si>
  <si>
    <t>DMART</t>
  </si>
  <si>
    <t>Retail - Department Stores</t>
  </si>
  <si>
    <t>Adani Enterprises Ltd</t>
  </si>
  <si>
    <t>ADANIENT</t>
  </si>
  <si>
    <t>Commodities Trading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</si>
  <si>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</si>
  <si>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</si>
  <si>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</si>
  <si>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</si>
  <si>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</si>
  <si>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</si>
  <si>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Mahindra and Mahindra Ltd</t>
  </si>
  <si>
    <t>M&amp;M</t>
  </si>
  <si>
    <t>Asian Paints Ltd</t>
  </si>
  <si>
    <t>ASIANPAINT</t>
  </si>
  <si>
    <t>Paints</t>
  </si>
  <si>
    <t>Hindustan Aeronautics Ltd</t>
  </si>
  <si>
    <t>HAL</t>
  </si>
  <si>
    <t>Aerospace &amp; Defense Equipments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</si>
  <si>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</si>
  <si>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</si>
  <si>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</si>
  <si>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</si>
  <si>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</si>
  <si>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</si>
  <si>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Bajaj Auto Ltd</t>
  </si>
  <si>
    <t>BAJAJ-AUTO</t>
  </si>
  <si>
    <t>Two Wheelers</t>
  </si>
  <si>
    <t>Coal India Ltd</t>
  </si>
  <si>
    <t>COALINDIA</t>
  </si>
  <si>
    <t>Mining - Coal</t>
  </si>
  <si>
    <t>Bajaj Finserv Ltd</t>
  </si>
  <si>
    <t>BAJAJFINSV</t>
  </si>
  <si>
    <t>Adani Green Energy Ltd</t>
  </si>
  <si>
    <t>ADANIGREEN</t>
  </si>
  <si>
    <t>Renewable Energy</t>
  </si>
  <si>
    <t>Wipro Ltd</t>
  </si>
  <si>
    <t>WIPRO</t>
  </si>
  <si>
    <t>Trent Ltd</t>
  </si>
  <si>
    <t>TRENT</t>
  </si>
  <si>
    <t>Retail - Apparel</t>
  </si>
  <si>
    <t>Indian Oil Corporation Ltd</t>
  </si>
  <si>
    <t>IOC</t>
  </si>
  <si>
    <t>Adani Power Ltd</t>
  </si>
  <si>
    <t>ADANIPOWER</t>
  </si>
  <si>
    <t>Nestle India Ltd</t>
  </si>
  <si>
    <t>NESTLEIND</t>
  </si>
  <si>
    <t>FMCG - Foods</t>
  </si>
  <si>
    <t>Siemens Ltd</t>
  </si>
  <si>
    <t>SIEMENS</t>
  </si>
  <si>
    <t>Conglomerates</t>
  </si>
  <si>
    <t>Zomato Ltd</t>
  </si>
  <si>
    <t>ZOMATO</t>
  </si>
  <si>
    <t>Online Services</t>
  </si>
  <si>
    <t>JSW Steel Ltd</t>
  </si>
  <si>
    <t>JSWSTEEL</t>
  </si>
  <si>
    <t>Iron &amp; Steel</t>
  </si>
  <si>
    <t>Indian Railway Finance Corp Ltd</t>
  </si>
  <si>
    <t>IRFC</t>
  </si>
  <si>
    <t>Specialized Finance</t>
  </si>
  <si>
    <t>Jio Financial Services Ltd</t>
  </si>
  <si>
    <t>JIOFIN</t>
  </si>
  <si>
    <t>Bharat Electronics Ltd</t>
  </si>
  <si>
    <t>BEL</t>
  </si>
  <si>
    <t>Electronic Equipments</t>
  </si>
  <si>
    <t>DLF Ltd</t>
  </si>
  <si>
    <t>DLF</t>
  </si>
  <si>
    <t>Real Estate</t>
  </si>
  <si>
    <t>Hindustan Zinc Ltd</t>
  </si>
  <si>
    <t>HINDZINC</t>
  </si>
  <si>
    <t>Mining - Diversified</t>
  </si>
  <si>
    <t>Varun Beverages Ltd</t>
  </si>
  <si>
    <t>VBL</t>
  </si>
  <si>
    <t>Soft Drinks</t>
  </si>
  <si>
    <t>SBI Life Insurance Company Ltd</t>
  </si>
  <si>
    <t>SBILIFE</t>
  </si>
  <si>
    <t>Tata Steel Ltd</t>
  </si>
  <si>
    <t>TATASTEEL</t>
  </si>
  <si>
    <t>Interglobe Aviation Ltd</t>
  </si>
  <si>
    <t>INDIGO</t>
  </si>
  <si>
    <t>Airlines</t>
  </si>
  <si>
    <t>LTIMindtree Ltd</t>
  </si>
  <si>
    <t>LTIM</t>
  </si>
  <si>
    <t>Grasim Industries Ltd</t>
  </si>
  <si>
    <t>GRASIM</t>
  </si>
  <si>
    <t>Vedanta Ltd</t>
  </si>
  <si>
    <t>VEDL</t>
  </si>
  <si>
    <t>Metals - Diversified</t>
  </si>
  <si>
    <t>Power Finance Corporation Ltd</t>
  </si>
  <si>
    <t>PFC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</si>
  <si>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</si>
  <si>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</si>
  <si>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</si>
  <si>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</si>
  <si>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</si>
  <si>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</si>
  <si>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HDFC Life Insurance Company Ltd</t>
  </si>
  <si>
    <t>HDFCLIFE</t>
  </si>
  <si>
    <t>REC Limited</t>
  </si>
  <si>
    <t>RECLTD</t>
  </si>
  <si>
    <t>Ambuja Cements Ltd</t>
  </si>
  <si>
    <t>AMBUJACEM</t>
  </si>
  <si>
    <t>Tech Mahindra Ltd</t>
  </si>
  <si>
    <t>TECHM</t>
  </si>
  <si>
    <t>Godrej Consumer Products Ltd</t>
  </si>
  <si>
    <t>GODREJCP</t>
  </si>
  <si>
    <t>FMCG - Personal Products</t>
  </si>
  <si>
    <t>Bharat Petroleum Corporation Ltd</t>
  </si>
  <si>
    <t>BPCL</t>
  </si>
  <si>
    <t>Hindalco Industries Ltd</t>
  </si>
  <si>
    <t>HINDALCO</t>
  </si>
  <si>
    <t>Metals - Aluminium</t>
  </si>
  <si>
    <t>Gail (India) Ltd</t>
  </si>
  <si>
    <t>GAIL</t>
  </si>
  <si>
    <t>Gas Distribution</t>
  </si>
  <si>
    <t>Britannia Industries Ltd</t>
  </si>
  <si>
    <t>BRITANNIA</t>
  </si>
  <si>
    <t>Divi's Laboratories Ltd</t>
  </si>
  <si>
    <t>DIVISLAB</t>
  </si>
  <si>
    <t>Labs &amp; Life Sciences Services</t>
  </si>
  <si>
    <t>Tata Power Company Ltd</t>
  </si>
  <si>
    <t>TATAPOWER</t>
  </si>
  <si>
    <t>TVS Motor Company Ltd</t>
  </si>
  <si>
    <t>TVSMOTOR</t>
  </si>
  <si>
    <t>Cipla Ltd</t>
  </si>
  <si>
    <t>CIPLA</t>
  </si>
  <si>
    <t>Eicher Motors Ltd</t>
  </si>
  <si>
    <t>EICHERMOT</t>
  </si>
  <si>
    <t>Trucks &amp; Buses</t>
  </si>
  <si>
    <t>Cholamandalam Investment and Finance Company Ltd</t>
  </si>
  <si>
    <t>CHOLAFIN</t>
  </si>
  <si>
    <t>JSW Energy Ltd</t>
  </si>
  <si>
    <t>JSWENERGY</t>
  </si>
  <si>
    <t>Samvardhana Motherson International Ltd</t>
  </si>
  <si>
    <t>MOTHERSON</t>
  </si>
  <si>
    <t>Auto Parts</t>
  </si>
  <si>
    <t>Shriram Finance Ltd</t>
  </si>
  <si>
    <t>SHRIRAMFIN</t>
  </si>
  <si>
    <t>Bank of Baroda Ltd</t>
  </si>
  <si>
    <t>BANKBARODA</t>
  </si>
  <si>
    <t>Adani Energy Solutions Ltd</t>
  </si>
  <si>
    <t>ADANIENSOL</t>
  </si>
  <si>
    <t>Power Infrastructure</t>
  </si>
  <si>
    <t>Punjab National Bank</t>
  </si>
  <si>
    <t>PNB</t>
  </si>
  <si>
    <t>Macrotech Developers Ltd</t>
  </si>
  <si>
    <t>LODHA</t>
  </si>
  <si>
    <t>Havells India Ltd</t>
  </si>
  <si>
    <t>HAVELLS</t>
  </si>
  <si>
    <t>Electrical Components &amp; Equipments</t>
  </si>
  <si>
    <t>Tata Consumer Products Ltd</t>
  </si>
  <si>
    <t>TATACONSUM</t>
  </si>
  <si>
    <t>Tea &amp; Coffee</t>
  </si>
  <si>
    <t>Dabur India Ltd</t>
  </si>
  <si>
    <t>DABUR</t>
  </si>
  <si>
    <t>Rail Vikas Nigam Ltd</t>
  </si>
  <si>
    <t>RVNL</t>
  </si>
  <si>
    <t>Torrent Pharmaceuticals Ltd</t>
  </si>
  <si>
    <t>TORNTPHARM</t>
  </si>
  <si>
    <t>Bajaj Holdings and Investment Ltd</t>
  </si>
  <si>
    <t>BAJAJHLDNG</t>
  </si>
  <si>
    <t>Asset Management</t>
  </si>
  <si>
    <t>Hero MotoCorp Ltd</t>
  </si>
  <si>
    <t>HEROMOTOCO</t>
  </si>
  <si>
    <t>Indusind Bank Ltd</t>
  </si>
  <si>
    <t>INDUSINDBK</t>
  </si>
  <si>
    <t>Indus Towers Ltd</t>
  </si>
  <si>
    <t>INDUSTOWER</t>
  </si>
  <si>
    <t>Telecom Infrastructure</t>
  </si>
  <si>
    <t>Zydus Lifesciences Ltd</t>
  </si>
  <si>
    <t>ZYDUSLIFE</t>
  </si>
  <si>
    <t>Dr Reddy's Laboratories Ltd</t>
  </si>
  <si>
    <t>DRREDDY</t>
  </si>
  <si>
    <t>ICICI Lombard General Insurance Company Ltd</t>
  </si>
  <si>
    <t>ICICIGI</t>
  </si>
  <si>
    <t>ICICI Prudential Life Insurance Company Ltd</t>
  </si>
  <si>
    <t>ICICIPRULI</t>
  </si>
  <si>
    <t>United Spirits Ltd</t>
  </si>
  <si>
    <t>UNITDSPR</t>
  </si>
  <si>
    <t>Alcoholic Beverages</t>
  </si>
  <si>
    <t>Indian Overseas Bank</t>
  </si>
  <si>
    <t>IOB</t>
  </si>
  <si>
    <t>Oil India Ltd</t>
  </si>
  <si>
    <t>OIL</t>
  </si>
  <si>
    <t>Cummins India Ltd</t>
  </si>
  <si>
    <t>CUMMINSIND</t>
  </si>
  <si>
    <t>Industrial Machinery</t>
  </si>
  <si>
    <t>CG Power and Industrial Solutions Ltd</t>
  </si>
  <si>
    <t>CGPOWER</t>
  </si>
  <si>
    <t>Suzlon Energy Ltd</t>
  </si>
  <si>
    <t>SUZLON</t>
  </si>
  <si>
    <t>Renewable Energy Equipment &amp; Services</t>
  </si>
  <si>
    <t>Lupin Ltd</t>
  </si>
  <si>
    <t>LUPIN</t>
  </si>
  <si>
    <t>Polycab India Ltd</t>
  </si>
  <si>
    <t>POLYCAB</t>
  </si>
  <si>
    <t>Colgate-Palmolive (India) Ltd</t>
  </si>
  <si>
    <t>COLPAL</t>
  </si>
  <si>
    <t>Apollo Hospitals Enterprise Ltd</t>
  </si>
  <si>
    <t>APOLLOHOSP</t>
  </si>
  <si>
    <t>Hospitals &amp; Diagnostic Centres</t>
  </si>
  <si>
    <t>Solar Industries India Ltd</t>
  </si>
  <si>
    <t>SOLARINDS</t>
  </si>
  <si>
    <t>Commodity Chemicals</t>
  </si>
  <si>
    <t>Bosch Ltd</t>
  </si>
  <si>
    <t>BOSCHLTD</t>
  </si>
  <si>
    <t>Mankind Pharma Ltd</t>
  </si>
  <si>
    <t>MANKIND</t>
  </si>
  <si>
    <t>GMR Airports Infrastructure Ltd</t>
  </si>
  <si>
    <t>GMRINFRA</t>
  </si>
  <si>
    <t>Info Edge (India) Ltd</t>
  </si>
  <si>
    <t>NAUKRI</t>
  </si>
  <si>
    <t>Jindal Steel And Power Ltd</t>
  </si>
  <si>
    <t>JINDALSTEL</t>
  </si>
  <si>
    <t>NHPC Ltd</t>
  </si>
  <si>
    <t>NHPC</t>
  </si>
  <si>
    <t>Indian Hotels Company Ltd</t>
  </si>
  <si>
    <t>INDHOTEL</t>
  </si>
  <si>
    <t>Hotels, Resorts &amp; Cruise Lines</t>
  </si>
  <si>
    <t>Oracle Financial Services Software Ltd</t>
  </si>
  <si>
    <t>OFSS</t>
  </si>
  <si>
    <t>Software Services</t>
  </si>
  <si>
    <t>Canara Bank Ltd</t>
  </si>
  <si>
    <t>CANBK</t>
  </si>
  <si>
    <t>IDBI Bank Ltd</t>
  </si>
  <si>
    <t>IDBI</t>
  </si>
  <si>
    <t>Private Bank</t>
  </si>
  <si>
    <t>HDFC Asset Management Company Ltd</t>
  </si>
  <si>
    <t>HDFCAMC</t>
  </si>
  <si>
    <t>Shree Cement Ltd</t>
  </si>
  <si>
    <t>SHREECEM</t>
  </si>
  <si>
    <t>Vodafone Idea Ltd</t>
  </si>
  <si>
    <t>IDEA</t>
  </si>
  <si>
    <t>Union Bank of India Ltd</t>
  </si>
  <si>
    <t>UNIONBANK</t>
  </si>
  <si>
    <t>Bharat Heavy Electricals Ltd</t>
  </si>
  <si>
    <t>BHEL</t>
  </si>
  <si>
    <t>Hindustan Petroleum Corp Ltd</t>
  </si>
  <si>
    <t>HINDPETRO</t>
  </si>
  <si>
    <t>Adani Total Gas Ltd</t>
  </si>
  <si>
    <t>ATGL</t>
  </si>
  <si>
    <t>Aurobindo Pharma Ltd</t>
  </si>
  <si>
    <t>AUROPHARMA</t>
  </si>
  <si>
    <t>Mazagon Dock Shipbuilders Ltd</t>
  </si>
  <si>
    <t>MAZDOCK</t>
  </si>
  <si>
    <t>Shipbuilding</t>
  </si>
  <si>
    <t>Marico Ltd</t>
  </si>
  <si>
    <t>MARICO</t>
  </si>
  <si>
    <t>Max Healthcare Institute Ltd</t>
  </si>
  <si>
    <t>MAXHEALTH</t>
  </si>
  <si>
    <t>Torrent Power Ltd</t>
  </si>
  <si>
    <t>TORNTPOWER</t>
  </si>
  <si>
    <t>Godrej Properties Ltd</t>
  </si>
  <si>
    <t>GODREJPROP</t>
  </si>
  <si>
    <t>Muthoot Finance Ltd</t>
  </si>
  <si>
    <t>MUTHOOTFIN</t>
  </si>
  <si>
    <t>Persistent Systems Ltd</t>
  </si>
  <si>
    <t>PERSISTENT</t>
  </si>
  <si>
    <t>PB Fintech Ltd</t>
  </si>
  <si>
    <t>POLICYBZR</t>
  </si>
  <si>
    <t>Prestige Estates Projects Ltd</t>
  </si>
  <si>
    <t>PRESTIGE</t>
  </si>
  <si>
    <t>SBI Cards and Payment Services Ltd</t>
  </si>
  <si>
    <t>SBICARD</t>
  </si>
  <si>
    <t>Payment Infrastructure</t>
  </si>
  <si>
    <t>Tube Investments of India Ltd</t>
  </si>
  <si>
    <t>TIINDIA</t>
  </si>
  <si>
    <t>Cycles</t>
  </si>
  <si>
    <t>SRF Ltd</t>
  </si>
  <si>
    <t>SRF</t>
  </si>
  <si>
    <t>Alkem Laboratories Ltd</t>
  </si>
  <si>
    <t>ALKEM</t>
  </si>
  <si>
    <t>Dixon Technologies (India) Ltd</t>
  </si>
  <si>
    <t>DIXON</t>
  </si>
  <si>
    <t>Home Electronics &amp; Appliances</t>
  </si>
  <si>
    <t>Indian Railway Catering and Tourism Corporation Ltd</t>
  </si>
  <si>
    <t>IRCTC</t>
  </si>
  <si>
    <t>Bharat Forge Ltd</t>
  </si>
  <si>
    <t>BHARATFORG</t>
  </si>
  <si>
    <t>Yes Bank Ltd</t>
  </si>
  <si>
    <t>YESBANK</t>
  </si>
  <si>
    <t>Ashok Leyland Ltd</t>
  </si>
  <si>
    <t>ASHOKLEY</t>
  </si>
  <si>
    <t>General Insurance Corporation of India</t>
  </si>
  <si>
    <t>GICRE</t>
  </si>
  <si>
    <t>Indian Bank</t>
  </si>
  <si>
    <t>INDIANB</t>
  </si>
  <si>
    <t>Berger Paints India Ltd</t>
  </si>
  <si>
    <t>BERGEPAINT</t>
  </si>
  <si>
    <t>PI Industries Ltd</t>
  </si>
  <si>
    <t>PIIND</t>
  </si>
  <si>
    <t>Patanjali Foods Ltd</t>
  </si>
  <si>
    <t>PATANJALI</t>
  </si>
  <si>
    <t>Packaged Foods &amp; Meats</t>
  </si>
  <si>
    <t>Supreme Industries Ltd</t>
  </si>
  <si>
    <t>SUPREMEIND</t>
  </si>
  <si>
    <t>Plastic Products</t>
  </si>
  <si>
    <t>Kalyan Jewellers India Ltd</t>
  </si>
  <si>
    <t>KALYANKJIL</t>
  </si>
  <si>
    <t>JSW Infrastructure Ltd</t>
  </si>
  <si>
    <t>JSWINFRA</t>
  </si>
  <si>
    <t>Abbott India Ltd</t>
  </si>
  <si>
    <t>ABBOTINDIA</t>
  </si>
  <si>
    <t>Oberoi Realty Ltd</t>
  </si>
  <si>
    <t>OBEROIRLTY</t>
  </si>
  <si>
    <t>Fertilisers And Chemicals Travancore Ltd</t>
  </si>
  <si>
    <t>FACT</t>
  </si>
  <si>
    <t>Fertilizers &amp; Agro Chemicals</t>
  </si>
  <si>
    <t>Linde India Ltd</t>
  </si>
  <si>
    <t>LINDEINDIA</t>
  </si>
  <si>
    <t>Phoenix Mills Ltd</t>
  </si>
  <si>
    <t>PHOENIXLTD</t>
  </si>
  <si>
    <t>Fsn E-Commerce Ventures Ltd</t>
  </si>
  <si>
    <t>NYKAA</t>
  </si>
  <si>
    <t>Wellness Services</t>
  </si>
  <si>
    <t>UNO Minda Ltd</t>
  </si>
  <si>
    <t>UNOMINDA</t>
  </si>
  <si>
    <t>NMDC Ltd</t>
  </si>
  <si>
    <t>NMDC</t>
  </si>
  <si>
    <t>Mining - Iron Ore</t>
  </si>
  <si>
    <t>Schaeffler India Ltd</t>
  </si>
  <si>
    <t>SCHAEFFLER</t>
  </si>
  <si>
    <t>Voltas Ltd</t>
  </si>
  <si>
    <t>VOLTAS</t>
  </si>
  <si>
    <t>Indian Renewable Energy Development Agency Ltd</t>
  </si>
  <si>
    <t>IREDA</t>
  </si>
  <si>
    <t>Bharti Hexacom Ltd</t>
  </si>
  <si>
    <t>BHARTIHEXA</t>
  </si>
  <si>
    <t>Jindal Stainless Ltd</t>
  </si>
  <si>
    <t>JSL</t>
  </si>
  <si>
    <t>L&amp;T Technology Services Ltd</t>
  </si>
  <si>
    <t>LTTS</t>
  </si>
  <si>
    <t>UCO Bank</t>
  </si>
  <si>
    <t>UCOBANK</t>
  </si>
  <si>
    <t>Container Corporation of India Ltd</t>
  </si>
  <si>
    <t>CONCOR</t>
  </si>
  <si>
    <t>Logistics</t>
  </si>
  <si>
    <t>Balkrishna Industries Ltd</t>
  </si>
  <si>
    <t>BALKRISIND</t>
  </si>
  <si>
    <t>Tires &amp; Rubber</t>
  </si>
  <si>
    <t>MRF Ltd</t>
  </si>
  <si>
    <t>MRF</t>
  </si>
  <si>
    <t>Mphasis Ltd</t>
  </si>
  <si>
    <t>MPHASIS</t>
  </si>
  <si>
    <t>Aditya Birla Capital Ltd</t>
  </si>
  <si>
    <t>ABCAPITAL</t>
  </si>
  <si>
    <t>Diversified Financials</t>
  </si>
  <si>
    <t>Tata Communications Ltd</t>
  </si>
  <si>
    <t>TATACOMM</t>
  </si>
  <si>
    <t>United Breweries Ltd</t>
  </si>
  <si>
    <t>UBL</t>
  </si>
  <si>
    <t>Premier Energies Ltd</t>
  </si>
  <si>
    <t>PREMIERENE</t>
  </si>
  <si>
    <t>IDFC First Bank Ltd</t>
  </si>
  <si>
    <t>IDFCFIRSTB</t>
  </si>
  <si>
    <t>Sundaram Finance Ltd</t>
  </si>
  <si>
    <t>SUNDARMFIN</t>
  </si>
  <si>
    <t>Procter &amp; Gamble Hygiene and Health Care Ltd</t>
  </si>
  <si>
    <t>PGHH</t>
  </si>
  <si>
    <t>AU Small Finance Bank Ltd</t>
  </si>
  <si>
    <t>AUBANK</t>
  </si>
  <si>
    <t>Steel Authority of India Ltd</t>
  </si>
  <si>
    <t>SAIL</t>
  </si>
  <si>
    <t>Bank of India Ltd</t>
  </si>
  <si>
    <t>BANKINDIA</t>
  </si>
  <si>
    <t>Astral Ltd</t>
  </si>
  <si>
    <t>ASTRAL</t>
  </si>
  <si>
    <t>Building Products - Pipes</t>
  </si>
  <si>
    <t>Petronet LNG Ltd</t>
  </si>
  <si>
    <t>PETRONET</t>
  </si>
  <si>
    <t>Oil &amp; Gas - Storage &amp; Transportation</t>
  </si>
  <si>
    <t>Ola Electric Mobility Ltd</t>
  </si>
  <si>
    <t>OLAELEC</t>
  </si>
  <si>
    <t>Housing and Urban Development Corporation Ltd</t>
  </si>
  <si>
    <t>HUDCO</t>
  </si>
  <si>
    <t>Central Bank of India Ltd</t>
  </si>
  <si>
    <t>CENTRALBK</t>
  </si>
  <si>
    <t>Coromandel International Ltd</t>
  </si>
  <si>
    <t>COROMANDEL</t>
  </si>
  <si>
    <t>SJVN Ltd</t>
  </si>
  <si>
    <t>SJVN</t>
  </si>
  <si>
    <t>Tata Elxsi Ltd</t>
  </si>
  <si>
    <t>TATAELXSI</t>
  </si>
  <si>
    <t>Thermax Limited</t>
  </si>
  <si>
    <t>THERMAX</t>
  </si>
  <si>
    <t>Hitachi Energy India Ltd</t>
  </si>
  <si>
    <t>POWERINDIA</t>
  </si>
  <si>
    <t>GlaxoSmithKline Pharmaceuticals Ltd</t>
  </si>
  <si>
    <t>GLAXO</t>
  </si>
  <si>
    <t>Glenmark Pharmaceuticals Ltd</t>
  </si>
  <si>
    <t>GLENMARK</t>
  </si>
  <si>
    <t>Cochin Shipyard Ltd</t>
  </si>
  <si>
    <t>COCHINSHIP</t>
  </si>
  <si>
    <t>KPIT Technologies Ltd</t>
  </si>
  <si>
    <t>KPITTECH</t>
  </si>
  <si>
    <t>Adani Wilmar Ltd</t>
  </si>
  <si>
    <t>AWL</t>
  </si>
  <si>
    <t>ACC Ltd</t>
  </si>
  <si>
    <t>ACC</t>
  </si>
  <si>
    <t>UPL Ltd</t>
  </si>
  <si>
    <t>UPL</t>
  </si>
  <si>
    <t>Bharat Dynamics Ltd</t>
  </si>
  <si>
    <t>BDL</t>
  </si>
  <si>
    <t>Federal Bank Ltd</t>
  </si>
  <si>
    <t>FEDERALBNK</t>
  </si>
  <si>
    <t>Biocon Ltd</t>
  </si>
  <si>
    <t>BIOCON</t>
  </si>
  <si>
    <t>Biotechnology</t>
  </si>
  <si>
    <t>Gujarat Gas Ltd</t>
  </si>
  <si>
    <t>GUJGASLTD</t>
  </si>
  <si>
    <t>Page Industries Ltd</t>
  </si>
  <si>
    <t>PAGEIND</t>
  </si>
  <si>
    <t>Apparel &amp; Accessories</t>
  </si>
  <si>
    <t>Honeywell Automation India Ltd</t>
  </si>
  <si>
    <t>HONAUT</t>
  </si>
  <si>
    <t>Tata Technologies Ltd</t>
  </si>
  <si>
    <t>TATATECH</t>
  </si>
  <si>
    <t>Gujarat Fluorochemicals Ltd</t>
  </si>
  <si>
    <t>FLUOROCHEM</t>
  </si>
  <si>
    <t>Specialty Chemicals</t>
  </si>
  <si>
    <t>Motilal Oswal Financial Services Ltd</t>
  </si>
  <si>
    <t>MOTILALOFS</t>
  </si>
  <si>
    <t>Coforge Ltd</t>
  </si>
  <si>
    <t>COFORGE</t>
  </si>
  <si>
    <t>Nippon Life India Asset Management Ltd</t>
  </si>
  <si>
    <t>NAM-INDIA</t>
  </si>
  <si>
    <t>New India Assurance Company Ltd</t>
  </si>
  <si>
    <t>NIACL</t>
  </si>
  <si>
    <t>Jubilant Foodworks Ltd</t>
  </si>
  <si>
    <t>JUBLFOOD</t>
  </si>
  <si>
    <t>Restaurants &amp; Cafes</t>
  </si>
  <si>
    <t>Bank of Maharashtra Ltd</t>
  </si>
  <si>
    <t>MAHABANK</t>
  </si>
  <si>
    <t>Ge T&amp;D India Ltd</t>
  </si>
  <si>
    <t>GET&amp;D</t>
  </si>
  <si>
    <t>L&amp;T Finance Ltd</t>
  </si>
  <si>
    <t>LTF</t>
  </si>
  <si>
    <t>Fortis Healthcare Ltd</t>
  </si>
  <si>
    <t>FORTIS</t>
  </si>
  <si>
    <t>Ajanta Pharma Ltd</t>
  </si>
  <si>
    <t>AJANTPHARM</t>
  </si>
  <si>
    <t>Sona BLW Precision Forgings Ltd</t>
  </si>
  <si>
    <t>SONACOMS</t>
  </si>
  <si>
    <t>Godrej Industries Ltd</t>
  </si>
  <si>
    <t>GODREJIND</t>
  </si>
  <si>
    <t>Exide Industries Ltd</t>
  </si>
  <si>
    <t>EXIDEIND</t>
  </si>
  <si>
    <t>Batteries</t>
  </si>
  <si>
    <t>360 One Wam Ltd</t>
  </si>
  <si>
    <t>360ONE</t>
  </si>
  <si>
    <t>Investment Banking &amp; Brokerage</t>
  </si>
  <si>
    <t>Deepak Nitrite Ltd</t>
  </si>
  <si>
    <t>DEEPAKNTR</t>
  </si>
  <si>
    <t>Mahindra and Mahindra Financial Services Ltd</t>
  </si>
  <si>
    <t>M&amp;MFIN</t>
  </si>
  <si>
    <t>Escorts Kubota Ltd</t>
  </si>
  <si>
    <t>ESCORTS</t>
  </si>
  <si>
    <t>Tractors</t>
  </si>
  <si>
    <t>AIA Engineering Ltd</t>
  </si>
  <si>
    <t>AIAENG</t>
  </si>
  <si>
    <t>One 97 Communications Ltd</t>
  </si>
  <si>
    <t>PAYTM</t>
  </si>
  <si>
    <t>Business Support Services</t>
  </si>
  <si>
    <t>Lloyds Metals And Energy Ltd</t>
  </si>
  <si>
    <t>LLOYDSME</t>
  </si>
  <si>
    <t>3M India Ltd</t>
  </si>
  <si>
    <t>3MINDIA</t>
  </si>
  <si>
    <t>Stationery</t>
  </si>
  <si>
    <t>KEI Industries Ltd</t>
  </si>
  <si>
    <t>KEI</t>
  </si>
  <si>
    <t>Cables</t>
  </si>
  <si>
    <t>APL Apollo Tubes Ltd</t>
  </si>
  <si>
    <t>APLAPOLLO</t>
  </si>
  <si>
    <t>Max Financial Services Ltd</t>
  </si>
  <si>
    <t>MFSL</t>
  </si>
  <si>
    <t>LIC Housing Finance Ltd</t>
  </si>
  <si>
    <t>LICHSGFIN</t>
  </si>
  <si>
    <t>Home Financing</t>
  </si>
  <si>
    <t>BSE Ltd</t>
  </si>
  <si>
    <t>BSE</t>
  </si>
  <si>
    <t>Stock Exchanges &amp; Ratings</t>
  </si>
  <si>
    <t>Punjab &amp; Sind Bank</t>
  </si>
  <si>
    <t>PSB</t>
  </si>
  <si>
    <t>IRB Infrastructure Developers Ltd</t>
  </si>
  <si>
    <t>IRB</t>
  </si>
  <si>
    <t>Indraprastha Gas Ltd</t>
  </si>
  <si>
    <t>IGL</t>
  </si>
  <si>
    <t>J K Cement Ltd</t>
  </si>
  <si>
    <t>JKCEMENT</t>
  </si>
  <si>
    <t>Blue Star Ltd</t>
  </si>
  <si>
    <t>BLUESTARCO</t>
  </si>
  <si>
    <t>Star Health and Allied Insurance Company Ltd</t>
  </si>
  <si>
    <t>STARHEALTH</t>
  </si>
  <si>
    <t>Apar Industries Ltd</t>
  </si>
  <si>
    <t>APARINDS</t>
  </si>
  <si>
    <t>NLC India Ltd</t>
  </si>
  <si>
    <t>NLCINDIA</t>
  </si>
  <si>
    <t>Emami Ltd</t>
  </si>
  <si>
    <t>EMAMILTD</t>
  </si>
  <si>
    <t>Syngene International Ltd</t>
  </si>
  <si>
    <t>SYNGENE</t>
  </si>
  <si>
    <t>IPCA Laboratories Ltd</t>
  </si>
  <si>
    <t>IPCALAB</t>
  </si>
  <si>
    <t>Go Digit General Insurance Ltd</t>
  </si>
  <si>
    <t>GODIGIT</t>
  </si>
  <si>
    <t>Godfrey Phillips India Ltd</t>
  </si>
  <si>
    <t>GODFRYPHLP</t>
  </si>
  <si>
    <t>Tata Investment Corporation Ltd</t>
  </si>
  <si>
    <t>TATAINVEST</t>
  </si>
  <si>
    <t>Endurance Technologies Ltd</t>
  </si>
  <si>
    <t>ENDURANCE</t>
  </si>
  <si>
    <t>Dalmia Bharat Ltd</t>
  </si>
  <si>
    <t>DALBHARAT</t>
  </si>
  <si>
    <t>Cholamandalam Financial Holdings Ltd</t>
  </si>
  <si>
    <t>CHOLAHLDNG</t>
  </si>
  <si>
    <t>Metro Brands Ltd</t>
  </si>
  <si>
    <t>METROBRAND</t>
  </si>
  <si>
    <t>Footwear</t>
  </si>
  <si>
    <t>Aditya Birla Fashion and Retail Ltd</t>
  </si>
  <si>
    <t>ABFRL</t>
  </si>
  <si>
    <t>CRISIL Ltd</t>
  </si>
  <si>
    <t>CRISIL</t>
  </si>
  <si>
    <t>Mangalore Refinery and Petrochemicals Ltd</t>
  </si>
  <si>
    <t>MRPL</t>
  </si>
  <si>
    <t>Apollo Tyres Ltd</t>
  </si>
  <si>
    <t>APOLLOTYRE</t>
  </si>
  <si>
    <t>Embassy Office Parks REIT</t>
  </si>
  <si>
    <t>EMBASSY</t>
  </si>
  <si>
    <t>Brigade Enterprises Ltd</t>
  </si>
  <si>
    <t>BRIGADE</t>
  </si>
  <si>
    <t>Sun Tv Network Ltd</t>
  </si>
  <si>
    <t>SUNTV</t>
  </si>
  <si>
    <t>TV Channels &amp; Broadcasters</t>
  </si>
  <si>
    <t>Bandhan Bank Ltd</t>
  </si>
  <si>
    <t>BANDHANBNK</t>
  </si>
  <si>
    <t>National Aluminium Co Ltd</t>
  </si>
  <si>
    <t>NATIONALUM</t>
  </si>
  <si>
    <t>Gland Pharma Ltd</t>
  </si>
  <si>
    <t>GLAND</t>
  </si>
  <si>
    <t>NBCC (India) Ltd</t>
  </si>
  <si>
    <t>NBCC</t>
  </si>
  <si>
    <t>Brainbees Solutions Ltd</t>
  </si>
  <si>
    <t>FIRSTCRY</t>
  </si>
  <si>
    <t>ZF Commercial Vehicle Control Systems India Ltd</t>
  </si>
  <si>
    <t>ZFCVINDIA</t>
  </si>
  <si>
    <t>TVS Holdings Ltd</t>
  </si>
  <si>
    <t>TVSHLTD</t>
  </si>
  <si>
    <t>Suven Pharmaceuticals Ltd</t>
  </si>
  <si>
    <t>SUVENPHAR</t>
  </si>
  <si>
    <t>Motherson Sumi Wiring India Ltd</t>
  </si>
  <si>
    <t>MSUMI</t>
  </si>
  <si>
    <t>Inox Wind Ltd</t>
  </si>
  <si>
    <t>INOXWIND</t>
  </si>
  <si>
    <t>Delhivery Ltd</t>
  </si>
  <si>
    <t>DELHIVERY</t>
  </si>
  <si>
    <t>J B Chemicals and Pharmaceuticals Ltd</t>
  </si>
  <si>
    <t>JBCHEPHARM</t>
  </si>
  <si>
    <t>Hindustan Copper Ltd</t>
  </si>
  <si>
    <t>HINDCOPPER</t>
  </si>
  <si>
    <t>Mining - Copper</t>
  </si>
  <si>
    <t>Gillette India Ltd</t>
  </si>
  <si>
    <t>GILLETTE</t>
  </si>
  <si>
    <t>Vedant Fashions Ltd</t>
  </si>
  <si>
    <t>MANYAVAR</t>
  </si>
  <si>
    <t>Textiles</t>
  </si>
  <si>
    <t>Crompton Greaves Consumer Electricals Ltd</t>
  </si>
  <si>
    <t>CROMPTON</t>
  </si>
  <si>
    <t>Global Health Ltd</t>
  </si>
  <si>
    <t>MEDANTA</t>
  </si>
  <si>
    <t>Kaynes Technology India Ltd</t>
  </si>
  <si>
    <t>KAYNES</t>
  </si>
  <si>
    <t>Poonawalla Fincorp Ltd</t>
  </si>
  <si>
    <t>POONAWALLA</t>
  </si>
  <si>
    <t>BASF India Ltd</t>
  </si>
  <si>
    <t>BASF</t>
  </si>
  <si>
    <t>Sundram Fasteners Ltd</t>
  </si>
  <si>
    <t>SUNDRMFAST</t>
  </si>
  <si>
    <t>KPR Mill Ltd</t>
  </si>
  <si>
    <t>KPRMILL</t>
  </si>
  <si>
    <t>Aegis Logistics Ltd</t>
  </si>
  <si>
    <t>AEGISLOG</t>
  </si>
  <si>
    <t>Central Depository Services (India) Ltd</t>
  </si>
  <si>
    <t>CDSL</t>
  </si>
  <si>
    <t>Piramal Pharma Ltd</t>
  </si>
  <si>
    <t>PPLPHARMA</t>
  </si>
  <si>
    <t>Carborundum Universal Ltd</t>
  </si>
  <si>
    <t>CARBORUNIV</t>
  </si>
  <si>
    <t>Bayer Cropscience Ltd</t>
  </si>
  <si>
    <t>BAYERCROP</t>
  </si>
  <si>
    <t>Dr. Lal PathLabs Ltd</t>
  </si>
  <si>
    <t>LALPATHLAB</t>
  </si>
  <si>
    <t>Pfizer Ltd</t>
  </si>
  <si>
    <t>PFIZER</t>
  </si>
  <si>
    <t>PNB Housing Finance Ltd</t>
  </si>
  <si>
    <t>PNBHOUSING</t>
  </si>
  <si>
    <t>Narayana Hrudayalaya Ltd</t>
  </si>
  <si>
    <t>NH</t>
  </si>
  <si>
    <t>Timken India Ltd</t>
  </si>
  <si>
    <t>TIMKEN</t>
  </si>
  <si>
    <t>Natco Pharma Ltd</t>
  </si>
  <si>
    <t>NATCOPHARM</t>
  </si>
  <si>
    <t>Hatsun Agro Product Ltd</t>
  </si>
  <si>
    <t>HATSUN</t>
  </si>
  <si>
    <t>ICICI Securities Ltd</t>
  </si>
  <si>
    <t>ISEC</t>
  </si>
  <si>
    <t>ITI Ltd</t>
  </si>
  <si>
    <t>ITI</t>
  </si>
  <si>
    <t>Telecom Equipments</t>
  </si>
  <si>
    <t>Whirlpool of India Ltd</t>
  </si>
  <si>
    <t>WHIRLPOOL</t>
  </si>
  <si>
    <t>Grindwell Norton Ltd</t>
  </si>
  <si>
    <t>GRINDWELL</t>
  </si>
  <si>
    <t>Tata Chemicals Ltd</t>
  </si>
  <si>
    <t>TATACHEM</t>
  </si>
  <si>
    <t>Multi Commodity Exchange of India Ltd</t>
  </si>
  <si>
    <t>MCX</t>
  </si>
  <si>
    <t>Ratnamani Metals and Tubes Ltd</t>
  </si>
  <si>
    <t>RATNAMANI</t>
  </si>
  <si>
    <t>Sumitomo Chemical India Ltd</t>
  </si>
  <si>
    <t>SUMICHEM</t>
  </si>
  <si>
    <t>Laurus Labs Ltd</t>
  </si>
  <si>
    <t>LAURUSLABS</t>
  </si>
  <si>
    <t>Radico Khaitan Ltd</t>
  </si>
  <si>
    <t>RADICO</t>
  </si>
  <si>
    <t>Emcure Pharmaceuticals Ltd</t>
  </si>
  <si>
    <t>EMCURE</t>
  </si>
  <si>
    <t>Himadri Speciality Chemical Ltd</t>
  </si>
  <si>
    <t>HSCL</t>
  </si>
  <si>
    <t>SKF India Ltd</t>
  </si>
  <si>
    <t>SKFINDIA</t>
  </si>
  <si>
    <t>Century Textiles and Industries Ltd</t>
  </si>
  <si>
    <t>CENTURYTEX</t>
  </si>
  <si>
    <t>Paper Products</t>
  </si>
  <si>
    <t>Amara Raja Energy &amp; Mobility Ltd</t>
  </si>
  <si>
    <t>ARE&amp;M</t>
  </si>
  <si>
    <t>Jyoti CNC Automation Ltd</t>
  </si>
  <si>
    <t>JYOTICNC</t>
  </si>
  <si>
    <t>Computer Hardware</t>
  </si>
  <si>
    <t>Authum Investment &amp; Infrastructure Ltd</t>
  </si>
  <si>
    <t>AIIL</t>
  </si>
  <si>
    <t>Poly Medicure Ltd</t>
  </si>
  <si>
    <t>POLYMED</t>
  </si>
  <si>
    <t>Health Care Equipment &amp; Supplies</t>
  </si>
  <si>
    <t>Castrol India Ltd</t>
  </si>
  <si>
    <t>CASTROLIND</t>
  </si>
  <si>
    <t>CESC Ltd</t>
  </si>
  <si>
    <t>CESC</t>
  </si>
  <si>
    <t>KEC International Ltd</t>
  </si>
  <si>
    <t>KEC</t>
  </si>
  <si>
    <t>Kansai Nerolac Paints Ltd</t>
  </si>
  <si>
    <t>KANSAINER</t>
  </si>
  <si>
    <t>Gujarat State Petronet Ltd</t>
  </si>
  <si>
    <t>GSPL</t>
  </si>
  <si>
    <t>Nuvama Wealth Management Ltd</t>
  </si>
  <si>
    <t>NUVAMA</t>
  </si>
  <si>
    <t>Piramal Enterprises Ltd</t>
  </si>
  <si>
    <t>PEL</t>
  </si>
  <si>
    <t>EIH Ltd</t>
  </si>
  <si>
    <t>EIHOTEL</t>
  </si>
  <si>
    <t>KIOCL Ltd</t>
  </si>
  <si>
    <t>KIOCL</t>
  </si>
  <si>
    <t>Triveni Turbine Ltd</t>
  </si>
  <si>
    <t>TRITURBINE</t>
  </si>
  <si>
    <t>Alembic Pharmaceuticals Ltd</t>
  </si>
  <si>
    <t>APLLTD</t>
  </si>
  <si>
    <t>Atul Ltd</t>
  </si>
  <si>
    <t>ATUL</t>
  </si>
  <si>
    <t>CPSE ETF</t>
  </si>
  <si>
    <t>CPSEETF</t>
  </si>
  <si>
    <t>Equity</t>
  </si>
  <si>
    <t>Shyam Metalics and Energy Ltd</t>
  </si>
  <si>
    <t>SHYAMMETL</t>
  </si>
  <si>
    <t>Ircon International Ltd</t>
  </si>
  <si>
    <t>IRCON</t>
  </si>
  <si>
    <t>Kajaria Ceramics Ltd</t>
  </si>
  <si>
    <t>KAJARIACER</t>
  </si>
  <si>
    <t>Building Products - Ceramics</t>
  </si>
  <si>
    <t>Elgi Equipments Ltd</t>
  </si>
  <si>
    <t>ELGIEQUIP</t>
  </si>
  <si>
    <t>JBM Auto Ltd</t>
  </si>
  <si>
    <t>JBMA</t>
  </si>
  <si>
    <t>Kalpataru Projects International Ltd</t>
  </si>
  <si>
    <t>KPIL</t>
  </si>
  <si>
    <t>Affle (India) Ltd</t>
  </si>
  <si>
    <t>AFFLE</t>
  </si>
  <si>
    <t>Advertising</t>
  </si>
  <si>
    <t>Angel One Ltd</t>
  </si>
  <si>
    <t>ANGELONE</t>
  </si>
  <si>
    <t>HFCL Ltd</t>
  </si>
  <si>
    <t>HFCL</t>
  </si>
  <si>
    <t>Tejas Networks Ltd</t>
  </si>
  <si>
    <t>TEJASNET</t>
  </si>
  <si>
    <t>Devyani International Ltd</t>
  </si>
  <si>
    <t>DEVYANI</t>
  </si>
  <si>
    <t>Jindal SAW Ltd</t>
  </si>
  <si>
    <t>JINDALSAW</t>
  </si>
  <si>
    <t>Jupiter Wagons Ltd</t>
  </si>
  <si>
    <t>JWL</t>
  </si>
  <si>
    <t>Rail</t>
  </si>
  <si>
    <t>Cyient Ltd</t>
  </si>
  <si>
    <t>CYIENT</t>
  </si>
  <si>
    <t>Five-Star Business Finance Ltd</t>
  </si>
  <si>
    <t>FIVESTAR</t>
  </si>
  <si>
    <t>Firstsource Solutions Ltd</t>
  </si>
  <si>
    <t>FSL</t>
  </si>
  <si>
    <t>Outsourced services</t>
  </si>
  <si>
    <t>Aarti Industries Ltd</t>
  </si>
  <si>
    <t>AARTIIND</t>
  </si>
  <si>
    <t>Finolex Cables Ltd</t>
  </si>
  <si>
    <t>FINCABLES</t>
  </si>
  <si>
    <t>CIE Automotive India Ltd</t>
  </si>
  <si>
    <t>CIEINDIA</t>
  </si>
  <si>
    <t>PTC Industries Ltd</t>
  </si>
  <si>
    <t>PTCIL</t>
  </si>
  <si>
    <t>Krishna Institute of Medical Sciences Ltd</t>
  </si>
  <si>
    <t>KIMS</t>
  </si>
  <si>
    <t>Computer Age Management Services Ltd</t>
  </si>
  <si>
    <t>CAMS</t>
  </si>
  <si>
    <t>Bikaji Foods International Ltd</t>
  </si>
  <si>
    <t>BIKAJI</t>
  </si>
  <si>
    <t>Aditya Birla Sun Life Amc Ltd</t>
  </si>
  <si>
    <t>ABSLAMC</t>
  </si>
  <si>
    <t>Anant Raj Ltd</t>
  </si>
  <si>
    <t>ANANTRAJ</t>
  </si>
  <si>
    <t>Relaxo Footwears Ltd</t>
  </si>
  <si>
    <t>RELAXO</t>
  </si>
  <si>
    <t>Signatureglobal (India) Ltd</t>
  </si>
  <si>
    <t>SIGNATURE</t>
  </si>
  <si>
    <t>Jai Balaji Industries Ltd</t>
  </si>
  <si>
    <t>JAIBALAJI</t>
  </si>
  <si>
    <t>Garden Reach Shipbuilders &amp; Engineers Ltd</t>
  </si>
  <si>
    <t>GRSE</t>
  </si>
  <si>
    <t>Aster DM Healthcare Ltd</t>
  </si>
  <si>
    <t>ASTERDM</t>
  </si>
  <si>
    <t>Chambal Fertilisers and Chemicals Ltd</t>
  </si>
  <si>
    <t>CHAMBLFERT</t>
  </si>
  <si>
    <t>Nexus Select Trust</t>
  </si>
  <si>
    <t>NXST</t>
  </si>
  <si>
    <t>Mindspace Business Parks REIT</t>
  </si>
  <si>
    <t>MINDSPACE</t>
  </si>
  <si>
    <t>Jyothy Labs Ltd</t>
  </si>
  <si>
    <t>JYOTHYLAB</t>
  </si>
  <si>
    <t>V Guard Industries Ltd</t>
  </si>
  <si>
    <t>VGUARD</t>
  </si>
  <si>
    <t>Eris Lifesciences Ltd</t>
  </si>
  <si>
    <t>ERIS</t>
  </si>
  <si>
    <t>IIFL Finance Ltd</t>
  </si>
  <si>
    <t>IIFL</t>
  </si>
  <si>
    <t>Ramco Cements Limited</t>
  </si>
  <si>
    <t>RAMCOCEM</t>
  </si>
  <si>
    <t>Cello World Ltd</t>
  </si>
  <si>
    <t>CELLO</t>
  </si>
  <si>
    <t>Vinati Organics Ltd</t>
  </si>
  <si>
    <t>VINATIORGA</t>
  </si>
  <si>
    <t>NCC Ltd</t>
  </si>
  <si>
    <t>NCC</t>
  </si>
  <si>
    <t>Concord Biotech Ltd</t>
  </si>
  <si>
    <t>CONCORDBIO</t>
  </si>
  <si>
    <t>Swan Energy Ltd</t>
  </si>
  <si>
    <t>SWANENERGY</t>
  </si>
  <si>
    <t>Blue Dart Express Ltd</t>
  </si>
  <si>
    <t>BLUEDART</t>
  </si>
  <si>
    <t>Tbo Tek Ltd</t>
  </si>
  <si>
    <t>TBOTEK</t>
  </si>
  <si>
    <t>Tour &amp; Travel Services</t>
  </si>
  <si>
    <t>Chalet Hotels Ltd</t>
  </si>
  <si>
    <t>CHALET</t>
  </si>
  <si>
    <t>CreditAccess Grameen Ltd</t>
  </si>
  <si>
    <t>CREDITACC</t>
  </si>
  <si>
    <t>Finolex Industries Ltd</t>
  </si>
  <si>
    <t>FINPIPE</t>
  </si>
  <si>
    <t>Indian Energy Exchange Ltd</t>
  </si>
  <si>
    <t>IEX</t>
  </si>
  <si>
    <t>Power Trading &amp; Consultancy</t>
  </si>
  <si>
    <t>Techno Electric &amp; Engineering Company Ltd</t>
  </si>
  <si>
    <t>TECHNOE</t>
  </si>
  <si>
    <t>Sobha Ltd</t>
  </si>
  <si>
    <t>SOBHA</t>
  </si>
  <si>
    <t>Schneider Electric Infrastructure Ltd</t>
  </si>
  <si>
    <t>SCHNEIDER</t>
  </si>
  <si>
    <t>Kirloskar Oil Engines Ltd</t>
  </si>
  <si>
    <t>KIRLOSENG</t>
  </si>
  <si>
    <t>Bombay Burmah Trading Corporation Ltd</t>
  </si>
  <si>
    <t>BBTC</t>
  </si>
  <si>
    <t>Titagarh Rail Systems Ltd</t>
  </si>
  <si>
    <t>TITAGARH</t>
  </si>
  <si>
    <t>Aadhar Housing Finance Ltd</t>
  </si>
  <si>
    <t>AADHARHFC</t>
  </si>
  <si>
    <t>Bata India Ltd</t>
  </si>
  <si>
    <t>BATAINDIA</t>
  </si>
  <si>
    <t>Sonata Software Ltd</t>
  </si>
  <si>
    <t>SONATSOFTW</t>
  </si>
  <si>
    <t>Trident Ltd</t>
  </si>
  <si>
    <t>TRIDENT</t>
  </si>
  <si>
    <t>Bls International Services Ltd</t>
  </si>
  <si>
    <t>BLS</t>
  </si>
  <si>
    <t>Mahanagar Gas Ltd</t>
  </si>
  <si>
    <t>MGL</t>
  </si>
  <si>
    <t>Indiamart Intermesh Ltd</t>
  </si>
  <si>
    <t>INDIAMART</t>
  </si>
  <si>
    <t>Great Eastern Shipping Company Ltd</t>
  </si>
  <si>
    <t>GESHIP</t>
  </si>
  <si>
    <t>PCBL Ltd</t>
  </si>
  <si>
    <t>PCBL</t>
  </si>
  <si>
    <t>IFCI Ltd</t>
  </si>
  <si>
    <t>IFCI</t>
  </si>
  <si>
    <t>Welspun Corp Ltd</t>
  </si>
  <si>
    <t>WELCORP</t>
  </si>
  <si>
    <t>Tata Teleservices (Maharashtra) Ltd</t>
  </si>
  <si>
    <t>TTML</t>
  </si>
  <si>
    <t>IDFC Ltd</t>
  </si>
  <si>
    <t>IDFC</t>
  </si>
  <si>
    <t>Century Plyboards (India) Ltd</t>
  </si>
  <si>
    <t>CENTURYPLY</t>
  </si>
  <si>
    <t>Wood Products</t>
  </si>
  <si>
    <t>Capri Global Capital Ltd</t>
  </si>
  <si>
    <t>CGCL</t>
  </si>
  <si>
    <t>Ramkrishna Forgings Ltd</t>
  </si>
  <si>
    <t>RKFORGE</t>
  </si>
  <si>
    <t>Karur Vysya Bank Ltd</t>
  </si>
  <si>
    <t>KARURVYSYA</t>
  </si>
  <si>
    <t>DCM Shriram Ltd</t>
  </si>
  <si>
    <t>DCMSHRIRAM</t>
  </si>
  <si>
    <t>Welspun Living Ltd</t>
  </si>
  <si>
    <t>WELSPUNLIV</t>
  </si>
  <si>
    <t>Zensar Technologies Ltd</t>
  </si>
  <si>
    <t>ZENSARTECH</t>
  </si>
  <si>
    <t>Manappuram Finance Ltd</t>
  </si>
  <si>
    <t>MANAPPURAM</t>
  </si>
  <si>
    <t>R R Kabel Ltd</t>
  </si>
  <si>
    <t>RRKABEL</t>
  </si>
  <si>
    <t>Birlasoft Ltd</t>
  </si>
  <si>
    <t>BSOFT</t>
  </si>
  <si>
    <t>Akzo Nobel India Ltd</t>
  </si>
  <si>
    <t>AKZOINDIA</t>
  </si>
  <si>
    <t>Kfin Technologies Ltd</t>
  </si>
  <si>
    <t>KFINTECH</t>
  </si>
  <si>
    <t>Asahi India Glass Ltd</t>
  </si>
  <si>
    <t>ASAHIINDIA</t>
  </si>
  <si>
    <t>Astrazeneca Pharma India Ltd</t>
  </si>
  <si>
    <t>ASTRAZEN</t>
  </si>
  <si>
    <t>Lakshmi Machine Works Ltd</t>
  </si>
  <si>
    <t>LAXMIMACH</t>
  </si>
  <si>
    <t>Honasa Consumer Ltd</t>
  </si>
  <si>
    <t>HONASA</t>
  </si>
  <si>
    <t>Sanofi India Ltd</t>
  </si>
  <si>
    <t>SANOFI</t>
  </si>
  <si>
    <t>HBL Power Systems Ltd</t>
  </si>
  <si>
    <t>HBLPOWER</t>
  </si>
  <si>
    <t>Navin Fluorine International Ltd</t>
  </si>
  <si>
    <t>NAVINFLUOR</t>
  </si>
  <si>
    <t>Doms Industries Ltd</t>
  </si>
  <si>
    <t>DOMS</t>
  </si>
  <si>
    <t>Office Supplies</t>
  </si>
  <si>
    <t>Fine Organic Industries Ltd</t>
  </si>
  <si>
    <t>FINEORG</t>
  </si>
  <si>
    <t>BEML Ltd</t>
  </si>
  <si>
    <t>BEML</t>
  </si>
  <si>
    <t>Jubilant Pharmova Ltd</t>
  </si>
  <si>
    <t>JUBLPHARMA</t>
  </si>
  <si>
    <t>Clean Science and Technology Ltd</t>
  </si>
  <si>
    <t>CLEAN</t>
  </si>
  <si>
    <t>Sterling and Wilson Renewable Energy Ltd</t>
  </si>
  <si>
    <t>SWSOLAR</t>
  </si>
  <si>
    <t>Neuland Laboratories Ltd</t>
  </si>
  <si>
    <t>NEULANDLAB</t>
  </si>
  <si>
    <t>RITES Ltd</t>
  </si>
  <si>
    <t>RITES</t>
  </si>
  <si>
    <t>Granules India Ltd</t>
  </si>
  <si>
    <t>GRANULES</t>
  </si>
  <si>
    <t>Supreme Petrochem Ltd</t>
  </si>
  <si>
    <t>SPLPETRO</t>
  </si>
  <si>
    <t>UTI Asset Management Company Ltd</t>
  </si>
  <si>
    <t>UTIAMC</t>
  </si>
  <si>
    <t>PG Electroplast Ltd</t>
  </si>
  <si>
    <t>PGEL</t>
  </si>
  <si>
    <t>G R Infraprojects Ltd</t>
  </si>
  <si>
    <t>GRINFRA</t>
  </si>
  <si>
    <t>Indegene Ltd</t>
  </si>
  <si>
    <t>INDGN</t>
  </si>
  <si>
    <t>Anand Rathi Wealth Ltd</t>
  </si>
  <si>
    <t>ANANDRATHI</t>
  </si>
  <si>
    <t>Aptus Value Housing Finance India Ltd</t>
  </si>
  <si>
    <t>APTUS</t>
  </si>
  <si>
    <t>Raymond Lifestyle Ltd</t>
  </si>
  <si>
    <t>RAYMONDLSL</t>
  </si>
  <si>
    <t>Wockhardt Ltd</t>
  </si>
  <si>
    <t>WOCKPHARMA</t>
  </si>
  <si>
    <t>UTI S&amp;P BSE Sensex ETF</t>
  </si>
  <si>
    <t>UTISENSETF</t>
  </si>
  <si>
    <t>NMDC Steel Ltd</t>
  </si>
  <si>
    <t>NSLNISP</t>
  </si>
  <si>
    <t>PVR INOX Ltd</t>
  </si>
  <si>
    <t>PVRINOX</t>
  </si>
  <si>
    <t>Theatres</t>
  </si>
  <si>
    <t>Amber Enterprises India Ltd</t>
  </si>
  <si>
    <t>AMBER</t>
  </si>
  <si>
    <t>Caplin Point Laboratories Ltd</t>
  </si>
  <si>
    <t>CAPLIPOINT</t>
  </si>
  <si>
    <t>Data Patterns (India) Ltd</t>
  </si>
  <si>
    <t>DATAPATTNS</t>
  </si>
  <si>
    <t>Netweb Technologies India Ltd</t>
  </si>
  <si>
    <t>NETWEB</t>
  </si>
  <si>
    <t>Redington Ltd</t>
  </si>
  <si>
    <t>REDINGTON</t>
  </si>
  <si>
    <t>Technology Hardware</t>
  </si>
  <si>
    <t>Newgen Software Technologies Ltd</t>
  </si>
  <si>
    <t>NEWGEN</t>
  </si>
  <si>
    <t>KSB Ltd</t>
  </si>
  <si>
    <t>KSB</t>
  </si>
  <si>
    <t>Railtel Corporation of India Ltd</t>
  </si>
  <si>
    <t>RAILTEL</t>
  </si>
  <si>
    <t>Communication &amp; Networking</t>
  </si>
  <si>
    <t>Waaree Renewable Technologies Ltd</t>
  </si>
  <si>
    <t>WAAREERTL</t>
  </si>
  <si>
    <t>E I D-Parry (India) Ltd</t>
  </si>
  <si>
    <t>EIDPARRY</t>
  </si>
  <si>
    <t>Sugar</t>
  </si>
  <si>
    <t>Gravita India Ltd</t>
  </si>
  <si>
    <t>GRAVITA</t>
  </si>
  <si>
    <t>Metals - Lead</t>
  </si>
  <si>
    <t>Glenmark Life Sciences Ltd</t>
  </si>
  <si>
    <t>GLS</t>
  </si>
  <si>
    <t>Godrej Agrovet Ltd</t>
  </si>
  <si>
    <t>GODREJAGRO</t>
  </si>
  <si>
    <t>Agro Products</t>
  </si>
  <si>
    <t>Action Construction Equipment Ltd</t>
  </si>
  <si>
    <t>ACE</t>
  </si>
  <si>
    <t>Heavy Machinery</t>
  </si>
  <si>
    <t>Aavas Financiers Ltd</t>
  </si>
  <si>
    <t>AAVAS</t>
  </si>
  <si>
    <t>Craftsman Automation Ltd</t>
  </si>
  <si>
    <t>CRAFTSMAN</t>
  </si>
  <si>
    <t>Zen Technologies Ltd</t>
  </si>
  <si>
    <t>ZENTEC</t>
  </si>
  <si>
    <t>Nava Limited</t>
  </si>
  <si>
    <t>NAVA</t>
  </si>
  <si>
    <t>Inox Wind Energy Ltd</t>
  </si>
  <si>
    <t>IWEL</t>
  </si>
  <si>
    <t>Vardhman Textiles Ltd</t>
  </si>
  <si>
    <t>VTL</t>
  </si>
  <si>
    <t>Zydus Wellness Ltd</t>
  </si>
  <si>
    <t>ZYDUSWELL</t>
  </si>
  <si>
    <t>MMTC Ltd</t>
  </si>
  <si>
    <t>MMTC</t>
  </si>
  <si>
    <t>Elecon Engineering Company Ltd</t>
  </si>
  <si>
    <t>ELECON</t>
  </si>
  <si>
    <t>Voltamp Transformers Ltd</t>
  </si>
  <si>
    <t>VOLTAMP</t>
  </si>
  <si>
    <t>Electrosteel Castings Ltd</t>
  </si>
  <si>
    <t>ELECTCAST</t>
  </si>
  <si>
    <t>Akums Drugs and Pharmaceuticals Ltd</t>
  </si>
  <si>
    <t>AKUMS</t>
  </si>
  <si>
    <t>Intellect Design Arena Ltd</t>
  </si>
  <si>
    <t>INTELLECT</t>
  </si>
  <si>
    <t>LT Foods Ltd</t>
  </si>
  <si>
    <t>LTFOODS</t>
  </si>
  <si>
    <t>Ingersoll-Rand (India) Ltd</t>
  </si>
  <si>
    <t>INGERRAND</t>
  </si>
  <si>
    <t>Deepak Fertilisers and Petrochemicals Corp Ltd</t>
  </si>
  <si>
    <t>DEEPAKFERT</t>
  </si>
  <si>
    <t>Chennai Petroleum Corporation Ltd</t>
  </si>
  <si>
    <t>CHENNPETRO</t>
  </si>
  <si>
    <t>Alok Industries Ltd</t>
  </si>
  <si>
    <t>ALOKINDS</t>
  </si>
  <si>
    <t>Praj Industries Ltd</t>
  </si>
  <si>
    <t>PRAJIND</t>
  </si>
  <si>
    <t>Kirloskar Brothers Ltd</t>
  </si>
  <si>
    <t>KIRLOSBROS</t>
  </si>
  <si>
    <t>eClerx Services Limited</t>
  </si>
  <si>
    <t>ECLERX</t>
  </si>
  <si>
    <t>Rainbow Children's Medicare Ltd</t>
  </si>
  <si>
    <t>RAINBOW</t>
  </si>
  <si>
    <t>Minda Corporation Ltd</t>
  </si>
  <si>
    <t>MINDACORP</t>
  </si>
  <si>
    <t>Aether Industries Ltd</t>
  </si>
  <si>
    <t>AETHER</t>
  </si>
  <si>
    <t>Cube Highways Trust</t>
  </si>
  <si>
    <t>CUBEINVIT</t>
  </si>
  <si>
    <t>Roads</t>
  </si>
  <si>
    <t>Zee Entertainment Enterprises Ltd</t>
  </si>
  <si>
    <t>ZEEL</t>
  </si>
  <si>
    <t>RBL Bank Ltd</t>
  </si>
  <si>
    <t>RBLBANK</t>
  </si>
  <si>
    <t>Raymond Ltd</t>
  </si>
  <si>
    <t>RAYMOND</t>
  </si>
  <si>
    <t>Genus Power Infrastructures Ltd</t>
  </si>
  <si>
    <t>GENUSPOWER</t>
  </si>
  <si>
    <t>Olectra Greentech Ltd</t>
  </si>
  <si>
    <t>OLECTRA</t>
  </si>
  <si>
    <t>Tanla Platforms Ltd</t>
  </si>
  <si>
    <t>TANLA</t>
  </si>
  <si>
    <t>Sarda Energy &amp; Minerals Ltd</t>
  </si>
  <si>
    <t>SARDAEN</t>
  </si>
  <si>
    <t>TTK Prestige Ltd</t>
  </si>
  <si>
    <t>TTKPRESTIG</t>
  </si>
  <si>
    <t>Westlife Foodworld Ltd</t>
  </si>
  <si>
    <t>WESTLIFE</t>
  </si>
  <si>
    <t>City Union Bank Ltd</t>
  </si>
  <si>
    <t>CUB</t>
  </si>
  <si>
    <t>Nuvoco Vistas Corporation Ltd</t>
  </si>
  <si>
    <t>NUVOCO</t>
  </si>
  <si>
    <t>Godawari Power and Ispat Ltd</t>
  </si>
  <si>
    <t>GPIL</t>
  </si>
  <si>
    <t>RHI Magnesita India Ltd</t>
  </si>
  <si>
    <t>RHIM</t>
  </si>
  <si>
    <t>Strides Pharma Science Ltd</t>
  </si>
  <si>
    <t>STAR</t>
  </si>
  <si>
    <t>Quess Corp Ltd</t>
  </si>
  <si>
    <t>QUESS</t>
  </si>
  <si>
    <t>Employment Services</t>
  </si>
  <si>
    <t>Reliance Power Ltd</t>
  </si>
  <si>
    <t>RPOWER</t>
  </si>
  <si>
    <t>Happiest Minds Technologies Ltd</t>
  </si>
  <si>
    <t>HAPPSTMNDS</t>
  </si>
  <si>
    <t>Safari Industries (India) Ltd</t>
  </si>
  <si>
    <t>SAFARI</t>
  </si>
  <si>
    <t>JM Financial Ltd</t>
  </si>
  <si>
    <t>JMFINANCIL</t>
  </si>
  <si>
    <t>Jaiprakash Power Ventures Ltd</t>
  </si>
  <si>
    <t>JPPOWER</t>
  </si>
  <si>
    <t>Alkyl Amines Chemicals Ltd</t>
  </si>
  <si>
    <t>ALKYLAMINE</t>
  </si>
  <si>
    <t>Marksans Pharma Ltd</t>
  </si>
  <si>
    <t>MARKSANS</t>
  </si>
  <si>
    <t>shipping corporation of India Ltd</t>
  </si>
  <si>
    <t>SCI</t>
  </si>
  <si>
    <t>Sammaan Capital Ltd</t>
  </si>
  <si>
    <t>SAMMAANCAP</t>
  </si>
  <si>
    <t>Can Fin Homes Ltd</t>
  </si>
  <si>
    <t>CANFINHOME</t>
  </si>
  <si>
    <t>Gujarat Mineral Development Corporation Ltd</t>
  </si>
  <si>
    <t>GMDCLTD</t>
  </si>
  <si>
    <t>CEAT Ltd</t>
  </si>
  <si>
    <t>CEATLTD</t>
  </si>
  <si>
    <t>Engineers India Ltd</t>
  </si>
  <si>
    <t>ENGINERSIN</t>
  </si>
  <si>
    <t>Jammu and Kashmir Bank Ltd</t>
  </si>
  <si>
    <t>J&amp;KBANK</t>
  </si>
  <si>
    <t>Powergrid Infrastructure Investment Trust</t>
  </si>
  <si>
    <t>PGINVIT</t>
  </si>
  <si>
    <t>PNC Infratech Ltd</t>
  </si>
  <si>
    <t>PNCINFRA</t>
  </si>
  <si>
    <t>LS Industries Ltd</t>
  </si>
  <si>
    <t>LSIND</t>
  </si>
  <si>
    <t>Cera Sanitaryware Ltd</t>
  </si>
  <si>
    <t>CERA</t>
  </si>
  <si>
    <t>Tega Industries Ltd</t>
  </si>
  <si>
    <t>TEGA</t>
  </si>
  <si>
    <t>Maharashtra Scooters Ltd</t>
  </si>
  <si>
    <t>MAHSCOOTER</t>
  </si>
  <si>
    <t>India Cements Ltd</t>
  </si>
  <si>
    <t>INDIACEM</t>
  </si>
  <si>
    <t>Bajaj Electricals Ltd</t>
  </si>
  <si>
    <t>BAJAJELEC</t>
  </si>
  <si>
    <t>Balrampur Chini Mills Ltd</t>
  </si>
  <si>
    <t>BALRAMCHIN</t>
  </si>
  <si>
    <t>Kirloskar Ferrous Industries Ltd</t>
  </si>
  <si>
    <t>KIRLFER</t>
  </si>
  <si>
    <t>Bengal &amp; Assam Company Ltd</t>
  </si>
  <si>
    <t>BENGALASM</t>
  </si>
  <si>
    <t>Jubilant Ingrevia Ltd</t>
  </si>
  <si>
    <t>JUBLINGREA</t>
  </si>
  <si>
    <t>Usha Martin Ltd</t>
  </si>
  <si>
    <t>USHAMART</t>
  </si>
  <si>
    <t>Metropolis Healthcare Ltd</t>
  </si>
  <si>
    <t>METROPOLIS</t>
  </si>
  <si>
    <t>Happy Forgings Ltd</t>
  </si>
  <si>
    <t>HAPPYFORGE</t>
  </si>
  <si>
    <t>Auto, Truck &amp; Motorcycle Parts</t>
  </si>
  <si>
    <t>JK Tyre &amp; Industries Ltd</t>
  </si>
  <si>
    <t>JKTYRE</t>
  </si>
  <si>
    <t>CE Info Systems Ltd</t>
  </si>
  <si>
    <t>MAPMYINDIA</t>
  </si>
  <si>
    <t>KPI Green Energy Ltd</t>
  </si>
  <si>
    <t>KPIGREEN</t>
  </si>
  <si>
    <t>Gujarat Pipavav Port Ltd</t>
  </si>
  <si>
    <t>GPPL</t>
  </si>
  <si>
    <t>Galaxy Surfactants Ltd</t>
  </si>
  <si>
    <t>GALAXYSURF</t>
  </si>
  <si>
    <t>Rattanindia Enterprises Ltd</t>
  </si>
  <si>
    <t>RTNINDIA</t>
  </si>
  <si>
    <t>Bharat 22 ETF</t>
  </si>
  <si>
    <t>ICICIB22</t>
  </si>
  <si>
    <t>Vesuvius India Ltd</t>
  </si>
  <si>
    <t>VESUVIUS</t>
  </si>
  <si>
    <t>City Pulse Multiplex Ltd</t>
  </si>
  <si>
    <t>CPML</t>
  </si>
  <si>
    <t>Movies &amp; Entertainment</t>
  </si>
  <si>
    <t>Inox India Ltd</t>
  </si>
  <si>
    <t>INOXINDIA</t>
  </si>
  <si>
    <t>Sea-Borne Tankers</t>
  </si>
  <si>
    <t>Nippon India ETF Nifty Bank BeES</t>
  </si>
  <si>
    <t>BANKBEES</t>
  </si>
  <si>
    <t>Transformers and Rectifiers (India) Ltd</t>
  </si>
  <si>
    <t>TARIL</t>
  </si>
  <si>
    <t>Symphony Ltd</t>
  </si>
  <si>
    <t>SYMPHONY</t>
  </si>
  <si>
    <t>Puravankara Ltd</t>
  </si>
  <si>
    <t>PURVA</t>
  </si>
  <si>
    <t>Sapphire Foods India Ltd</t>
  </si>
  <si>
    <t>SAPPHIRE</t>
  </si>
  <si>
    <t>Just Dial Ltd</t>
  </si>
  <si>
    <t>JUSTDIAL</t>
  </si>
  <si>
    <t>Rashtriya Chemicals and Fertilizers Ltd</t>
  </si>
  <si>
    <t>RCF</t>
  </si>
  <si>
    <t>Aurionpro Solutions Ltd</t>
  </si>
  <si>
    <t>AURIONPRO</t>
  </si>
  <si>
    <t>Valor Estate Ltd</t>
  </si>
  <si>
    <t>DBREALTY</t>
  </si>
  <si>
    <t>Lemon Tree Hotels Ltd</t>
  </si>
  <si>
    <t>LEMONTREE</t>
  </si>
  <si>
    <t>Arvind Ltd</t>
  </si>
  <si>
    <t>ARVIND</t>
  </si>
  <si>
    <t>Triveni Engineering and Industries Ltd</t>
  </si>
  <si>
    <t>TRIVENI</t>
  </si>
  <si>
    <t>Edelweiss Financial Services Ltd</t>
  </si>
  <si>
    <t>EDELWEISS</t>
  </si>
  <si>
    <t>Sheela Foam Ltd</t>
  </si>
  <si>
    <t>SFL</t>
  </si>
  <si>
    <t>Home Furnishing</t>
  </si>
  <si>
    <t>Birla Corporation Ltd</t>
  </si>
  <si>
    <t>BIRLACORPN</t>
  </si>
  <si>
    <t>Mrs. Bectors Food Specialities Ltd</t>
  </si>
  <si>
    <t>BECTORFOOD</t>
  </si>
  <si>
    <t>Thomas Cook (India) Ltd</t>
  </si>
  <si>
    <t>THOMASCOOK</t>
  </si>
  <si>
    <t>CCL Products (India) Ltd</t>
  </si>
  <si>
    <t>CCL</t>
  </si>
  <si>
    <t>Shree Renuka Sugars Ltd</t>
  </si>
  <si>
    <t>RENUKA</t>
  </si>
  <si>
    <t>GMR Power and Urban Infra Ltd</t>
  </si>
  <si>
    <t>GMRP&amp;UI</t>
  </si>
  <si>
    <t>Route Mobile Ltd</t>
  </si>
  <si>
    <t>ROUTE</t>
  </si>
  <si>
    <t>Isgec Heavy Engineering Ltd</t>
  </si>
  <si>
    <t>ISGEC</t>
  </si>
  <si>
    <t>Gujarat Narmada Valley Fertilizers &amp; Chemicals Ltd</t>
  </si>
  <si>
    <t>GNFC</t>
  </si>
  <si>
    <t>Force Motors Ltd</t>
  </si>
  <si>
    <t>FORCEMOT</t>
  </si>
  <si>
    <t>Power Mech Projects Ltd</t>
  </si>
  <si>
    <t>POWERMECH</t>
  </si>
  <si>
    <t>Graphite India Ltd</t>
  </si>
  <si>
    <t>GRAPHITE</t>
  </si>
  <si>
    <t>Allied Blenders and Distillers Ltd</t>
  </si>
  <si>
    <t>ABDL</t>
  </si>
  <si>
    <t>Shriram Pistons &amp; Rings Ltd</t>
  </si>
  <si>
    <t>SHRIPISTON</t>
  </si>
  <si>
    <t>Brookfield India Real Estate Trust</t>
  </si>
  <si>
    <t>BIRET</t>
  </si>
  <si>
    <t>Prudent Corporate Advisory Services Ltd</t>
  </si>
  <si>
    <t>PRUDENT</t>
  </si>
  <si>
    <t>Home First Finance Company India Ltd</t>
  </si>
  <si>
    <t>HOMEFIRST</t>
  </si>
  <si>
    <t>HMT Ltd</t>
  </si>
  <si>
    <t>HMT</t>
  </si>
  <si>
    <t>Saregama India Ltd</t>
  </si>
  <si>
    <t>SAREGAMA</t>
  </si>
  <si>
    <t>Movies &amp; TV Serials</t>
  </si>
  <si>
    <t>KNR Constructions Ltd</t>
  </si>
  <si>
    <t>KNRCON</t>
  </si>
  <si>
    <t>India Grid Trust</t>
  </si>
  <si>
    <t>INDIGRID</t>
  </si>
  <si>
    <t>Latent View Analytics Ltd</t>
  </si>
  <si>
    <t>LATENTVIEW</t>
  </si>
  <si>
    <t>ELANTAS Beck India Ltd</t>
  </si>
  <si>
    <t>ELANTAS</t>
  </si>
  <si>
    <t>HG Infra Engineering Ltd</t>
  </si>
  <si>
    <t>HGINFRA</t>
  </si>
  <si>
    <t>Max Estates Ltd</t>
  </si>
  <si>
    <t>MAXESTATES</t>
  </si>
  <si>
    <t>Senco Gold Ltd</t>
  </si>
  <si>
    <t>SENCO</t>
  </si>
  <si>
    <t>Vijaya Diagnostic Centre Ltd</t>
  </si>
  <si>
    <t>VIJAYA</t>
  </si>
  <si>
    <t>Eureka Forbes Ltd</t>
  </si>
  <si>
    <t>EUREKAFORB</t>
  </si>
  <si>
    <t>Household Appliances</t>
  </si>
  <si>
    <t>Religare Enterprises Ltd</t>
  </si>
  <si>
    <t>RELIGARE</t>
  </si>
  <si>
    <t>RedTape</t>
  </si>
  <si>
    <t>REDTAPE</t>
  </si>
  <si>
    <t>Avanti Feeds Ltd</t>
  </si>
  <si>
    <t>AVANTIFEED</t>
  </si>
  <si>
    <t>National Standard (India) Ltd</t>
  </si>
  <si>
    <t>NATIONSTD</t>
  </si>
  <si>
    <t>Network18 Media &amp; Investments Ltd</t>
  </si>
  <si>
    <t>NETWORK18</t>
  </si>
  <si>
    <t>JK Lakshmi Cement Ltd</t>
  </si>
  <si>
    <t>JKLAKSHMI</t>
  </si>
  <si>
    <t>ESAB India Ltd</t>
  </si>
  <si>
    <t>ESABINDIA</t>
  </si>
  <si>
    <t>Equitas Small Finance Bank Ltd</t>
  </si>
  <si>
    <t>EQUITASBNK</t>
  </si>
  <si>
    <t>IIFL Securities Ltd</t>
  </si>
  <si>
    <t>IIFLSEC</t>
  </si>
  <si>
    <t>F D C Ltd</t>
  </si>
  <si>
    <t>FDC</t>
  </si>
  <si>
    <t>Time Technoplast Ltd</t>
  </si>
  <si>
    <t>TIMETECHNO</t>
  </si>
  <si>
    <t>Blue Jet Healthcare Ltd</t>
  </si>
  <si>
    <t>BLUEJET</t>
  </si>
  <si>
    <t>Gujarat State Fertilizers &amp; Chemicals Ltd</t>
  </si>
  <si>
    <t>GSFC</t>
  </si>
  <si>
    <t>Tips Industries Ltd</t>
  </si>
  <si>
    <t>TIPSINDLTD</t>
  </si>
  <si>
    <t>TVS Supply Chain Solutions Ltd</t>
  </si>
  <si>
    <t>TVSSCS</t>
  </si>
  <si>
    <t>Texmaco Rail &amp; Engineering Ltd</t>
  </si>
  <si>
    <t>TEXRAIL</t>
  </si>
  <si>
    <t>Gallantt Ispat Ltd</t>
  </si>
  <si>
    <t>GALLANTT</t>
  </si>
  <si>
    <t>Balu Forge Industries Ltd</t>
  </si>
  <si>
    <t>BALUFORGE</t>
  </si>
  <si>
    <t>Azad Engineering Ltd</t>
  </si>
  <si>
    <t>AZAD</t>
  </si>
  <si>
    <t>Shoppers Stop Ltd</t>
  </si>
  <si>
    <t>SHOPERSTOP</t>
  </si>
  <si>
    <t>Choice International Ltd</t>
  </si>
  <si>
    <t>CHOICEIN</t>
  </si>
  <si>
    <t>SBFC Finance Ltd</t>
  </si>
  <si>
    <t>SBFC</t>
  </si>
  <si>
    <t>Procter &amp; Gamble Health Ltd</t>
  </si>
  <si>
    <t>PGHL</t>
  </si>
  <si>
    <t>Keystone Realtors Ltd</t>
  </si>
  <si>
    <t>RUSTOMJEE</t>
  </si>
  <si>
    <t>Jupiter Life Line Hospitals Ltd</t>
  </si>
  <si>
    <t>JLHL</t>
  </si>
  <si>
    <t>Prism Johnson Ltd</t>
  </si>
  <si>
    <t>PRSMJOHNSN</t>
  </si>
  <si>
    <t>ASK Automotive Ltd</t>
  </si>
  <si>
    <t>ASKAUTOLTD</t>
  </si>
  <si>
    <t>MedPlus Health Services Ltd</t>
  </si>
  <si>
    <t>MEDPLUS</t>
  </si>
  <si>
    <t>Shakti Pumps (India) Ltd</t>
  </si>
  <si>
    <t>SHAKTIPUMP</t>
  </si>
  <si>
    <t>Varroc Engineering Ltd</t>
  </si>
  <si>
    <t>VARROC</t>
  </si>
  <si>
    <t>Juniper Hotels Ltd</t>
  </si>
  <si>
    <t>JUNIPER</t>
  </si>
  <si>
    <t>Mahindra Holidays and Resorts India Ltd</t>
  </si>
  <si>
    <t>MHRIL</t>
  </si>
  <si>
    <t>Rategain Travel Technologies Ltd</t>
  </si>
  <si>
    <t>RATEGAIN</t>
  </si>
  <si>
    <t>Maharashtra Seamless Ltd</t>
  </si>
  <si>
    <t>MAHSEAMLES</t>
  </si>
  <si>
    <t>Laxmi Organic Industries Ltd</t>
  </si>
  <si>
    <t>LXCHEM</t>
  </si>
  <si>
    <t>Archean Chemical Industries Ltd</t>
  </si>
  <si>
    <t>ACI</t>
  </si>
  <si>
    <t>Star Cement Ltd</t>
  </si>
  <si>
    <t>STARCEMENT</t>
  </si>
  <si>
    <t>Kotak Nifty Bank ETF</t>
  </si>
  <si>
    <t>BANKNIFTY1</t>
  </si>
  <si>
    <t>Kama Holdings Ltd</t>
  </si>
  <si>
    <t>KAMAHOLD</t>
  </si>
  <si>
    <t>CMS Info Systems Ltd</t>
  </si>
  <si>
    <t>CMSINFO</t>
  </si>
  <si>
    <t>Black Box Ltd</t>
  </si>
  <si>
    <t>BBOX</t>
  </si>
  <si>
    <t>Sundaram Finance Holdings Ltd</t>
  </si>
  <si>
    <t>SUNDARMHLD</t>
  </si>
  <si>
    <t>Rajesh Exports Ltd</t>
  </si>
  <si>
    <t>RAJESHEXPO</t>
  </si>
  <si>
    <t>Campus Activewear Ltd</t>
  </si>
  <si>
    <t>CAMPUS</t>
  </si>
  <si>
    <t>Va Tech Wabag Ltd</t>
  </si>
  <si>
    <t>WABAG</t>
  </si>
  <si>
    <t>Water Management</t>
  </si>
  <si>
    <t>Mahindra Lifespace Developers Ltd</t>
  </si>
  <si>
    <t>MAHLIFE</t>
  </si>
  <si>
    <t>Karnataka Bank Ltd</t>
  </si>
  <si>
    <t>KTKBANK</t>
  </si>
  <si>
    <t>JSW Holdings Ltd</t>
  </si>
  <si>
    <t>JSWHL</t>
  </si>
  <si>
    <t>Anupam Rasayan India Ltd</t>
  </si>
  <si>
    <t>ANURAS</t>
  </si>
  <si>
    <t>Lloyds Engineering Works Ltd</t>
  </si>
  <si>
    <t>LLOYDSENGG</t>
  </si>
  <si>
    <t>Reliance Infrastructure Ltd</t>
  </si>
  <si>
    <t>RELINFRA</t>
  </si>
  <si>
    <t>SBI Nifty 50 ETF</t>
  </si>
  <si>
    <t>SETFNIF50</t>
  </si>
  <si>
    <t>BHARAT Bond ETF-April 2023-Growth</t>
  </si>
  <si>
    <t>EBBETF0423</t>
  </si>
  <si>
    <t>Debt</t>
  </si>
  <si>
    <t>Sunteck Realty Ltd</t>
  </si>
  <si>
    <t>SUNTECK</t>
  </si>
  <si>
    <t>Protean eGov Technologies Ltd</t>
  </si>
  <si>
    <t>PROTEAN</t>
  </si>
  <si>
    <t>IT Consulting &amp; Other Services</t>
  </si>
  <si>
    <t>ITD Cementation India Ltd</t>
  </si>
  <si>
    <t>ITDCEM</t>
  </si>
  <si>
    <t>Mastek Ltd</t>
  </si>
  <si>
    <t>MASTEK</t>
  </si>
  <si>
    <t>Astra Microwave Products Ltd</t>
  </si>
  <si>
    <t>ASTRAMICRO</t>
  </si>
  <si>
    <t>Transport Corporation of India Ltd</t>
  </si>
  <si>
    <t>TCI</t>
  </si>
  <si>
    <t>Ion Exchange (India) Ltd</t>
  </si>
  <si>
    <t>IONEXCHANG</t>
  </si>
  <si>
    <t>Environmental Services</t>
  </si>
  <si>
    <t>Kirloskar Pneumatic Company Ltd</t>
  </si>
  <si>
    <t>KIRLPNU</t>
  </si>
  <si>
    <t>TV18 Broadcast Ltd</t>
  </si>
  <si>
    <t>TV18BRDCST</t>
  </si>
  <si>
    <t>Ujjivan Small Finance Bank Ltd</t>
  </si>
  <si>
    <t>UJJIVANSFB</t>
  </si>
  <si>
    <t>Infibeam Avenues Ltd</t>
  </si>
  <si>
    <t>INFIBEAM</t>
  </si>
  <si>
    <t>Ethos Ltd</t>
  </si>
  <si>
    <t>ETHOSLTD</t>
  </si>
  <si>
    <t>Indo Count Industries Ltd</t>
  </si>
  <si>
    <t>ICIL</t>
  </si>
  <si>
    <t>Electronics Mart India Ltd</t>
  </si>
  <si>
    <t>EMIL</t>
  </si>
  <si>
    <t>EPL Ltd</t>
  </si>
  <si>
    <t>EPL</t>
  </si>
  <si>
    <t>Packaging</t>
  </si>
  <si>
    <t>Shilpa Medicare Ltd</t>
  </si>
  <si>
    <t>SHILPAMED</t>
  </si>
  <si>
    <t>RattanIndia Power Ltd</t>
  </si>
  <si>
    <t>RTNPOWER</t>
  </si>
  <si>
    <t>Equinox India Developments Ltd</t>
  </si>
  <si>
    <t>EMBDL</t>
  </si>
  <si>
    <t>India Shelter Finance Corporation Ltd</t>
  </si>
  <si>
    <t>INDIASHLTR</t>
  </si>
  <si>
    <t>Ahluwalia Contracts (India) Ltd</t>
  </si>
  <si>
    <t>AHLUCONT</t>
  </si>
  <si>
    <t>Chemplast Sanmar Ltd</t>
  </si>
  <si>
    <t>CHEMPLASTS</t>
  </si>
  <si>
    <t>Moil Ltd</t>
  </si>
  <si>
    <t>MOIL</t>
  </si>
  <si>
    <t>Mining - Manganese</t>
  </si>
  <si>
    <t>Dilip Buildcon Ltd</t>
  </si>
  <si>
    <t>DBL</t>
  </si>
  <si>
    <t>Insolation Energy Ltd</t>
  </si>
  <si>
    <t>INA</t>
  </si>
  <si>
    <t>Semiconductors</t>
  </si>
  <si>
    <t>Technocraft Industries (India) Ltd</t>
  </si>
  <si>
    <t>TIIL</t>
  </si>
  <si>
    <t>HEG Ltd</t>
  </si>
  <si>
    <t>HEG</t>
  </si>
  <si>
    <t>Sandur Manganese and Iron Ores Ltd</t>
  </si>
  <si>
    <t>SANDUMA</t>
  </si>
  <si>
    <t>Epigral Ltd</t>
  </si>
  <si>
    <t>EPIGRAL</t>
  </si>
  <si>
    <t>IFB Industries Ltd</t>
  </si>
  <si>
    <t>IFBIND</t>
  </si>
  <si>
    <t>Garware Hi-Tech Films Ltd</t>
  </si>
  <si>
    <t>GRWRHITECH</t>
  </si>
  <si>
    <t>Welspun Enterprises Ltd</t>
  </si>
  <si>
    <t>WELENT</t>
  </si>
  <si>
    <t>Hindustan Construction Company Ltd</t>
  </si>
  <si>
    <t>HCC</t>
  </si>
  <si>
    <t>Magellanic Cloud Ltd</t>
  </si>
  <si>
    <t>MCLOUD</t>
  </si>
  <si>
    <t>Diamond Power Infrastructure Ltd</t>
  </si>
  <si>
    <t>DIACABS</t>
  </si>
  <si>
    <t>Sansera Engineering Ltd</t>
  </si>
  <si>
    <t>SANSERA</t>
  </si>
  <si>
    <t>Tamilnad Mercantile Bank Ltd</t>
  </si>
  <si>
    <t>TMB</t>
  </si>
  <si>
    <t>Sharda Motor Industries Ltd</t>
  </si>
  <si>
    <t>SHARDAMOTR</t>
  </si>
  <si>
    <t>Syrma SGS Technology Ltd</t>
  </si>
  <si>
    <t>SYRMA</t>
  </si>
  <si>
    <t>PDS Limited</t>
  </si>
  <si>
    <t>PDSL</t>
  </si>
  <si>
    <t>Orchid Pharma Ltd</t>
  </si>
  <si>
    <t>ORCHPHARMA</t>
  </si>
  <si>
    <t>Sun Pharma Advanced Research Co Ltd</t>
  </si>
  <si>
    <t>SPARC</t>
  </si>
  <si>
    <t>Garware Technical Fibres Ltd</t>
  </si>
  <si>
    <t>GARFIBRES</t>
  </si>
  <si>
    <t>VST Industries Ltd</t>
  </si>
  <si>
    <t>VSTIND</t>
  </si>
  <si>
    <t>JK Paper Ltd</t>
  </si>
  <si>
    <t>JKPAPER</t>
  </si>
  <si>
    <t>Arvind Fashions Ltd</t>
  </si>
  <si>
    <t>ARVINDFASN</t>
  </si>
  <si>
    <t>Inox Green Energy Services Ltd</t>
  </si>
  <si>
    <t>INOXGREEN</t>
  </si>
  <si>
    <t>Mishra Dhatu Nigam Ltd</t>
  </si>
  <si>
    <t>MIDHANI</t>
  </si>
  <si>
    <t>Easy Trip Planners Ltd</t>
  </si>
  <si>
    <t>EASEMYTRIP</t>
  </si>
  <si>
    <t>Gabriel India Ltd</t>
  </si>
  <si>
    <t>GABRIEL</t>
  </si>
  <si>
    <t>Responsive Industries Ltd</t>
  </si>
  <si>
    <t>RESPONIND</t>
  </si>
  <si>
    <t>Building Products - Granite</t>
  </si>
  <si>
    <t>Kennametal India Ltd</t>
  </si>
  <si>
    <t>KENNAMET</t>
  </si>
  <si>
    <t>Dodla Dairy Ltd</t>
  </si>
  <si>
    <t>DODLA</t>
  </si>
  <si>
    <t>Jindal Worldwide Ltd</t>
  </si>
  <si>
    <t>JINDWORLD</t>
  </si>
  <si>
    <t>Dhanuka Agritech Ltd</t>
  </si>
  <si>
    <t>DHANUKA</t>
  </si>
  <si>
    <t>Balaji Amines Ltd</t>
  </si>
  <si>
    <t>BALAMINES</t>
  </si>
  <si>
    <t>Ashoka Buildcon Ltd</t>
  </si>
  <si>
    <t>ASHOKA</t>
  </si>
  <si>
    <t>V I P Industries Ltd</t>
  </si>
  <si>
    <t>VIPIND</t>
  </si>
  <si>
    <t>V-mart Retail Ltd</t>
  </si>
  <si>
    <t>VMART</t>
  </si>
  <si>
    <t>Piccadily Agro Industries Ltd</t>
  </si>
  <si>
    <t>PICCADIL</t>
  </si>
  <si>
    <t>Nazara Technologies Ltd</t>
  </si>
  <si>
    <t>NAZARA</t>
  </si>
  <si>
    <t>Theme Parks &amp; Gaming</t>
  </si>
  <si>
    <t>Man Infraconstruction Ltd</t>
  </si>
  <si>
    <t>MANINFRA</t>
  </si>
  <si>
    <t>Indigo Paints Ltd</t>
  </si>
  <si>
    <t>INDIGOPNTS</t>
  </si>
  <si>
    <t>Suprajit Engineering Ltd</t>
  </si>
  <si>
    <t>SUPRAJIT</t>
  </si>
  <si>
    <t>Greenlam Industries Ltd</t>
  </si>
  <si>
    <t>GREENLAM</t>
  </si>
  <si>
    <t>Building Products - Laminates</t>
  </si>
  <si>
    <t>Paradeep Phosphates Ltd</t>
  </si>
  <si>
    <t>PARADEEP</t>
  </si>
  <si>
    <t>KRBL Ltd</t>
  </si>
  <si>
    <t>KRBL</t>
  </si>
  <si>
    <t>Niit Learning Systems Ltd</t>
  </si>
  <si>
    <t>NIITMTS</t>
  </si>
  <si>
    <t>Education Services</t>
  </si>
  <si>
    <t>Surya Roshni Ltd</t>
  </si>
  <si>
    <t>SURYAROSNI</t>
  </si>
  <si>
    <t>Nesco Ltd</t>
  </si>
  <si>
    <t>NESCO</t>
  </si>
  <si>
    <t>Lux Industries Ltd</t>
  </si>
  <si>
    <t>LUXIND</t>
  </si>
  <si>
    <t>Sudarshan Chemical Industries Ltd</t>
  </si>
  <si>
    <t>SUDARSCHEM</t>
  </si>
  <si>
    <t>Tarc Ltd</t>
  </si>
  <si>
    <t>TARC</t>
  </si>
  <si>
    <t>Ganesh Housing Corp Ltd</t>
  </si>
  <si>
    <t>GANESHHOUC</t>
  </si>
  <si>
    <t>Rolex Rings Ltd</t>
  </si>
  <si>
    <t>ROLEXRINGS</t>
  </si>
  <si>
    <t>National Highways Infra Trust</t>
  </si>
  <si>
    <t>NHIT</t>
  </si>
  <si>
    <t>Bondada Engineering Ltd</t>
  </si>
  <si>
    <t>BONDADA</t>
  </si>
  <si>
    <t>Bansal Wire Industries Ltd</t>
  </si>
  <si>
    <t>BANSALWIRE</t>
  </si>
  <si>
    <t>eMudhra Ltd</t>
  </si>
  <si>
    <t>EMUDHRA</t>
  </si>
  <si>
    <t>Gulf Oil Lubricants India Ltd</t>
  </si>
  <si>
    <t>GULFOILLUB</t>
  </si>
  <si>
    <t>Kesoram Industries Ltd</t>
  </si>
  <si>
    <t>KESORAMIND</t>
  </si>
  <si>
    <t>BHARAT Bond ETF-April 2030-Growth</t>
  </si>
  <si>
    <t>EBBETF0430</t>
  </si>
  <si>
    <t>Aditya Vision Ltd</t>
  </si>
  <si>
    <t>AVL</t>
  </si>
  <si>
    <t>Retail - Speciality</t>
  </si>
  <si>
    <t>Rallis India Ltd</t>
  </si>
  <si>
    <t>RALLIS</t>
  </si>
  <si>
    <t>BHARAT Bond ETF-April 2032</t>
  </si>
  <si>
    <t>BBETF0432</t>
  </si>
  <si>
    <t>Gokaldas Exports Ltd</t>
  </si>
  <si>
    <t>GOKEX</t>
  </si>
  <si>
    <t>South Indian Bank Ltd</t>
  </si>
  <si>
    <t>SOUTHBANK</t>
  </si>
  <si>
    <t>Hindustan Foods Ltd</t>
  </si>
  <si>
    <t>HNDFDS</t>
  </si>
  <si>
    <t>Borosil Renewables Ltd</t>
  </si>
  <si>
    <t>BORORENEW</t>
  </si>
  <si>
    <t>Housewares</t>
  </si>
  <si>
    <t>Gujarat Ambuja Exports Ltd</t>
  </si>
  <si>
    <t>GAEL</t>
  </si>
  <si>
    <t>Ceigall India Ltd</t>
  </si>
  <si>
    <t>CEIGALL</t>
  </si>
  <si>
    <t>Allcargo Logistics Ltd</t>
  </si>
  <si>
    <t>ALLCARGO</t>
  </si>
  <si>
    <t>TD Power Systems Ltd</t>
  </si>
  <si>
    <t>TDPOWERSYS</t>
  </si>
  <si>
    <t>India Infrastructure Trust</t>
  </si>
  <si>
    <t>INFRATRUST</t>
  </si>
  <si>
    <t>Jai Corp Ltd</t>
  </si>
  <si>
    <t>JAICORPLTD</t>
  </si>
  <si>
    <t>GMM Pfaudler Ltd</t>
  </si>
  <si>
    <t>GMMPFAUDLR</t>
  </si>
  <si>
    <t>Network People Services Technologies Ltd</t>
  </si>
  <si>
    <t>NPST</t>
  </si>
  <si>
    <t>GHCL Ltd</t>
  </si>
  <si>
    <t>GHCL</t>
  </si>
  <si>
    <t>PTC India Ltd</t>
  </si>
  <si>
    <t>PTC</t>
  </si>
  <si>
    <t>Indinfravit Trust</t>
  </si>
  <si>
    <t>INDINFR</t>
  </si>
  <si>
    <t>National Fertilizers Ltd</t>
  </si>
  <si>
    <t>NFL</t>
  </si>
  <si>
    <t>Sterlite Technologies Ltd</t>
  </si>
  <si>
    <t>STLTECH</t>
  </si>
  <si>
    <t>Share India Securities Ltd</t>
  </si>
  <si>
    <t>SHAREINDIA</t>
  </si>
  <si>
    <t>Orient Cement Ltd</t>
  </si>
  <si>
    <t>ORIENTCEM</t>
  </si>
  <si>
    <t>Go Fashion (India) Ltd</t>
  </si>
  <si>
    <t>GOCOLORS</t>
  </si>
  <si>
    <t>Aarti Pharmalabs Ltd</t>
  </si>
  <si>
    <t>AARTIPHARM</t>
  </si>
  <si>
    <t>AGI Greenpac Ltd</t>
  </si>
  <si>
    <t>AGI</t>
  </si>
  <si>
    <t>Prince Pipes and Fittings Ltd</t>
  </si>
  <si>
    <t>PRINCEPIPE</t>
  </si>
  <si>
    <t>Entero Healthcare Solutions Ltd</t>
  </si>
  <si>
    <t>ENTERO</t>
  </si>
  <si>
    <t>PC Jeweller Ltd</t>
  </si>
  <si>
    <t>PCJEWELLER</t>
  </si>
  <si>
    <t>Gujarat Alkalies And Chemicals Ltd</t>
  </si>
  <si>
    <t>GUJALKALI</t>
  </si>
  <si>
    <t>Le Travenues Technology Ltd</t>
  </si>
  <si>
    <t>IXIGO</t>
  </si>
  <si>
    <t>India Tourism Development Corp Ltd</t>
  </si>
  <si>
    <t>ITDC</t>
  </si>
  <si>
    <t>Kaveri Seed Company Ltd</t>
  </si>
  <si>
    <t>KSCL</t>
  </si>
  <si>
    <t>Seeds</t>
  </si>
  <si>
    <t>ICRA Ltd</t>
  </si>
  <si>
    <t>ICRA</t>
  </si>
  <si>
    <t>Johnson Controls-Hitachi Air Conditioning India Ltd</t>
  </si>
  <si>
    <t>JCHAC</t>
  </si>
  <si>
    <t>Jana Small Finance Bank Ltd</t>
  </si>
  <si>
    <t>JSFB</t>
  </si>
  <si>
    <t>Kovai Medical Center and Hospital Ltd</t>
  </si>
  <si>
    <t>KOVAI</t>
  </si>
  <si>
    <t>Privi Speciality Chemicals Ltd</t>
  </si>
  <si>
    <t>PRIVISCL</t>
  </si>
  <si>
    <t>Thangamayil Jewellery Ltd</t>
  </si>
  <si>
    <t>THANGAMAYL</t>
  </si>
  <si>
    <t>SIS Ltd</t>
  </si>
  <si>
    <t>SIS</t>
  </si>
  <si>
    <t>J Kumar Infraprojects Ltd</t>
  </si>
  <si>
    <t>JKIL</t>
  </si>
  <si>
    <t>Pricol Ltd</t>
  </si>
  <si>
    <t>PRICOLLTD</t>
  </si>
  <si>
    <t>Pilani Investment And Industries Corporation Ltd</t>
  </si>
  <si>
    <t>PILANIINVS</t>
  </si>
  <si>
    <t>DB Corp Ltd</t>
  </si>
  <si>
    <t>DBCORP</t>
  </si>
  <si>
    <t>Publishing</t>
  </si>
  <si>
    <t>Tilaknagar Industries Ltd</t>
  </si>
  <si>
    <t>TI</t>
  </si>
  <si>
    <t>Rain Industries Ltd</t>
  </si>
  <si>
    <t>RAIN</t>
  </si>
  <si>
    <t>Ami Organics Ltd</t>
  </si>
  <si>
    <t>AMIORG</t>
  </si>
  <si>
    <t>Bharat Rasayan Ltd</t>
  </si>
  <si>
    <t>BHARATRAS</t>
  </si>
  <si>
    <t>R Systems International Ltd</t>
  </si>
  <si>
    <t>RSYSTEMS</t>
  </si>
  <si>
    <t>Ujaas Energy Ltd</t>
  </si>
  <si>
    <t>UEL</t>
  </si>
  <si>
    <t>Orient Electric Ltd</t>
  </si>
  <si>
    <t>ORIENTELEC</t>
  </si>
  <si>
    <t>Healthcare Global Enterprises Ltd</t>
  </si>
  <si>
    <t>HCG</t>
  </si>
  <si>
    <t>Cyient DLM Ltd</t>
  </si>
  <si>
    <t>CYIENTDLM</t>
  </si>
  <si>
    <t>Uflex Ltd</t>
  </si>
  <si>
    <t>UFLEX</t>
  </si>
  <si>
    <t>Hemisphere Properties India Ltd</t>
  </si>
  <si>
    <t>HEMIPROP</t>
  </si>
  <si>
    <t>Bharat Bijlee Ltd</t>
  </si>
  <si>
    <t>BBL</t>
  </si>
  <si>
    <t>MTAR Technologies Ltd</t>
  </si>
  <si>
    <t>MTARTECH</t>
  </si>
  <si>
    <t>Paisalo Digital Ltd</t>
  </si>
  <si>
    <t>PAISALO</t>
  </si>
  <si>
    <t>Kirloskar Industries Ltd</t>
  </si>
  <si>
    <t>KIRLOSIND</t>
  </si>
  <si>
    <t>Restaurant Brands Asia Ltd</t>
  </si>
  <si>
    <t>RBA</t>
  </si>
  <si>
    <t>Awfis Space Solutions Ltd</t>
  </si>
  <si>
    <t>AWFIS</t>
  </si>
  <si>
    <t>Dynamatic Technologies Ltd</t>
  </si>
  <si>
    <t>DYNAMATECH</t>
  </si>
  <si>
    <t>Utkarsh Small Finance Bank Ltd</t>
  </si>
  <si>
    <t>UTKARSHBNK</t>
  </si>
  <si>
    <t>TeamLease Services Ltd</t>
  </si>
  <si>
    <t>TEAMLEASE</t>
  </si>
  <si>
    <t>CSB Bank Ltd</t>
  </si>
  <si>
    <t>CSBBANK</t>
  </si>
  <si>
    <t>MSTC Ltd</t>
  </si>
  <si>
    <t>MSTCLTD</t>
  </si>
  <si>
    <t>VRL Logistics Ltd</t>
  </si>
  <si>
    <t>VRLLOG</t>
  </si>
  <si>
    <t>Nippon India ETF Gold BeES</t>
  </si>
  <si>
    <t>GOLDBEES</t>
  </si>
  <si>
    <t>Gold</t>
  </si>
  <si>
    <t>MAS Financial Services Ltd</t>
  </si>
  <si>
    <t>MASFIN</t>
  </si>
  <si>
    <t>Morepen Laboratories Ltd</t>
  </si>
  <si>
    <t>MOREPENLAB</t>
  </si>
  <si>
    <t>Heidelbergcement India Ltd</t>
  </si>
  <si>
    <t>HEIDELBERG</t>
  </si>
  <si>
    <t>Subros Ltd</t>
  </si>
  <si>
    <t>SUBROS</t>
  </si>
  <si>
    <t>Heritage Foods Ltd</t>
  </si>
  <si>
    <t>HERITGFOOD</t>
  </si>
  <si>
    <t>Vaibhav Global Ltd</t>
  </si>
  <si>
    <t>VAIBHAVGBL</t>
  </si>
  <si>
    <t>Spicejet Ltd</t>
  </si>
  <si>
    <t>SPICEJET</t>
  </si>
  <si>
    <t>Sharda Cropchem Ltd</t>
  </si>
  <si>
    <t>SHARDACROP</t>
  </si>
  <si>
    <t>Lloyds Enterprises Ltd</t>
  </si>
  <si>
    <t>LLOYDSENT</t>
  </si>
  <si>
    <t>Trading Companies &amp; Distributors</t>
  </si>
  <si>
    <t>SG Mart Ltd</t>
  </si>
  <si>
    <t>SGMART</t>
  </si>
  <si>
    <t>Renewable Electricity</t>
  </si>
  <si>
    <t>Advanced Enzyme Technologies Ltd</t>
  </si>
  <si>
    <t>ADVENZYMES</t>
  </si>
  <si>
    <t>Aarti Drugs Ltd</t>
  </si>
  <si>
    <t>AARTIDRUGS</t>
  </si>
  <si>
    <t>Bajaj Hindusthan Sugar Ltd</t>
  </si>
  <si>
    <t>BAJAJHIND</t>
  </si>
  <si>
    <t>Ganesha Ecosphere Ltd</t>
  </si>
  <si>
    <t>GANECOS</t>
  </si>
  <si>
    <t>Borosil Ltd</t>
  </si>
  <si>
    <t>BOROLTD</t>
  </si>
  <si>
    <t>Optiemus Infracom Ltd</t>
  </si>
  <si>
    <t>OPTIEMUS</t>
  </si>
  <si>
    <t>Imagicaaworld Entertainment Ltd</t>
  </si>
  <si>
    <t>IMAGICAA</t>
  </si>
  <si>
    <t>Wonderla Holidays Ltd</t>
  </si>
  <si>
    <t>WONDERLA</t>
  </si>
  <si>
    <t>Supriya Lifescience Ltd</t>
  </si>
  <si>
    <t>SUPRIYA</t>
  </si>
  <si>
    <t>Gateway Distriparks Ltd</t>
  </si>
  <si>
    <t>GATEWAY</t>
  </si>
  <si>
    <t>Manorama Industries Ltd</t>
  </si>
  <si>
    <t>MANORAMA</t>
  </si>
  <si>
    <t>Bhagiradha Chemicals and Industries Ltd</t>
  </si>
  <si>
    <t>BHAGCHEM</t>
  </si>
  <si>
    <t>Rossari Biotech Ltd</t>
  </si>
  <si>
    <t>ROSSARI</t>
  </si>
  <si>
    <t>Websol Energy System Ltd</t>
  </si>
  <si>
    <t>WEBELSOLAR</t>
  </si>
  <si>
    <t>Greenpanel Industries Ltd</t>
  </si>
  <si>
    <t>GREENPANEL</t>
  </si>
  <si>
    <t>Ramky Infrastructure Ltd</t>
  </si>
  <si>
    <t>RAMKY</t>
  </si>
  <si>
    <t>Nocil Ltd</t>
  </si>
  <si>
    <t>NOCIL</t>
  </si>
  <si>
    <t>Jamna Auto Industries Ltd</t>
  </si>
  <si>
    <t>JAMNAAUTO</t>
  </si>
  <si>
    <t>Banco Products (India) Ltd</t>
  </si>
  <si>
    <t>BANCOINDIA</t>
  </si>
  <si>
    <t>Patel Engineering Ltd</t>
  </si>
  <si>
    <t>PATELENG</t>
  </si>
  <si>
    <t>Refex Industries Ltd</t>
  </si>
  <si>
    <t>REFEX</t>
  </si>
  <si>
    <t>SEPC Ltd</t>
  </si>
  <si>
    <t>SEPC</t>
  </si>
  <si>
    <t>Balmer Lawrie and Company Ltd</t>
  </si>
  <si>
    <t>BALMLAWRIE</t>
  </si>
  <si>
    <t>Greenply Industries Ltd</t>
  </si>
  <si>
    <t>GREENPLY</t>
  </si>
  <si>
    <t>Samhi Hotels Ltd</t>
  </si>
  <si>
    <t>SAMHI</t>
  </si>
  <si>
    <t>Shanthi Gears Ltd</t>
  </si>
  <si>
    <t>SHANTIGEAR</t>
  </si>
  <si>
    <t>Hikal Ltd</t>
  </si>
  <si>
    <t>HIKAL</t>
  </si>
  <si>
    <t>Jayaswal Neco Industries Ltd</t>
  </si>
  <si>
    <t>JAYNECOIND</t>
  </si>
  <si>
    <t>Paras Defence and Space Technologies Ltd</t>
  </si>
  <si>
    <t>PARAS</t>
  </si>
  <si>
    <t>Orissa Minerals Development Company Ltd</t>
  </si>
  <si>
    <t>ORISSAMINE</t>
  </si>
  <si>
    <t>Harsha Engineers International Ltd</t>
  </si>
  <si>
    <t>HARSHA</t>
  </si>
  <si>
    <t>Jain Irrigation Systems Ltd</t>
  </si>
  <si>
    <t>JISLJALEQS</t>
  </si>
  <si>
    <t>Agricultural &amp; Farm Machinery</t>
  </si>
  <si>
    <t>Venus Pipes and Tubes Ltd</t>
  </si>
  <si>
    <t>VENUSPIPES</t>
  </si>
  <si>
    <t>Pitti Engineering Ltd</t>
  </si>
  <si>
    <t>PITTIENG</t>
  </si>
  <si>
    <t>Grauer And Weil (India) Ltd</t>
  </si>
  <si>
    <t>GRAUWEIL</t>
  </si>
  <si>
    <t>Medi Assist Healthcare Services Ltd</t>
  </si>
  <si>
    <t>MEDIASSIST</t>
  </si>
  <si>
    <t>Shaily Engineering Plastics Ltd</t>
  </si>
  <si>
    <t>SHAILY</t>
  </si>
  <si>
    <t>Thyrocare Technologies Ltd</t>
  </si>
  <si>
    <t>THYROCARE</t>
  </si>
  <si>
    <t>JTL Industries Ltd</t>
  </si>
  <si>
    <t>JTLIND</t>
  </si>
  <si>
    <t>Hawkins Cookers Ltd</t>
  </si>
  <si>
    <t>HAWKINCOOK</t>
  </si>
  <si>
    <t>Tinplate Company of India Ltd</t>
  </si>
  <si>
    <t>TINPLATE</t>
  </si>
  <si>
    <t>Styrenix Performance Materials Ltd</t>
  </si>
  <si>
    <t>STYRENIX</t>
  </si>
  <si>
    <t>Skipper Ltd</t>
  </si>
  <si>
    <t>SKIPPER</t>
  </si>
  <si>
    <t>Anup Engineering Ltd</t>
  </si>
  <si>
    <t>ANUP</t>
  </si>
  <si>
    <t>EMS Ltd</t>
  </si>
  <si>
    <t>EMSLIMITED</t>
  </si>
  <si>
    <t>Nippon India ETF Nifty 50 BeES</t>
  </si>
  <si>
    <t>NIFTYBEES</t>
  </si>
  <si>
    <t>Fiem Industries Ltd</t>
  </si>
  <si>
    <t>FIEMIND</t>
  </si>
  <si>
    <t>Fedbank Financial Services Ltd</t>
  </si>
  <si>
    <t>FEDFINA</t>
  </si>
  <si>
    <t>Moschip Technologies Ltd</t>
  </si>
  <si>
    <t>MOSCHIP</t>
  </si>
  <si>
    <t>Yatharth Hospital &amp; Trauma Care Services Ltd</t>
  </si>
  <si>
    <t>YATHARTH</t>
  </si>
  <si>
    <t>SeQuent Scientific Ltd</t>
  </si>
  <si>
    <t>SEQUENT</t>
  </si>
  <si>
    <t>Pearl Global Industries Ltd</t>
  </si>
  <si>
    <t>PGIL</t>
  </si>
  <si>
    <t>LG Balakrishnan &amp; Bros Ltd</t>
  </si>
  <si>
    <t>LGBBROSLTD</t>
  </si>
  <si>
    <t>Innova Captab Ltd</t>
  </si>
  <si>
    <t>INNOVACAP</t>
  </si>
  <si>
    <t>TCI Express Ltd</t>
  </si>
  <si>
    <t>TCIEXP</t>
  </si>
  <si>
    <t>Zaggle Prepaid Ocean Services Ltd</t>
  </si>
  <si>
    <t>ZAGGLE</t>
  </si>
  <si>
    <t>Bombay Dyeing and Mfg Co Ltd</t>
  </si>
  <si>
    <t>BOMDYEING</t>
  </si>
  <si>
    <t>Spandana Sphoorty Financial Ltd</t>
  </si>
  <si>
    <t>SPANDANA</t>
  </si>
  <si>
    <t>WPIL Ltd</t>
  </si>
  <si>
    <t>WPIL</t>
  </si>
  <si>
    <t>Prime Focus Ltd</t>
  </si>
  <si>
    <t>PFOCUS</t>
  </si>
  <si>
    <t>Animation</t>
  </si>
  <si>
    <t>Shilchar Technologies Ltd</t>
  </si>
  <si>
    <t>SHILCTECH</t>
  </si>
  <si>
    <t>JTEKT India Ltd</t>
  </si>
  <si>
    <t>JTEKTINDIA</t>
  </si>
  <si>
    <t>Bannari Amman Sugars Ltd</t>
  </si>
  <si>
    <t>BANARISUG</t>
  </si>
  <si>
    <t>Kingfa Science and Technology (India) Ltd</t>
  </si>
  <si>
    <t>KINGFA</t>
  </si>
  <si>
    <t>Cartrade Tech Ltd</t>
  </si>
  <si>
    <t>CARTRADE</t>
  </si>
  <si>
    <t>Oriana Power Ltd</t>
  </si>
  <si>
    <t>ORIANA</t>
  </si>
  <si>
    <t>Fineotex Chemical Ltd</t>
  </si>
  <si>
    <t>FCL</t>
  </si>
  <si>
    <t>Tide Water Oil Co India Ltd</t>
  </si>
  <si>
    <t>TIDEWATER</t>
  </si>
  <si>
    <t>Swaraj Engines Ltd</t>
  </si>
  <si>
    <t>SWARAJENG</t>
  </si>
  <si>
    <t>Indraprastha Medical Corporation Ltd</t>
  </si>
  <si>
    <t>INDRAMEDCO</t>
  </si>
  <si>
    <t>Greaves Cotton Ltd</t>
  </si>
  <si>
    <t>GREAVESCOT</t>
  </si>
  <si>
    <t>Gopal Snacks Ltd</t>
  </si>
  <si>
    <t>GOPAL</t>
  </si>
  <si>
    <t>Sula Vineyards Ltd</t>
  </si>
  <si>
    <t>SULA</t>
  </si>
  <si>
    <t>Shrem InvIT</t>
  </si>
  <si>
    <t>SHREMINVIT</t>
  </si>
  <si>
    <t>Avantel Ltd</t>
  </si>
  <si>
    <t>AVANTEL</t>
  </si>
  <si>
    <t>Hinduja Global Solutions Ltd</t>
  </si>
  <si>
    <t>HGS</t>
  </si>
  <si>
    <t>Rajoo Engineers Ltd</t>
  </si>
  <si>
    <t>RAJOOENG</t>
  </si>
  <si>
    <t>Alembic Ltd</t>
  </si>
  <si>
    <t>ALEMBICLTD</t>
  </si>
  <si>
    <t>Goodluck India Ltd</t>
  </si>
  <si>
    <t>GOODLUCK</t>
  </si>
  <si>
    <t>Exicom Tele-Systems Ltd</t>
  </si>
  <si>
    <t>EXICOM</t>
  </si>
  <si>
    <t>Savita Oil Technologies Ltd</t>
  </si>
  <si>
    <t>SOTL</t>
  </si>
  <si>
    <t>E2E Networks Ltd</t>
  </si>
  <si>
    <t>E2E</t>
  </si>
  <si>
    <t>West Coast Paper Mills Ltd</t>
  </si>
  <si>
    <t>WSTCSTPAPR</t>
  </si>
  <si>
    <t>Bhansali Engg Polymers Ltd</t>
  </si>
  <si>
    <t>BEPL</t>
  </si>
  <si>
    <t>Unichem Laboratories Ltd</t>
  </si>
  <si>
    <t>UNICHEMLAB</t>
  </si>
  <si>
    <t>La Opala R G Ltd</t>
  </si>
  <si>
    <t>LAOPALA</t>
  </si>
  <si>
    <t>KDDL Ltd</t>
  </si>
  <si>
    <t>KDDL</t>
  </si>
  <si>
    <t>Nirlon Ltd</t>
  </si>
  <si>
    <t>NIRLON</t>
  </si>
  <si>
    <t>Neogen Chemicals Ltd</t>
  </si>
  <si>
    <t>NEOGEN</t>
  </si>
  <si>
    <t>MPS Ltd</t>
  </si>
  <si>
    <t>MPSLTD</t>
  </si>
  <si>
    <t>Blue Cloud Softech Solutions Ltd</t>
  </si>
  <si>
    <t>BLUECLOUDS</t>
  </si>
  <si>
    <t>India Glycols Ltd</t>
  </si>
  <si>
    <t>INDIAGLYCO</t>
  </si>
  <si>
    <t>RPG Life Sciences Limited</t>
  </si>
  <si>
    <t>RPGLIFE</t>
  </si>
  <si>
    <t>Gufic Biosciences Ltd</t>
  </si>
  <si>
    <t>GUFICBIO</t>
  </si>
  <si>
    <t>JNK India Ltd</t>
  </si>
  <si>
    <t>JNKINDIA</t>
  </si>
  <si>
    <t>IndoStar Capital Finance Ltd</t>
  </si>
  <si>
    <t>INDOSTAR</t>
  </si>
  <si>
    <t>Gokul Agro Resources Ltd</t>
  </si>
  <si>
    <t>GOKULAGRO</t>
  </si>
  <si>
    <t>Sindhu Trade Links Ltd</t>
  </si>
  <si>
    <t>SINDHUTRAD</t>
  </si>
  <si>
    <t>Artemis Medicare Services Ltd</t>
  </si>
  <si>
    <t>ARTEMISMED</t>
  </si>
  <si>
    <t>Geojit Financial Services Ltd</t>
  </si>
  <si>
    <t>GEOJITFSL</t>
  </si>
  <si>
    <t>Polyplex Corp Ltd</t>
  </si>
  <si>
    <t>POLYPLEX</t>
  </si>
  <si>
    <t>Kewal Kiran Clothing Ltd</t>
  </si>
  <si>
    <t>KKCL</t>
  </si>
  <si>
    <t>Prakash Industries Ltd</t>
  </si>
  <si>
    <t>PRAKASH</t>
  </si>
  <si>
    <t>Bajaj Consumer Care Ltd</t>
  </si>
  <si>
    <t>BAJAJCON</t>
  </si>
  <si>
    <t>Quick Heal Technologies Ltd</t>
  </si>
  <si>
    <t>QUICKHEAL</t>
  </si>
  <si>
    <t>DCB Bank Ltd</t>
  </si>
  <si>
    <t>DCBBANK</t>
  </si>
  <si>
    <t>Datamatics Global Services Ltd</t>
  </si>
  <si>
    <t>DATAMATICS</t>
  </si>
  <si>
    <t>Cigniti Technologies Ltd</t>
  </si>
  <si>
    <t>CIGNITITEC</t>
  </si>
  <si>
    <t>HPL Electric &amp; Power Ltd</t>
  </si>
  <si>
    <t>HPL</t>
  </si>
  <si>
    <t>Seamec Ltd</t>
  </si>
  <si>
    <t>SEAMECLTD</t>
  </si>
  <si>
    <t>Oil &amp; Gas - Equipment &amp; Services</t>
  </si>
  <si>
    <t>Sky Gold Ltd</t>
  </si>
  <si>
    <t>SKYGOLD</t>
  </si>
  <si>
    <t>V2 Retail Ltd</t>
  </si>
  <si>
    <t>V2RETAIL</t>
  </si>
  <si>
    <t>Muthoot Microfin Ltd</t>
  </si>
  <si>
    <t>MUTHOOTMF</t>
  </si>
  <si>
    <t>Microfinancing</t>
  </si>
  <si>
    <t>IRB InvIT Fund</t>
  </si>
  <si>
    <t>IRBINVIT</t>
  </si>
  <si>
    <t>Jeena Sikho Lifecare Ltd</t>
  </si>
  <si>
    <t>JSLL</t>
  </si>
  <si>
    <t>Motilal Oswal NASDAQ 100 ETF</t>
  </si>
  <si>
    <t>MON100</t>
  </si>
  <si>
    <t>Gujarat Themis Biosyn Ltd</t>
  </si>
  <si>
    <t>GUJTHEM</t>
  </si>
  <si>
    <t>VST Tillers Tractors Ltd</t>
  </si>
  <si>
    <t>VSTTILLERS</t>
  </si>
  <si>
    <t>Sunflag Iron and Steel Co Ltd</t>
  </si>
  <si>
    <t>SUNFLAG</t>
  </si>
  <si>
    <t>RPSG Ventures Ltd</t>
  </si>
  <si>
    <t>RPSGVENT</t>
  </si>
  <si>
    <t>TCNS Clothing Co Ltd</t>
  </si>
  <si>
    <t>TCNSBRANDS</t>
  </si>
  <si>
    <t>D P Abhushan Ltd</t>
  </si>
  <si>
    <t>DPABHUSHAN</t>
  </si>
  <si>
    <t>Goldiam International Ltd</t>
  </si>
  <si>
    <t>GOLDIAM</t>
  </si>
  <si>
    <t>Stylam Industries Ltd</t>
  </si>
  <si>
    <t>STYLAMIND</t>
  </si>
  <si>
    <t>Dalmia Bharat Sugar and Industries Ltd</t>
  </si>
  <si>
    <t>DALMIASUG</t>
  </si>
  <si>
    <t>Shipping Corporation of India Land and Assets Ltd</t>
  </si>
  <si>
    <t>SCILAL</t>
  </si>
  <si>
    <t>DCX Systems Ltd</t>
  </si>
  <si>
    <t>DCXINDIA</t>
  </si>
  <si>
    <t>Sandhar Technologies Ltd</t>
  </si>
  <si>
    <t>SANDHAR</t>
  </si>
  <si>
    <t>Apeejay Surrendra Park Hotels Ltd</t>
  </si>
  <si>
    <t>PARKHOTELS</t>
  </si>
  <si>
    <t>Sundaram Clayton Ltd</t>
  </si>
  <si>
    <t>SUNCLAY</t>
  </si>
  <si>
    <t>Nucleus Software Exports Ltd</t>
  </si>
  <si>
    <t>NUCLEUS</t>
  </si>
  <si>
    <t>Hathway Cable and Datacom Ltd</t>
  </si>
  <si>
    <t>HATHWAY</t>
  </si>
  <si>
    <t>Cable &amp; D2H</t>
  </si>
  <si>
    <t>Salasar Techno Engineering Ltd</t>
  </si>
  <si>
    <t>SALASAR</t>
  </si>
  <si>
    <t>Honda India Power Products Ltd</t>
  </si>
  <si>
    <t>HONDAPOWER</t>
  </si>
  <si>
    <t>Monarch Networth Capital Ltd</t>
  </si>
  <si>
    <t>MONARCH</t>
  </si>
  <si>
    <t>KKRRAFTON Developers Limited</t>
  </si>
  <si>
    <t>KDL</t>
  </si>
  <si>
    <t>Jindal Poly Films Ltd</t>
  </si>
  <si>
    <t>JINDALPOLY</t>
  </si>
  <si>
    <t>PTC India Financial Services Ltd</t>
  </si>
  <si>
    <t>PFS</t>
  </si>
  <si>
    <t>Delta Corp Ltd</t>
  </si>
  <si>
    <t>DELTACORP</t>
  </si>
  <si>
    <t>Suraj Estate Developers Ltd</t>
  </si>
  <si>
    <t>SURAJEST</t>
  </si>
  <si>
    <t>Real Estate Rental, Development &amp; Operations</t>
  </si>
  <si>
    <t>Steel Strips Wheels Ltd</t>
  </si>
  <si>
    <t>SSWL</t>
  </si>
  <si>
    <t>Ddev Plastiks Industries Ltd</t>
  </si>
  <si>
    <t>DDEVPLASTIK</t>
  </si>
  <si>
    <t>Rane Holdings Ltd</t>
  </si>
  <si>
    <t>RANEHOLDIN</t>
  </si>
  <si>
    <t>Gensol Engineering Ltd</t>
  </si>
  <si>
    <t>GENSOL</t>
  </si>
  <si>
    <t>Lumax AutoTechnologies Ltd</t>
  </si>
  <si>
    <t>LUMAXTECH</t>
  </si>
  <si>
    <t>Mahanagar Telephone Nigam Ltd</t>
  </si>
  <si>
    <t>MTNL</t>
  </si>
  <si>
    <t>Gujarat Industries Power Company Ltd</t>
  </si>
  <si>
    <t>GIPCL</t>
  </si>
  <si>
    <t>Fino Payments Bank Ltd</t>
  </si>
  <si>
    <t>FINOPB</t>
  </si>
  <si>
    <t>Navneet Education Ltd</t>
  </si>
  <si>
    <t>NAVNETEDUL</t>
  </si>
  <si>
    <t>Indoco Remedies Ltd</t>
  </si>
  <si>
    <t>INDOCO</t>
  </si>
  <si>
    <t>Sanghvi Movers Ltd</t>
  </si>
  <si>
    <t>SANGHVIMOV</t>
  </si>
  <si>
    <t>Tasty Bite Eatables Ltd</t>
  </si>
  <si>
    <t>TASTYBITE</t>
  </si>
  <si>
    <t>Indian Metals and Ferro Alloys Ltd</t>
  </si>
  <si>
    <t>IMFA</t>
  </si>
  <si>
    <t>Arvind Smartspaces Ltd</t>
  </si>
  <si>
    <t>ARVSMART</t>
  </si>
  <si>
    <t>S H Kelkar and Company Ltd</t>
  </si>
  <si>
    <t>SHK</t>
  </si>
  <si>
    <t>Hi-Tech Pipes Ltd</t>
  </si>
  <si>
    <t>HITECH</t>
  </si>
  <si>
    <t>Solara Active Pharma Sciences Ltd</t>
  </si>
  <si>
    <t>SOLARA</t>
  </si>
  <si>
    <t>Suven Life Sciences Ltd</t>
  </si>
  <si>
    <t>SUVEN</t>
  </si>
  <si>
    <t>TVS Srichakra Ltd</t>
  </si>
  <si>
    <t>TVSSRICHAK</t>
  </si>
  <si>
    <t>Repco Home Finance Ltd</t>
  </si>
  <si>
    <t>REPCOHOME</t>
  </si>
  <si>
    <t>Kalyani Steels Ltd</t>
  </si>
  <si>
    <t>KSL</t>
  </si>
  <si>
    <t>Thirumalai Chemicals Ltd</t>
  </si>
  <si>
    <t>TIRUMALCHM</t>
  </si>
  <si>
    <t>Saksoft Ltd</t>
  </si>
  <si>
    <t>SAKSOFT</t>
  </si>
  <si>
    <t>Mahindra Logistics Ltd</t>
  </si>
  <si>
    <t>MAHLOG</t>
  </si>
  <si>
    <t>Eveready Industries India Ltd</t>
  </si>
  <si>
    <t>EVEREADY</t>
  </si>
  <si>
    <t>Venky's (India) Ltd</t>
  </si>
  <si>
    <t>VENKEYS</t>
  </si>
  <si>
    <t>Avalon Technologies Ltd</t>
  </si>
  <si>
    <t>AVALON</t>
  </si>
  <si>
    <t>Marine Electricals (India) Ltd</t>
  </si>
  <si>
    <t>MARINE</t>
  </si>
  <si>
    <t>Precision Wires India Ltd</t>
  </si>
  <si>
    <t>PRECWIRE</t>
  </si>
  <si>
    <t>Fischer Medical Ventures Ltd</t>
  </si>
  <si>
    <t>FISCHER</t>
  </si>
  <si>
    <t>Kitex Garments Ltd</t>
  </si>
  <si>
    <t>KITEX</t>
  </si>
  <si>
    <t>Dishman Carbogen Amcis Ltd</t>
  </si>
  <si>
    <t>DCAL</t>
  </si>
  <si>
    <t>Shivalik Bimetal Controls Ltd</t>
  </si>
  <si>
    <t>SBCL</t>
  </si>
  <si>
    <t>Capacite Infraprojects Ltd</t>
  </si>
  <si>
    <t>CAPACITE</t>
  </si>
  <si>
    <t>Genesys International Corporation Ltd</t>
  </si>
  <si>
    <t>GENESYS</t>
  </si>
  <si>
    <t>Ashiana Housing Ltd</t>
  </si>
  <si>
    <t>ASHIANA</t>
  </si>
  <si>
    <t>Max Ventures and Industries Ltd</t>
  </si>
  <si>
    <t>MAXVIL</t>
  </si>
  <si>
    <t>Hindustan Oil Exploration Company Ltd</t>
  </si>
  <si>
    <t>HINDOILEXP</t>
  </si>
  <si>
    <t>Pokarna Ltd</t>
  </si>
  <si>
    <t>POKARNA</t>
  </si>
  <si>
    <t>Flair Writing Industries Ltd</t>
  </si>
  <si>
    <t>FLAIR</t>
  </si>
  <si>
    <t>KCP Ltd</t>
  </si>
  <si>
    <t>KCP</t>
  </si>
  <si>
    <t>Vertoz Ltd</t>
  </si>
  <si>
    <t>VERTOZ</t>
  </si>
  <si>
    <t>Globus Spirits Ltd</t>
  </si>
  <si>
    <t>GLOBUSSPR</t>
  </si>
  <si>
    <t>Maithan Alloys Ltd</t>
  </si>
  <si>
    <t>MAITHANALL</t>
  </si>
  <si>
    <t>Servotech Power Systems Ltd</t>
  </si>
  <si>
    <t>SERVOTECH</t>
  </si>
  <si>
    <t>Kolte-Patil Developers Ltd</t>
  </si>
  <si>
    <t>KOLTEPATIL</t>
  </si>
  <si>
    <t>Apollo Micro Systems Ltd</t>
  </si>
  <si>
    <t>APOLLO</t>
  </si>
  <si>
    <t>Fusion Finance Ltd</t>
  </si>
  <si>
    <t>FUSION</t>
  </si>
  <si>
    <t>NRB Bearings Ltd</t>
  </si>
  <si>
    <t>NRBBEARING</t>
  </si>
  <si>
    <t>Dhani Services Ltd</t>
  </si>
  <si>
    <t>DHANI</t>
  </si>
  <si>
    <t>Deep Industries Ltd</t>
  </si>
  <si>
    <t>DEEPINDS</t>
  </si>
  <si>
    <t>GTL Infrastructure Ltd</t>
  </si>
  <si>
    <t>GTLINFRA</t>
  </si>
  <si>
    <t>Marathon Nextgen Realty Ltd</t>
  </si>
  <si>
    <t>MARATHON</t>
  </si>
  <si>
    <t>Dolat Algotech Ltd</t>
  </si>
  <si>
    <t>DOLATALGO</t>
  </si>
  <si>
    <t>Foseco India Ltd</t>
  </si>
  <si>
    <t>FOSECOIND</t>
  </si>
  <si>
    <t>Vadilal Industries Ltd</t>
  </si>
  <si>
    <t>VADILALIND</t>
  </si>
  <si>
    <t>Marsons Ltd</t>
  </si>
  <si>
    <t>MARSONS</t>
  </si>
  <si>
    <t>Sagar Cements Ltd</t>
  </si>
  <si>
    <t>SAGCEM</t>
  </si>
  <si>
    <t>TCPL Packaging Ltd</t>
  </si>
  <si>
    <t>TCPLPACK</t>
  </si>
  <si>
    <t>Rajratan Global Wire Ltd</t>
  </si>
  <si>
    <t>RAJRATAN</t>
  </si>
  <si>
    <t>Wendt (India) Limited</t>
  </si>
  <si>
    <t>WENDT</t>
  </si>
  <si>
    <t>ideaForge Technology Ltd</t>
  </si>
  <si>
    <t>IDEAFORGE</t>
  </si>
  <si>
    <t>Automotive Axles Ltd</t>
  </si>
  <si>
    <t>AUTOAXLES</t>
  </si>
  <si>
    <t>Vishnu Prakash R Punglia Ltd</t>
  </si>
  <si>
    <t>VPRPL</t>
  </si>
  <si>
    <t>Premier Explosives Ltd</t>
  </si>
  <si>
    <t>PREMEXPLN</t>
  </si>
  <si>
    <t>Shalby Ltd</t>
  </si>
  <si>
    <t>SHALBY</t>
  </si>
  <si>
    <t>SJS Enterprises Ltd</t>
  </si>
  <si>
    <t>SJS</t>
  </si>
  <si>
    <t>Huhtamaki India Ltd</t>
  </si>
  <si>
    <t>HUHTAMAKI</t>
  </si>
  <si>
    <t>DCW Ltd</t>
  </si>
  <si>
    <t>DCW</t>
  </si>
  <si>
    <t>Dollar Industries Ltd</t>
  </si>
  <si>
    <t>DOLLAR</t>
  </si>
  <si>
    <t>Bajel Projects Ltd</t>
  </si>
  <si>
    <t>BAJEL</t>
  </si>
  <si>
    <t>Electric Utilities</t>
  </si>
  <si>
    <t>CARE Ratings Ltd</t>
  </si>
  <si>
    <t>CARERATING</t>
  </si>
  <si>
    <t>SML Isuzu Ltd</t>
  </si>
  <si>
    <t>SMLISUZU</t>
  </si>
  <si>
    <t>Somany Ceramics Ltd</t>
  </si>
  <si>
    <t>SOMANYCERA</t>
  </si>
  <si>
    <t>ECOS (India) Mobility &amp; Hospitality Ltd</t>
  </si>
  <si>
    <t>ECOSMOBLTY</t>
  </si>
  <si>
    <t>Confidence Petroleum India Ltd</t>
  </si>
  <si>
    <t>CONFIPET</t>
  </si>
  <si>
    <t>BF Utilities Ltd</t>
  </si>
  <si>
    <t>BFUTILITIE</t>
  </si>
  <si>
    <t>Indian Hume Pipe Company Ltd</t>
  </si>
  <si>
    <t>INDIANHUME</t>
  </si>
  <si>
    <t>SMS Pharmaceuticals Ltd</t>
  </si>
  <si>
    <t>SMSPHARMA</t>
  </si>
  <si>
    <t>Tinna Rubber and Infrastructure Ltd</t>
  </si>
  <si>
    <t>TINNARUBR</t>
  </si>
  <si>
    <t>ADF Foods Ltd</t>
  </si>
  <si>
    <t>ADFFOODS</t>
  </si>
  <si>
    <t>Jubilant Industries Ltd</t>
  </si>
  <si>
    <t>JUBLINDS</t>
  </si>
  <si>
    <t>Nilkamal Ltd</t>
  </si>
  <si>
    <t>NILKAMAL</t>
  </si>
  <si>
    <t>Insecticides (India) Ltd</t>
  </si>
  <si>
    <t>INSECTICID</t>
  </si>
  <si>
    <t>63 Moons Technologies Ltd</t>
  </si>
  <si>
    <t>63MOONS</t>
  </si>
  <si>
    <t>IOL Chemicals and Pharmaceuticals Ltd</t>
  </si>
  <si>
    <t>IOLCP</t>
  </si>
  <si>
    <t>Thejo Engineering Ltd</t>
  </si>
  <si>
    <t>THEJO</t>
  </si>
  <si>
    <t>Baazar Style Retail Ltd</t>
  </si>
  <si>
    <t>STYLEBAAZA</t>
  </si>
  <si>
    <t>Oriental Hotels Ltd</t>
  </si>
  <si>
    <t>ORIENTHOT</t>
  </si>
  <si>
    <t>Stanley Lifestyles Ltd</t>
  </si>
  <si>
    <t>STANLEY</t>
  </si>
  <si>
    <t>Ashapura Minechem Ltd</t>
  </si>
  <si>
    <t>ASHAPURMIN</t>
  </si>
  <si>
    <t>Veritas (India) Ltd</t>
  </si>
  <si>
    <t>VERITAS</t>
  </si>
  <si>
    <t>NIBE Ltd</t>
  </si>
  <si>
    <t>NIBE</t>
  </si>
  <si>
    <t>HLE Glascoat Ltd</t>
  </si>
  <si>
    <t>HLEGLAS</t>
  </si>
  <si>
    <t>Pondy Oxides and Chemicals Ltd</t>
  </si>
  <si>
    <t>POCL</t>
  </si>
  <si>
    <t>Spectrum Electrical Industries Ltd</t>
  </si>
  <si>
    <t>SPECTRUM</t>
  </si>
  <si>
    <t>MM Forgings Ltd</t>
  </si>
  <si>
    <t>MMFL</t>
  </si>
  <si>
    <t>SG Finserve Ltd</t>
  </si>
  <si>
    <t>SGFIN</t>
  </si>
  <si>
    <t>Mayur Uniquoters Ltd</t>
  </si>
  <si>
    <t>MAYURUNIQ</t>
  </si>
  <si>
    <t>Vindhya Telelinks Ltd</t>
  </si>
  <si>
    <t>VINDHYATEL</t>
  </si>
  <si>
    <t>Nelco Ltd</t>
  </si>
  <si>
    <t>NELCO</t>
  </si>
  <si>
    <t>Paramount Communications Ltd</t>
  </si>
  <si>
    <t>PARACABLES</t>
  </si>
  <si>
    <t>Stove Kraft Ltd</t>
  </si>
  <si>
    <t>STOVEKRAFT</t>
  </si>
  <si>
    <t>Meghmani Organics Ltd</t>
  </si>
  <si>
    <t>MOL</t>
  </si>
  <si>
    <t>TechNVision Ventures Ltd</t>
  </si>
  <si>
    <t>TECHNVISN</t>
  </si>
  <si>
    <t>Epack Durable Ltd</t>
  </si>
  <si>
    <t>EPACK</t>
  </si>
  <si>
    <t>Mangalam Cement Ltd</t>
  </si>
  <si>
    <t>MANGLMCEM</t>
  </si>
  <si>
    <t>Ram Ratna Wires Ltd</t>
  </si>
  <si>
    <t>RAMRAT</t>
  </si>
  <si>
    <t>Ge Power India Ltd</t>
  </si>
  <si>
    <t>GEPIL</t>
  </si>
  <si>
    <t>Unitech Ltd</t>
  </si>
  <si>
    <t>UNITECH</t>
  </si>
  <si>
    <t>Goodyear India Ltd</t>
  </si>
  <si>
    <t>GOODYEAR</t>
  </si>
  <si>
    <t>Lumax Industries Ltd</t>
  </si>
  <si>
    <t>LUMAXIND</t>
  </si>
  <si>
    <t>Raghav Productivity Enhancers Ltd</t>
  </si>
  <si>
    <t>RPEL</t>
  </si>
  <si>
    <t>DISA India Ltd</t>
  </si>
  <si>
    <t>DISAQ</t>
  </si>
  <si>
    <t>SBI Gold ETF</t>
  </si>
  <si>
    <t>SETFGOLD</t>
  </si>
  <si>
    <t>Summit Securities Ltd</t>
  </si>
  <si>
    <t>SUMMITSEC</t>
  </si>
  <si>
    <t>Novartis India Ltd</t>
  </si>
  <si>
    <t>NOVARTIND</t>
  </si>
  <si>
    <t>PSP Projects Ltd</t>
  </si>
  <si>
    <t>PSPPROJECT</t>
  </si>
  <si>
    <t>Accelya Solutions India Ltd</t>
  </si>
  <si>
    <t>ACCELYA</t>
  </si>
  <si>
    <t>Hindware Home Innovation Ltd</t>
  </si>
  <si>
    <t>HINDWAREAP</t>
  </si>
  <si>
    <t>Mold-Tek Packaging Ltd</t>
  </si>
  <si>
    <t>MOLDTKPAC</t>
  </si>
  <si>
    <t>Vishnu Chemicals Ltd</t>
  </si>
  <si>
    <t>VISHNU</t>
  </si>
  <si>
    <t>Dreamfolks Services Ltd</t>
  </si>
  <si>
    <t>DREAMFOLKS</t>
  </si>
  <si>
    <t>Welspun Specialty Solutions Ltd</t>
  </si>
  <si>
    <t>WELSPLSOL</t>
  </si>
  <si>
    <t>TTK Healthcare Ltd</t>
  </si>
  <si>
    <t>TTKHLTCARE</t>
  </si>
  <si>
    <t>Apollo Pipes Ltd</t>
  </si>
  <si>
    <t>APOLLOPIPE</t>
  </si>
  <si>
    <t>S.P.Apparels Ltd</t>
  </si>
  <si>
    <t>SPAL</t>
  </si>
  <si>
    <t>Sai Silks (Kalamandir) Ltd</t>
  </si>
  <si>
    <t>KALAMANDIR</t>
  </si>
  <si>
    <t>Dish TV India Ltd</t>
  </si>
  <si>
    <t>DISHTV</t>
  </si>
  <si>
    <t>Nippon India ETF Nifty 1D Rate Liquid BeES</t>
  </si>
  <si>
    <t>LIQUIDBEES</t>
  </si>
  <si>
    <t>Xpro India Ltd</t>
  </si>
  <si>
    <t>XPROINDIA</t>
  </si>
  <si>
    <t>Rupa &amp; Company Ltd</t>
  </si>
  <si>
    <t>RUPA</t>
  </si>
  <si>
    <t>Rashi Peripherals Ltd</t>
  </si>
  <si>
    <t>RPTECH</t>
  </si>
  <si>
    <t>EFC (I) Ltd</t>
  </si>
  <si>
    <t>EFCIL</t>
  </si>
  <si>
    <t>Distributors</t>
  </si>
  <si>
    <t>Abans Holdings Ltd</t>
  </si>
  <si>
    <t>AHL</t>
  </si>
  <si>
    <t>Kalyani Investment Company Ltd</t>
  </si>
  <si>
    <t>KICL</t>
  </si>
  <si>
    <t>John Cockerill India Ltd</t>
  </si>
  <si>
    <t>COCKERILL</t>
  </si>
  <si>
    <t>Industrial Machinery &amp; Supplies &amp; Components</t>
  </si>
  <si>
    <t>Updater Services Ltd</t>
  </si>
  <si>
    <t>UDS</t>
  </si>
  <si>
    <t>Dolphin Offshore Enterprises (India) Ltd</t>
  </si>
  <si>
    <t>DOLPHIN</t>
  </si>
  <si>
    <t>Jash Engineering Ltd</t>
  </si>
  <si>
    <t>JASH</t>
  </si>
  <si>
    <t>ESAF Small Finance Bank Limited</t>
  </si>
  <si>
    <t>ESAFSFB</t>
  </si>
  <si>
    <t>TIL Ltd</t>
  </si>
  <si>
    <t>TIL</t>
  </si>
  <si>
    <t>Precision Camshafts Ltd</t>
  </si>
  <si>
    <t>PRECAM</t>
  </si>
  <si>
    <t>EIH Associated Hotels Ltd</t>
  </si>
  <si>
    <t>EIHAHOTELS</t>
  </si>
  <si>
    <t>Syncom Formulations (India) Ltd</t>
  </si>
  <si>
    <t>SYNCOMF</t>
  </si>
  <si>
    <t>K.P. Energy Ltd</t>
  </si>
  <si>
    <t>KPEL</t>
  </si>
  <si>
    <t>Man Industries (India) Ltd</t>
  </si>
  <si>
    <t>MANINDS</t>
  </si>
  <si>
    <t>India Pesticides Ltd</t>
  </si>
  <si>
    <t>IPL</t>
  </si>
  <si>
    <t>HMA Agro Industries Ltd</t>
  </si>
  <si>
    <t>HMAAGRO</t>
  </si>
  <si>
    <t>Panama Petrochem Ltd</t>
  </si>
  <si>
    <t>PANAMAPET</t>
  </si>
  <si>
    <t>NIIT Ltd</t>
  </si>
  <si>
    <t>NIITLTD</t>
  </si>
  <si>
    <t>Krsnaa Diagnostics Ltd</t>
  </si>
  <si>
    <t>KRSNAA</t>
  </si>
  <si>
    <t>Dredging Corporation of India Ltd</t>
  </si>
  <si>
    <t>DREDGECORP</t>
  </si>
  <si>
    <t>Dredging</t>
  </si>
  <si>
    <t>Barbeque-Nation Hospitality Ltd</t>
  </si>
  <si>
    <t>BARBEQUE</t>
  </si>
  <si>
    <t>Carysil Ltd</t>
  </si>
  <si>
    <t>CARYSIL</t>
  </si>
  <si>
    <t>Sanstar Ltd</t>
  </si>
  <si>
    <t>SANSTAR</t>
  </si>
  <si>
    <t>JITF Infralogistics Ltd</t>
  </si>
  <si>
    <t>JITFINFRA</t>
  </si>
  <si>
    <t>Landmark Cars Ltd</t>
  </si>
  <si>
    <t>LANDMARK</t>
  </si>
  <si>
    <t>Federal-Mogul Goetze (India) Ltd</t>
  </si>
  <si>
    <t>FMGOETZE</t>
  </si>
  <si>
    <t>Ajmera Realty &amp; Infra India Ltd</t>
  </si>
  <si>
    <t>AJMERA</t>
  </si>
  <si>
    <t>DEN Networks Ltd</t>
  </si>
  <si>
    <t>DEN</t>
  </si>
  <si>
    <t>Aeroflex Industries Ltd</t>
  </si>
  <si>
    <t>AEROFLEX</t>
  </si>
  <si>
    <t>Andrew Yule &amp; Co Ltd</t>
  </si>
  <si>
    <t>ANDREWYU</t>
  </si>
  <si>
    <t>Hariom Pipe Industries Ltd</t>
  </si>
  <si>
    <t>HARIOMPIPE</t>
  </si>
  <si>
    <t>Veranda Learning Solutions Ltd</t>
  </si>
  <si>
    <t>VERANDA</t>
  </si>
  <si>
    <t>Tarsons Products Ltd</t>
  </si>
  <si>
    <t>TARSONS</t>
  </si>
  <si>
    <t>B L Kashyap and Sons Ltd</t>
  </si>
  <si>
    <t>BLKASHYAP</t>
  </si>
  <si>
    <t>KP Green Engineering Ltd</t>
  </si>
  <si>
    <t>KPGEL</t>
  </si>
  <si>
    <t>Heavy Electrical Equipment</t>
  </si>
  <si>
    <t>Astec Lifesciences Ltd</t>
  </si>
  <si>
    <t>ASTEC</t>
  </si>
  <si>
    <t>Alicon Castalloy Ltd</t>
  </si>
  <si>
    <t>ALICON</t>
  </si>
  <si>
    <t>Owais Metal and Mineral Processing Ltd</t>
  </si>
  <si>
    <t>OWAIS</t>
  </si>
  <si>
    <t>Nitin Spinners Ltd</t>
  </si>
  <si>
    <t>NITINSPIN</t>
  </si>
  <si>
    <t>Orient Green Power Company Ltd</t>
  </si>
  <si>
    <t>GREENPOWER</t>
  </si>
  <si>
    <t>Sanghi Industries Ltd</t>
  </si>
  <si>
    <t>SANGHIIND</t>
  </si>
  <si>
    <t>Eraaya Lifespaces Ltd</t>
  </si>
  <si>
    <t>ERAAYA</t>
  </si>
  <si>
    <t>Axiscades Technologies Ltd</t>
  </si>
  <si>
    <t>AXISCADES</t>
  </si>
  <si>
    <t>Jyoti Structures Ltd</t>
  </si>
  <si>
    <t>JYOTISTRUC</t>
  </si>
  <si>
    <t>D Link (India) Limited</t>
  </si>
  <si>
    <t>DLINKINDIA</t>
  </si>
  <si>
    <t>Rama Steel Tubes Ltd</t>
  </si>
  <si>
    <t>RAMASTEEL</t>
  </si>
  <si>
    <t>Shriram Properties Ltd</t>
  </si>
  <si>
    <t>SHRIRAMPPS</t>
  </si>
  <si>
    <t>Satin Creditcare Network Ltd</t>
  </si>
  <si>
    <t>SATIN</t>
  </si>
  <si>
    <t>Amrutanjan Health Care Ltd</t>
  </si>
  <si>
    <t>AMRUTANJAN</t>
  </si>
  <si>
    <t>Jagran Prakashan Ltd</t>
  </si>
  <si>
    <t>JAGRAN</t>
  </si>
  <si>
    <t>Universal Cables Ltd</t>
  </si>
  <si>
    <t>UNIVCABLES</t>
  </si>
  <si>
    <t>Gocl Corporation Ltd</t>
  </si>
  <si>
    <t>GOCLCORP</t>
  </si>
  <si>
    <t>Nalwa Sons Investments Ltd</t>
  </si>
  <si>
    <t>NSIL</t>
  </si>
  <si>
    <t>Sasken Technologies Ltd</t>
  </si>
  <si>
    <t>SASKEN</t>
  </si>
  <si>
    <t>IKIO Lighting Ltd</t>
  </si>
  <si>
    <t>IKIO</t>
  </si>
  <si>
    <t>Centum Electronics Ltd</t>
  </si>
  <si>
    <t>CENTUM</t>
  </si>
  <si>
    <t>Praveg Ltd</t>
  </si>
  <si>
    <t>PRAVEG</t>
  </si>
  <si>
    <t>Vardhman Special Steels Ltd</t>
  </si>
  <si>
    <t>VSSL</t>
  </si>
  <si>
    <t>Tatva Chintan Pharma Chem Ltd</t>
  </si>
  <si>
    <t>TATVA</t>
  </si>
  <si>
    <t>Cupid Ltd</t>
  </si>
  <si>
    <t>CUPID</t>
  </si>
  <si>
    <t>Apcotex Industries Ltd</t>
  </si>
  <si>
    <t>APCOTEXIND</t>
  </si>
  <si>
    <t>DEE Development Engineers Ltd</t>
  </si>
  <si>
    <t>DEEDEV</t>
  </si>
  <si>
    <t>Andhra Paper Ltd</t>
  </si>
  <si>
    <t>ANDHRAPAP</t>
  </si>
  <si>
    <t>Pennar Industries Ltd</t>
  </si>
  <si>
    <t>PENIND</t>
  </si>
  <si>
    <t>Unicommerce eSolutions Ltd</t>
  </si>
  <si>
    <t>UNIECOM</t>
  </si>
  <si>
    <t>Themis Medicare Ltd</t>
  </si>
  <si>
    <t>THEMISMED</t>
  </si>
  <si>
    <t>Aaswa Trading and Exports Ltd</t>
  </si>
  <si>
    <t>TCC</t>
  </si>
  <si>
    <t>Real Estate Services</t>
  </si>
  <si>
    <t>BF Investment Ltd</t>
  </si>
  <si>
    <t>BFINVEST</t>
  </si>
  <si>
    <t>Igarashi Motors India Ltd</t>
  </si>
  <si>
    <t>IGARASHI</t>
  </si>
  <si>
    <t>Pnb Gilts Ltd</t>
  </si>
  <si>
    <t>PNBGILTS</t>
  </si>
  <si>
    <t>Parag Milk Foods Ltd</t>
  </si>
  <si>
    <t>PARAGMILK</t>
  </si>
  <si>
    <t>Yasho Industries Ltd</t>
  </si>
  <si>
    <t>YASHO</t>
  </si>
  <si>
    <t>Siyaram Silk Mills Ltd</t>
  </si>
  <si>
    <t>SIYSIL</t>
  </si>
  <si>
    <t>Mukand Ltd</t>
  </si>
  <si>
    <t>MUKANDLTD</t>
  </si>
  <si>
    <t>Yatra Online Ltd</t>
  </si>
  <si>
    <t>YATRA</t>
  </si>
  <si>
    <t>Vidhi Specialty Food Ingredients Ltd</t>
  </si>
  <si>
    <t>VIDHIING</t>
  </si>
  <si>
    <t>Platinum Industries Ltd</t>
  </si>
  <si>
    <t>PLATIND</t>
  </si>
  <si>
    <t>Alpex Solar Ltd</t>
  </si>
  <si>
    <t>ALPEXSOLAR</t>
  </si>
  <si>
    <t>IFGL Refractories Ltd</t>
  </si>
  <si>
    <t>IFGLEXPOR</t>
  </si>
  <si>
    <t>ICICI Prudential Nifty 50 ETF</t>
  </si>
  <si>
    <t>NIFTYIETF</t>
  </si>
  <si>
    <t>Navkar Corporation Ltd</t>
  </si>
  <si>
    <t>NAVKARCORP</t>
  </si>
  <si>
    <t>Omaxe Ltd</t>
  </si>
  <si>
    <t>OMAXE</t>
  </si>
  <si>
    <t>Ugro Capital Ltd</t>
  </si>
  <si>
    <t>UGROCAP</t>
  </si>
  <si>
    <t>Indo Tech Transformers Ltd</t>
  </si>
  <si>
    <t>INDOTECH</t>
  </si>
  <si>
    <t>Motisons Jewellers Ltd</t>
  </si>
  <si>
    <t>MOTISONS</t>
  </si>
  <si>
    <t>Apparel &amp; Accessories Retailers</t>
  </si>
  <si>
    <t>Kody Technolab Ltd</t>
  </si>
  <si>
    <t>KODYTECH</t>
  </si>
  <si>
    <t>Lotus Chocolate Company Ltd</t>
  </si>
  <si>
    <t>LOTUSCHO</t>
  </si>
  <si>
    <t>Balmer Lawrie Investments Ltd</t>
  </si>
  <si>
    <t>BLIL</t>
  </si>
  <si>
    <t>Vakrangee Limited</t>
  </si>
  <si>
    <t>VAKRANGEE</t>
  </si>
  <si>
    <t>Uniparts India Ltd</t>
  </si>
  <si>
    <t>UNIPARTS</t>
  </si>
  <si>
    <t>Tanfac Industries Ltd</t>
  </si>
  <si>
    <t>TANFACIND</t>
  </si>
  <si>
    <t>Seshasayee Paper and Boards Ltd</t>
  </si>
  <si>
    <t>SESHAPAPER</t>
  </si>
  <si>
    <t>Sangam (India) Ltd</t>
  </si>
  <si>
    <t>SANGAMIND</t>
  </si>
  <si>
    <t>Kokuyo Camlin Ltd</t>
  </si>
  <si>
    <t>KOKUYOCMLN</t>
  </si>
  <si>
    <t>Ramco Industries Ltd</t>
  </si>
  <si>
    <t>RAMCOIND</t>
  </si>
  <si>
    <t>Shanti Educational Initiatives Ltd</t>
  </si>
  <si>
    <t>SEIL</t>
  </si>
  <si>
    <t>Som Distilleries and Breweries Ltd</t>
  </si>
  <si>
    <t>SDBL</t>
  </si>
  <si>
    <t>HIL Ltd</t>
  </si>
  <si>
    <t>HIL</t>
  </si>
  <si>
    <t>Gandhar Oil Refinery (INDIA) Ltd</t>
  </si>
  <si>
    <t>GANDHAR</t>
  </si>
  <si>
    <t>Rossell India Ltd</t>
  </si>
  <si>
    <t>ROSSELLIND</t>
  </si>
  <si>
    <t>Everest Kanto Cylinder Ltd</t>
  </si>
  <si>
    <t>EKC</t>
  </si>
  <si>
    <t>BLS E-Services Ltd</t>
  </si>
  <si>
    <t>BLSE</t>
  </si>
  <si>
    <t>JISLDVREQS</t>
  </si>
  <si>
    <t>Mufin Green Finance Ltd</t>
  </si>
  <si>
    <t>MUFIN</t>
  </si>
  <si>
    <t>Spright Agro Ltd</t>
  </si>
  <si>
    <t>SPRIGHT</t>
  </si>
  <si>
    <t>Suratwwala Business Group Ltd</t>
  </si>
  <si>
    <t>SBGLP</t>
  </si>
  <si>
    <t>Deccan Gold Mines Ltd</t>
  </si>
  <si>
    <t>DECNGOLD</t>
  </si>
  <si>
    <t>Eco Recycling Ltd</t>
  </si>
  <si>
    <t>ECORECO</t>
  </si>
  <si>
    <t>Hester Biosciences Ltd</t>
  </si>
  <si>
    <t>HESTERBIO</t>
  </si>
  <si>
    <t>Expleo Solutions Ltd</t>
  </si>
  <si>
    <t>EXPLEOSOL</t>
  </si>
  <si>
    <t>Master Trust Ltd</t>
  </si>
  <si>
    <t>MASTERTR</t>
  </si>
  <si>
    <t>Hubtown Ltd</t>
  </si>
  <si>
    <t>HUBTOWN</t>
  </si>
  <si>
    <t>Advait Infratech Ltd</t>
  </si>
  <si>
    <t>ADVAIT</t>
  </si>
  <si>
    <t>Electrical Components &amp; Equipment</t>
  </si>
  <si>
    <t>Cosmo First Ltd</t>
  </si>
  <si>
    <t>COSMOFIRST</t>
  </si>
  <si>
    <t>Talbros Automotive Components Ltd</t>
  </si>
  <si>
    <t>TALBROAUTO</t>
  </si>
  <si>
    <t>Rane (Madras) Ltd</t>
  </si>
  <si>
    <t>RML</t>
  </si>
  <si>
    <t>PIX Transmissions Ltd</t>
  </si>
  <si>
    <t>PIXTRANS</t>
  </si>
  <si>
    <t>Butterfly Gandhimathi Appliances Ltd</t>
  </si>
  <si>
    <t>BUTTERFLY</t>
  </si>
  <si>
    <t>Interarch Building Products Ltd</t>
  </si>
  <si>
    <t>INTERARCH</t>
  </si>
  <si>
    <t>Building Products - Prefab Structures</t>
  </si>
  <si>
    <t>Media Matrix Worldwide Ltd</t>
  </si>
  <si>
    <t>MMWL</t>
  </si>
  <si>
    <t>GPT Infraprojects Ltd</t>
  </si>
  <si>
    <t>GPTINFRA</t>
  </si>
  <si>
    <t>Kotak Gold Etf</t>
  </si>
  <si>
    <t>GOLD1</t>
  </si>
  <si>
    <t>Systematix Corporate Services Ltd</t>
  </si>
  <si>
    <t>SYSTMTXC</t>
  </si>
  <si>
    <t>GKW Ltd</t>
  </si>
  <si>
    <t>GKWLIMITED</t>
  </si>
  <si>
    <t>I G Petrochemicals Ltd</t>
  </si>
  <si>
    <t>IGPL</t>
  </si>
  <si>
    <t>Cantabil Retail India Ltd</t>
  </si>
  <si>
    <t>CANTABIL</t>
  </si>
  <si>
    <t>Kiri Industries Ltd</t>
  </si>
  <si>
    <t>KIRIINDUS</t>
  </si>
  <si>
    <t>TAJ GVK Hotels and Resorts Ltd</t>
  </si>
  <si>
    <t>TAJGVK</t>
  </si>
  <si>
    <t>Agro Tech Foods Ltd</t>
  </si>
  <si>
    <t>ATFL</t>
  </si>
  <si>
    <t>Heranba Industries Ltd</t>
  </si>
  <si>
    <t>HERANBA</t>
  </si>
  <si>
    <t>Bombay Super Hybrid Seeds Ltd</t>
  </si>
  <si>
    <t>BSHSL</t>
  </si>
  <si>
    <t>Prataap Snacks Ltd</t>
  </si>
  <si>
    <t>DIAMONDYD</t>
  </si>
  <si>
    <t>Antony Waste Handling Cell Ltd</t>
  </si>
  <si>
    <t>AWHCL</t>
  </si>
  <si>
    <t>Bharat Wire Ropes Ltd</t>
  </si>
  <si>
    <t>BHARATWIRE</t>
  </si>
  <si>
    <t>Suryoday Small Finance Bank Ltd</t>
  </si>
  <si>
    <t>SURYODAY</t>
  </si>
  <si>
    <t>Wheels India Ltd</t>
  </si>
  <si>
    <t>WHEELS</t>
  </si>
  <si>
    <t>Dr Agarwal's Eye Hospital Ltd</t>
  </si>
  <si>
    <t>DRAGARWQ</t>
  </si>
  <si>
    <t>Madhya Bharat Agro Products Ltd</t>
  </si>
  <si>
    <t>MBAPL</t>
  </si>
  <si>
    <t>Dynacons Systems and Solutions Ltd</t>
  </si>
  <si>
    <t>DSSL</t>
  </si>
  <si>
    <t>HDFC Gold Exchange Traded Fund</t>
  </si>
  <si>
    <t>HDFCGOLD</t>
  </si>
  <si>
    <t>ICICI Prudential Gold ETF</t>
  </si>
  <si>
    <t>GOLDIETF</t>
  </si>
  <si>
    <t>Jindal Drilling and Industries Ltd</t>
  </si>
  <si>
    <t>JINDRILL</t>
  </si>
  <si>
    <t>Nippon India ETF Nifty Next 50 Junior BeES</t>
  </si>
  <si>
    <t>JUNIORBEES</t>
  </si>
  <si>
    <t>GTPL Hathway Ltd</t>
  </si>
  <si>
    <t>GTPL</t>
  </si>
  <si>
    <t>Oriental Rail Infrastructure Ltd</t>
  </si>
  <si>
    <t>ORIRAIL</t>
  </si>
  <si>
    <t>Udaipur Cement Works Ltd</t>
  </si>
  <si>
    <t>UDAICEMENT</t>
  </si>
  <si>
    <t>G M Breweries Ltd</t>
  </si>
  <si>
    <t>GMBREW</t>
  </si>
  <si>
    <t>Excel Industries Ltd</t>
  </si>
  <si>
    <t>EXCELINDUS</t>
  </si>
  <si>
    <t>Windlas Biotech Ltd</t>
  </si>
  <si>
    <t>WINDLAS</t>
  </si>
  <si>
    <t>Kilburn Engineering Ltd</t>
  </si>
  <si>
    <t>KLBRENG-B</t>
  </si>
  <si>
    <t>GNA Axles Ltd</t>
  </si>
  <si>
    <t>GNA</t>
  </si>
  <si>
    <t>NDR Auto Components Ltd</t>
  </si>
  <si>
    <t>NDRAUTO</t>
  </si>
  <si>
    <t>GRP Ltd</t>
  </si>
  <si>
    <t>GRPLTD</t>
  </si>
  <si>
    <t>Southern Petrochemical Industries Corporation Ltd</t>
  </si>
  <si>
    <t>SPIC</t>
  </si>
  <si>
    <t>Hercules Hoists Ltd</t>
  </si>
  <si>
    <t>HERCULES</t>
  </si>
  <si>
    <t>Ador Welding Ltd</t>
  </si>
  <si>
    <t>ADORWELD</t>
  </si>
  <si>
    <t>Suyog Telematics Ltd</t>
  </si>
  <si>
    <t>SUYOG</t>
  </si>
  <si>
    <t>Jaiprakash Associates Ltd</t>
  </si>
  <si>
    <t>JPASSOCIAT</t>
  </si>
  <si>
    <t>Atul Auto Ltd</t>
  </si>
  <si>
    <t>ATULAUTO</t>
  </si>
  <si>
    <t>Three Wheelers</t>
  </si>
  <si>
    <t>Paushak Ltd</t>
  </si>
  <si>
    <t>PAUSHAKLTD</t>
  </si>
  <si>
    <t>Salzer Electronics Ltd</t>
  </si>
  <si>
    <t>SALZERELEC</t>
  </si>
  <si>
    <t>India Power Corporation Ltd</t>
  </si>
  <si>
    <t>DPSCLTD</t>
  </si>
  <si>
    <t>Sigachi Industries Ltd</t>
  </si>
  <si>
    <t>SIGACHI</t>
  </si>
  <si>
    <t>MSP Steel &amp; Power Ltd</t>
  </si>
  <si>
    <t>MSPL</t>
  </si>
  <si>
    <t>Sadhana Nitro Chem Ltd</t>
  </si>
  <si>
    <t>SADHNANIQ</t>
  </si>
  <si>
    <t>Tribhovandas Bhimji Zaveri Ltd</t>
  </si>
  <si>
    <t>TBZ</t>
  </si>
  <si>
    <t>Bigbloc Construction Ltd</t>
  </si>
  <si>
    <t>BIGBLOC</t>
  </si>
  <si>
    <t>RIR Power Electronics Ltd</t>
  </si>
  <si>
    <t>RIR</t>
  </si>
  <si>
    <t>Fedders Holding Ltd</t>
  </si>
  <si>
    <t>FEDDERSHOL</t>
  </si>
  <si>
    <t>India Nippon Electricals Ltd</t>
  </si>
  <si>
    <t>INDNIPPON</t>
  </si>
  <si>
    <t>Sterling Tools Ltd</t>
  </si>
  <si>
    <t>STERTOOLS</t>
  </si>
  <si>
    <t>Elpro International Ltd</t>
  </si>
  <si>
    <t>ELPROINTL</t>
  </si>
  <si>
    <t>Oriental Aromatics Ltd</t>
  </si>
  <si>
    <t>OAL</t>
  </si>
  <si>
    <t>Swelect Energy Systems Ltd</t>
  </si>
  <si>
    <t>SWELECTES</t>
  </si>
  <si>
    <t>MIC Electronics Ltd</t>
  </si>
  <si>
    <t>MICEL</t>
  </si>
  <si>
    <t>Sirca Paints India Ltd</t>
  </si>
  <si>
    <t>SIRCA</t>
  </si>
  <si>
    <t>India Motor Parts &amp; Accessories Ltd</t>
  </si>
  <si>
    <t>IMPAL</t>
  </si>
  <si>
    <t>Divgi TorqTransfer Systems Ltd</t>
  </si>
  <si>
    <t>DIVGIITTS</t>
  </si>
  <si>
    <t>Agarwal Industrial Corporation Ltd</t>
  </si>
  <si>
    <t>AGARIND</t>
  </si>
  <si>
    <t>Wonder Electricals Ltd</t>
  </si>
  <si>
    <t>WEL</t>
  </si>
  <si>
    <t>Everest Industries Ltd</t>
  </si>
  <si>
    <t>EVERESTIND</t>
  </si>
  <si>
    <t>Matrimony.Com Ltd</t>
  </si>
  <si>
    <t>MATRIMONY</t>
  </si>
  <si>
    <t>Asian Energy Services Ltd</t>
  </si>
  <si>
    <t>ASIANENE</t>
  </si>
  <si>
    <t>Zota Health Care Ltd</t>
  </si>
  <si>
    <t>ZOTA</t>
  </si>
  <si>
    <t>Camlin Fine Sciences Ltd</t>
  </si>
  <si>
    <t>CAMLINFINE</t>
  </si>
  <si>
    <t>Brightcom Group Ltd</t>
  </si>
  <si>
    <t>BCG</t>
  </si>
  <si>
    <t>Automobile Corp Of Goa Ltd</t>
  </si>
  <si>
    <t>ACGL</t>
  </si>
  <si>
    <t>Amines and Plasticizers Ltd</t>
  </si>
  <si>
    <t>AMNPLST</t>
  </si>
  <si>
    <t>Roto Pumps Ltd</t>
  </si>
  <si>
    <t>ROTO</t>
  </si>
  <si>
    <t>Peninsula Land Ltd</t>
  </si>
  <si>
    <t>PENINLAND</t>
  </si>
  <si>
    <t>Reliance Industrial Infrastructure Ltd</t>
  </si>
  <si>
    <t>RIIL</t>
  </si>
  <si>
    <t>Jyoti Resins and Adhesives Ltd</t>
  </si>
  <si>
    <t>JYOTIRES</t>
  </si>
  <si>
    <t>Arman Financial Services Ltd</t>
  </si>
  <si>
    <t>ARMANFIN</t>
  </si>
  <si>
    <t>Walchandnagar Industries Ltd</t>
  </si>
  <si>
    <t>WALCHANNAG</t>
  </si>
  <si>
    <t>Allied Digital Services Ltd</t>
  </si>
  <si>
    <t>ADSL</t>
  </si>
  <si>
    <t>Irm Energy Ltd</t>
  </si>
  <si>
    <t>IRMENERGY</t>
  </si>
  <si>
    <t>Texmaco Infrastructure &amp; Holdings Ltd</t>
  </si>
  <si>
    <t>TEXINFRA</t>
  </si>
  <si>
    <t>Om Infra Ltd</t>
  </si>
  <si>
    <t>OMINFRAL</t>
  </si>
  <si>
    <t>ASM Technologies Ltd</t>
  </si>
  <si>
    <t>ASMTEC</t>
  </si>
  <si>
    <t>Kamdhenu Ltd</t>
  </si>
  <si>
    <t>KAMDHENU</t>
  </si>
  <si>
    <t>Forbes Precision Tools and Machine Parts Ltd</t>
  </si>
  <si>
    <t>TOTEM</t>
  </si>
  <si>
    <t>Hexa Tradex Ltd</t>
  </si>
  <si>
    <t>HEXATRADEX</t>
  </si>
  <si>
    <t>Sportking India Ltd</t>
  </si>
  <si>
    <t>SPORTKING</t>
  </si>
  <si>
    <t>Eimco Elecon (India) Ltd</t>
  </si>
  <si>
    <t>EIMCOELECO</t>
  </si>
  <si>
    <t>Allsec Technologies Ltd</t>
  </si>
  <si>
    <t>ALLSEC</t>
  </si>
  <si>
    <t>Filatex India Ltd</t>
  </si>
  <si>
    <t>FILATEX</t>
  </si>
  <si>
    <t>Saraswati Commercial (India) Ltd</t>
  </si>
  <si>
    <t>ZSARACOM</t>
  </si>
  <si>
    <t>Borosil Scientific Ltd</t>
  </si>
  <si>
    <t>BOROSCI</t>
  </si>
  <si>
    <t>Yamuna Syndicate Ltd</t>
  </si>
  <si>
    <t>YSL</t>
  </si>
  <si>
    <t>Fairchem Organics Ltd</t>
  </si>
  <si>
    <t>FAIRCHEMOR</t>
  </si>
  <si>
    <t>Madras Fertilizers Ltd</t>
  </si>
  <si>
    <t>MADRASFERT</t>
  </si>
  <si>
    <t>Kopran Ltd</t>
  </si>
  <si>
    <t>KOPRAN</t>
  </si>
  <si>
    <t>Dcm Shriram Industries Ltd</t>
  </si>
  <si>
    <t>DCMSRIND</t>
  </si>
  <si>
    <t>Hi-Tech Gears Ltd</t>
  </si>
  <si>
    <t>HITECHGEAR</t>
  </si>
  <si>
    <t>BCL Industries Ltd</t>
  </si>
  <si>
    <t>BCLIND</t>
  </si>
  <si>
    <t>Panacea Biotec Ltd</t>
  </si>
  <si>
    <t>PANACEABIO</t>
  </si>
  <si>
    <t>JG Chemicals Ltd</t>
  </si>
  <si>
    <t>JGCHEM</t>
  </si>
  <si>
    <t>Beta Drugs Ltd</t>
  </si>
  <si>
    <t>BETA</t>
  </si>
  <si>
    <t>Yuken India Ltd</t>
  </si>
  <si>
    <t>YUKEN</t>
  </si>
  <si>
    <t>Tourism Finance Corporation of India Ltd</t>
  </si>
  <si>
    <t>TFCILTD</t>
  </si>
  <si>
    <t>BMW Industries Ltd</t>
  </si>
  <si>
    <t>BMW</t>
  </si>
  <si>
    <t>Knowledge Marine &amp; Engineering Works Ltd</t>
  </si>
  <si>
    <t>KMEW</t>
  </si>
  <si>
    <t>Marine Transportation</t>
  </si>
  <si>
    <t>Indo Amines Ltd</t>
  </si>
  <si>
    <t>INDOAMIN</t>
  </si>
  <si>
    <t>Likhitha Infrastructure Ltd</t>
  </si>
  <si>
    <t>LIKHITHA</t>
  </si>
  <si>
    <t>Veefin Solutions Ltd</t>
  </si>
  <si>
    <t>VEEFIN</t>
  </si>
  <si>
    <t>Application Software</t>
  </si>
  <si>
    <t>Associated Alcohols &amp; Breweries Ltd</t>
  </si>
  <si>
    <t>ASALCBR</t>
  </si>
  <si>
    <t>Sri Adhikari Brothers Television Network Ltd</t>
  </si>
  <si>
    <t>SABTNL</t>
  </si>
  <si>
    <t>SPML Infra Ltd</t>
  </si>
  <si>
    <t>SPMLINFRA</t>
  </si>
  <si>
    <t>Subex Ltd</t>
  </si>
  <si>
    <t>SUBEXLTD</t>
  </si>
  <si>
    <t>Rico Auto Industries Ltd</t>
  </si>
  <si>
    <t>RICOAUTO</t>
  </si>
  <si>
    <t>TV Today Network Limited</t>
  </si>
  <si>
    <t>TVTODAY</t>
  </si>
  <si>
    <t>Popular Vehicles and Services Ltd</t>
  </si>
  <si>
    <t>PVSL</t>
  </si>
  <si>
    <t>Mishtann Foods Ltd</t>
  </si>
  <si>
    <t>MISHTANN</t>
  </si>
  <si>
    <t>Finkurve Financial Services Ltd</t>
  </si>
  <si>
    <t>FINKURVE</t>
  </si>
  <si>
    <t>One Point One Solutions Ltd</t>
  </si>
  <si>
    <t>ONEPOINT</t>
  </si>
  <si>
    <t>Z F Steering Gear (India) Ltd</t>
  </si>
  <si>
    <t>ZFSTEERING</t>
  </si>
  <si>
    <t>Steel Exchange India Ltd</t>
  </si>
  <si>
    <t>STEELXIND</t>
  </si>
  <si>
    <t>Kesar India Ltd</t>
  </si>
  <si>
    <t>KESAR</t>
  </si>
  <si>
    <t>Real Estate Development</t>
  </si>
  <si>
    <t>5Paisa Capital Ltd</t>
  </si>
  <si>
    <t>5PAISA</t>
  </si>
  <si>
    <t>AMIC Forging Ltd</t>
  </si>
  <si>
    <t>AMIC</t>
  </si>
  <si>
    <t>Steel</t>
  </si>
  <si>
    <t>ULTRAMARINE &amp; PIGMENTS Ltd</t>
  </si>
  <si>
    <t>ULTRAMAR</t>
  </si>
  <si>
    <t>Century Enka Ltd</t>
  </si>
  <si>
    <t>CENTENKA</t>
  </si>
  <si>
    <t>Fratelli Vineyards Ltd</t>
  </si>
  <si>
    <t>TINNATFL</t>
  </si>
  <si>
    <t>Monte Carlo Fashions Ltd</t>
  </si>
  <si>
    <t>MONTECARLO</t>
  </si>
  <si>
    <t>Ramco Systems Ltd</t>
  </si>
  <si>
    <t>RAMCOSYS</t>
  </si>
  <si>
    <t>SMC Global Securities Ltd</t>
  </si>
  <si>
    <t>SMCGLOBAL</t>
  </si>
  <si>
    <t>Best Agrolife Ltd</t>
  </si>
  <si>
    <t>BESTAGRO</t>
  </si>
  <si>
    <t>Krishana Phoschem Ltd</t>
  </si>
  <si>
    <t>KRISHANA</t>
  </si>
  <si>
    <t>Lincoln Pharmaceuticals Ltd</t>
  </si>
  <si>
    <t>LINCOLN</t>
  </si>
  <si>
    <t>Raj Rayon Industries Ltd</t>
  </si>
  <si>
    <t>RAJRILTD</t>
  </si>
  <si>
    <t>Punjab Chemicals and Crop Protection Ltd</t>
  </si>
  <si>
    <t>PUNJABCHEM</t>
  </si>
  <si>
    <t>Hind Rectifiers Ltd</t>
  </si>
  <si>
    <t>HIRECT</t>
  </si>
  <si>
    <t>Sat Industries Ltd</t>
  </si>
  <si>
    <t>SATINDLTD</t>
  </si>
  <si>
    <t>Mangalore Chemicals and Fertilisers Ltd</t>
  </si>
  <si>
    <t>MANGCHEFER</t>
  </si>
  <si>
    <t>Kamdhenu Ventures Ltd</t>
  </si>
  <si>
    <t>KAMOPAINTS</t>
  </si>
  <si>
    <t>Prakash Pipes Ltd</t>
  </si>
  <si>
    <t>PPL</t>
  </si>
  <si>
    <t>Steelcast Ltd</t>
  </si>
  <si>
    <t>STEELCAS</t>
  </si>
  <si>
    <t>Tamilnadu Newsprint &amp; Papers Ltd</t>
  </si>
  <si>
    <t>TNPL</t>
  </si>
  <si>
    <t>Andhra Sugars Ltd</t>
  </si>
  <si>
    <t>ANDHRSUGAR</t>
  </si>
  <si>
    <t>GRM Overseas Ltd</t>
  </si>
  <si>
    <t>GRMOVER</t>
  </si>
  <si>
    <t>Kernex Microsystems (India) Ltd</t>
  </si>
  <si>
    <t>KERNEX</t>
  </si>
  <si>
    <t>Timex Group India Ltd</t>
  </si>
  <si>
    <t>TIMEX</t>
  </si>
  <si>
    <t>Radhika Jeweltech Ltd</t>
  </si>
  <si>
    <t>RADHIKAJWE</t>
  </si>
  <si>
    <t>Kotak Nifty 50 ETF</t>
  </si>
  <si>
    <t>NIFTY1</t>
  </si>
  <si>
    <t>Vimta Labs Ltd</t>
  </si>
  <si>
    <t>VIMTALABS</t>
  </si>
  <si>
    <t>Remus Pharmaceuticals Ltd</t>
  </si>
  <si>
    <t>REMUS</t>
  </si>
  <si>
    <t>Manali Petrochemicals Ltd</t>
  </si>
  <si>
    <t>MANALIPETC</t>
  </si>
  <si>
    <t>Polo Queen Industrial and Fintech Ltd</t>
  </si>
  <si>
    <t>PQIF</t>
  </si>
  <si>
    <t>Basilic Fly Studio Ltd</t>
  </si>
  <si>
    <t>BASILIC</t>
  </si>
  <si>
    <t>Dhunseri Ventures Ltd</t>
  </si>
  <si>
    <t>DVL</t>
  </si>
  <si>
    <t>Cosmic CRF Ltd</t>
  </si>
  <si>
    <t>COSMICCRF</t>
  </si>
  <si>
    <t>Allcargo Gati Ltd</t>
  </si>
  <si>
    <t>ACLGATI</t>
  </si>
  <si>
    <t>GPT Healthcare Ltd</t>
  </si>
  <si>
    <t>GPTHEALTH</t>
  </si>
  <si>
    <t>Sunshine Capital Ltd</t>
  </si>
  <si>
    <t>SCL</t>
  </si>
  <si>
    <t>Vascon Engineers Ltd</t>
  </si>
  <si>
    <t>VASCONEQ</t>
  </si>
  <si>
    <t>Avadh Sugar &amp; Energy Ltd</t>
  </si>
  <si>
    <t>AVADHSUGAR</t>
  </si>
  <si>
    <t>SAR Televenture Ltd</t>
  </si>
  <si>
    <t>SARTELE</t>
  </si>
  <si>
    <t>Wardwizard Innovations &amp; Mobility Ltd</t>
  </si>
  <si>
    <t>WARDINMOBI</t>
  </si>
  <si>
    <t>Centrum Capital Ltd</t>
  </si>
  <si>
    <t>CENTRUM</t>
  </si>
  <si>
    <t>Kothari Petrochemicals Ltd</t>
  </si>
  <si>
    <t>KOTHARIPET</t>
  </si>
  <si>
    <t>VLS Finance Ltd</t>
  </si>
  <si>
    <t>VLSFINANCE</t>
  </si>
  <si>
    <t>Shree Digvijay Cement Co Ltd</t>
  </si>
  <si>
    <t>SHREDIGCEM</t>
  </si>
  <si>
    <t>Arihant Superstructures Ltd</t>
  </si>
  <si>
    <t>ARIHANTSUP</t>
  </si>
  <si>
    <t>Gulshan Polyols Ltd</t>
  </si>
  <si>
    <t>GULPOLY</t>
  </si>
  <si>
    <t>Kellton Tech Solutions Ltd</t>
  </si>
  <si>
    <t>KELLTONTEC</t>
  </si>
  <si>
    <t>Shiva Cement Ltd</t>
  </si>
  <si>
    <t>SHIVACEM</t>
  </si>
  <si>
    <t>Aurum Proptech Ltd</t>
  </si>
  <si>
    <t>AURUM</t>
  </si>
  <si>
    <t>Rishabh Instruments Ltd</t>
  </si>
  <si>
    <t>RISHABH</t>
  </si>
  <si>
    <t>Saurashtra Cement Ltd</t>
  </si>
  <si>
    <t>SAURASHCEM</t>
  </si>
  <si>
    <t>Last Mile Enterprises Ltd</t>
  </si>
  <si>
    <t>LASTMILE</t>
  </si>
  <si>
    <t>Ester Industries Ltd</t>
  </si>
  <si>
    <t>ESTER</t>
  </si>
  <si>
    <t>Kabra Extrusion Technik Ltd</t>
  </si>
  <si>
    <t>KABRAEXTRU</t>
  </si>
  <si>
    <t>Himatsingka Seide Ltd</t>
  </si>
  <si>
    <t>HIMATSEIDE</t>
  </si>
  <si>
    <t>Ravindra Energy Ltd</t>
  </si>
  <si>
    <t>RELTD</t>
  </si>
  <si>
    <t>Dhampur Sugar Mills Ltd</t>
  </si>
  <si>
    <t>DHAMPURSUG</t>
  </si>
  <si>
    <t>Solex Energy Ltd</t>
  </si>
  <si>
    <t>SOLEX</t>
  </si>
  <si>
    <t>Vintage Coffee and Beverages Ltd</t>
  </si>
  <si>
    <t>VINCOFE</t>
  </si>
  <si>
    <t>KMC Speciality Hospitals (India) Ltd</t>
  </si>
  <si>
    <t>KMCSHIL</t>
  </si>
  <si>
    <t>Taneja Aerospace and Aviation Ltd</t>
  </si>
  <si>
    <t>TANAA</t>
  </si>
  <si>
    <t>Bliss GVS Pharma Ltd</t>
  </si>
  <si>
    <t>BLISSGVS</t>
  </si>
  <si>
    <t>Sathlokhar Synergys E&amp;C Global Ltd</t>
  </si>
  <si>
    <t>SSEGL</t>
  </si>
  <si>
    <t>Spacenet Enterprises India Ltd</t>
  </si>
  <si>
    <t>SPCENET</t>
  </si>
  <si>
    <t>Selan Exploration Technology Ltd</t>
  </si>
  <si>
    <t>SELAN</t>
  </si>
  <si>
    <t>Shankara Building Products Ltd</t>
  </si>
  <si>
    <t>SHANKARA</t>
  </si>
  <si>
    <t>Macpower CNC Machines Ltd</t>
  </si>
  <si>
    <t>MACPOWER</t>
  </si>
  <si>
    <t>Chemfab Alkalis Ltd</t>
  </si>
  <si>
    <t>CHEMFAB</t>
  </si>
  <si>
    <t>Trident Techlabs Ltd</t>
  </si>
  <si>
    <t>TECHLABS</t>
  </si>
  <si>
    <t>Asian Star Co Ltd</t>
  </si>
  <si>
    <t>ASTAR</t>
  </si>
  <si>
    <t>Xchanging Solutions Ltd</t>
  </si>
  <si>
    <t>XCHANGING</t>
  </si>
  <si>
    <t>Pakka Limited</t>
  </si>
  <si>
    <t>PAKKA</t>
  </si>
  <si>
    <t>Mukka Proteins Ltd</t>
  </si>
  <si>
    <t>MUKKA</t>
  </si>
  <si>
    <t>HLV Ltd</t>
  </si>
  <si>
    <t>HLVLTD</t>
  </si>
  <si>
    <t>AVT Natural Products Ltd</t>
  </si>
  <si>
    <t>AVTNPL</t>
  </si>
  <si>
    <t>Ngl Fine Chem Ltd</t>
  </si>
  <si>
    <t>NGLFINE</t>
  </si>
  <si>
    <t>Capital Small Finance Bank Ltd</t>
  </si>
  <si>
    <t>CAPITALSFB</t>
  </si>
  <si>
    <t>Snowman Logistics Ltd</t>
  </si>
  <si>
    <t>SNOWMAN</t>
  </si>
  <si>
    <t>Aptech Ltd</t>
  </si>
  <si>
    <t>APTECHT</t>
  </si>
  <si>
    <t>Manoj Vaibhav Gems N Jewellers Ltd</t>
  </si>
  <si>
    <t>MVGJL</t>
  </si>
  <si>
    <t>Munjal Auto Industries Ltd</t>
  </si>
  <si>
    <t>MUNJALAU</t>
  </si>
  <si>
    <t>Dwarikesh Sugar Industries Ltd</t>
  </si>
  <si>
    <t>DWARKESH</t>
  </si>
  <si>
    <t>Uttam Sugar Mills Ltd</t>
  </si>
  <si>
    <t>UTTAMSUGAR</t>
  </si>
  <si>
    <t>CFF Fluid Control Ltd</t>
  </si>
  <si>
    <t>CFF</t>
  </si>
  <si>
    <t>Aerospace &amp; Defense</t>
  </si>
  <si>
    <t>Control Print Ltd</t>
  </si>
  <si>
    <t>CONTROLPR</t>
  </si>
  <si>
    <t>Dynamic Cables Ltd</t>
  </si>
  <si>
    <t>DYCL</t>
  </si>
  <si>
    <t>Elin Electronics Ltd</t>
  </si>
  <si>
    <t>ELIN</t>
  </si>
  <si>
    <t>Mafatlal Industries Ltd</t>
  </si>
  <si>
    <t>MAFATIND</t>
  </si>
  <si>
    <t>Wealth First Portfolio Managers Ltd</t>
  </si>
  <si>
    <t>WEALTH</t>
  </si>
  <si>
    <t>AGS Transact Technologies Ltd</t>
  </si>
  <si>
    <t>AGSTRA</t>
  </si>
  <si>
    <t>Sandesh Ltd</t>
  </si>
  <si>
    <t>SANDESH</t>
  </si>
  <si>
    <t>VL E-Governance &amp; IT Solutions Ltd</t>
  </si>
  <si>
    <t>VLEGOV</t>
  </si>
  <si>
    <t>Arrow Greentech Ltd</t>
  </si>
  <si>
    <t>ARROWGREEN</t>
  </si>
  <si>
    <t>Windsor Machines Ltd</t>
  </si>
  <si>
    <t>WINDMACHIN</t>
  </si>
  <si>
    <t>Kirloskar Electric Company Ltd</t>
  </si>
  <si>
    <t>KECL</t>
  </si>
  <si>
    <t>Bajaj Steel Industries Ltd</t>
  </si>
  <si>
    <t>BAJAJST</t>
  </si>
  <si>
    <t>Uniphos Enterprises Ltd</t>
  </si>
  <si>
    <t>UNIENTER</t>
  </si>
  <si>
    <t>Beekay Steel Industries Ltd</t>
  </si>
  <si>
    <t>BEEKAY</t>
  </si>
  <si>
    <t>Crest Ventures Ltd</t>
  </si>
  <si>
    <t>CREST</t>
  </si>
  <si>
    <t>Credo Brands Marketing Ltd</t>
  </si>
  <si>
    <t>MUFTI</t>
  </si>
  <si>
    <t>Men's Clothing</t>
  </si>
  <si>
    <t>Heubach Colorants India Ltd</t>
  </si>
  <si>
    <t>HEUBACHIND</t>
  </si>
  <si>
    <t>Saint-Gobain Sekurit India Ltd</t>
  </si>
  <si>
    <t>SAINTGOBAIN</t>
  </si>
  <si>
    <t>Khazanchi Jewellers Ltd</t>
  </si>
  <si>
    <t>KHAZANCHI</t>
  </si>
  <si>
    <t>Apparel, Accessories &amp; Luxury Goods</t>
  </si>
  <si>
    <t>New Delhi Television Ltd</t>
  </si>
  <si>
    <t>NDTV</t>
  </si>
  <si>
    <t>Vardhman Holdings Ltd</t>
  </si>
  <si>
    <t>VHL</t>
  </si>
  <si>
    <t>Indo Rama Synthetics (India) Ltd</t>
  </si>
  <si>
    <t>INDORAMA</t>
  </si>
  <si>
    <t>Jagatjit Industries Ltd</t>
  </si>
  <si>
    <t>JAGAJITIND</t>
  </si>
  <si>
    <t>Automotive Stampings and Assemblies Ltd</t>
  </si>
  <si>
    <t>ASAL</t>
  </si>
  <si>
    <t>Oswal Greentech Ltd</t>
  </si>
  <si>
    <t>OSWALGREEN</t>
  </si>
  <si>
    <t>Kuantum Papers Ltd</t>
  </si>
  <si>
    <t>KUANTUM</t>
  </si>
  <si>
    <t>Jaykay Enterprises Ltd</t>
  </si>
  <si>
    <t>JAYKAY</t>
  </si>
  <si>
    <t>Orient Technologies Ltd</t>
  </si>
  <si>
    <t>ORIENTTECH</t>
  </si>
  <si>
    <t>Panorama Studios International Ltd</t>
  </si>
  <si>
    <t>PANORAMA</t>
  </si>
  <si>
    <t>Concord Control Systems Ltd</t>
  </si>
  <si>
    <t>CNCRD</t>
  </si>
  <si>
    <t>R K Swamy Ltd</t>
  </si>
  <si>
    <t>RKSWAMY</t>
  </si>
  <si>
    <t>Mercury Ev-Tech Ltd</t>
  </si>
  <si>
    <t>MERCURYEV</t>
  </si>
  <si>
    <t>GIC Housing Finance Ltd</t>
  </si>
  <si>
    <t>GICHSGFIN</t>
  </si>
  <si>
    <t>Renaissance Global Ltd</t>
  </si>
  <si>
    <t>RGL</t>
  </si>
  <si>
    <t>Magadh Sugar &amp; Energy Ltd</t>
  </si>
  <si>
    <t>MAGADSUGAR</t>
  </si>
  <si>
    <t>3B Blackbio DX Ltd</t>
  </si>
  <si>
    <t>3BBLACKBIO</t>
  </si>
  <si>
    <t>Fertilizers &amp; Agricultural Chemicals</t>
  </si>
  <si>
    <t>Ksolves India Ltd</t>
  </si>
  <si>
    <t>KSOLVES</t>
  </si>
  <si>
    <t>Nelcast Ltd</t>
  </si>
  <si>
    <t>NELCAST</t>
  </si>
  <si>
    <t>Faze Three Ltd</t>
  </si>
  <si>
    <t>FAZE3Q</t>
  </si>
  <si>
    <t>Voith Paper Fabrics India Ltd</t>
  </si>
  <si>
    <t>VOITHPAPR</t>
  </si>
  <si>
    <t>Chaman Lal Setia Exports Ltd</t>
  </si>
  <si>
    <t>CLSEL</t>
  </si>
  <si>
    <t>Tuticorin Alkali Chemicals and Fertilizers Ltd</t>
  </si>
  <si>
    <t>TUTIALKA</t>
  </si>
  <si>
    <t>Enkei Wheels (India) Ltd</t>
  </si>
  <si>
    <t>ENKEIWHEL</t>
  </si>
  <si>
    <t>AGI Infra Ltd</t>
  </si>
  <si>
    <t>AGIIL</t>
  </si>
  <si>
    <t>IST Ltd</t>
  </si>
  <si>
    <t>ISTLTD</t>
  </si>
  <si>
    <t>Satia Industries Ltd</t>
  </si>
  <si>
    <t>SATIA</t>
  </si>
  <si>
    <t>Dhunseri Investments Ltd</t>
  </si>
  <si>
    <t>DHUNINV</t>
  </si>
  <si>
    <t>Ganesh Benzoplast Ltd</t>
  </si>
  <si>
    <t>GANESHBE</t>
  </si>
  <si>
    <t>Allcargo Terminals Ltd</t>
  </si>
  <si>
    <t>ATL</t>
  </si>
  <si>
    <t>Vinyas Innovative Technologies Ltd</t>
  </si>
  <si>
    <t>VINYAS</t>
  </si>
  <si>
    <t>Sical Logistics Ltd</t>
  </si>
  <si>
    <t>SICALLOG</t>
  </si>
  <si>
    <t>Nectar Lifesciences Ltd</t>
  </si>
  <si>
    <t>NECLIFE</t>
  </si>
  <si>
    <t>Dharmaj Crop Guard Ltd</t>
  </si>
  <si>
    <t>DHARMAJ</t>
  </si>
  <si>
    <t>Signpost India Ltd</t>
  </si>
  <si>
    <t>SIGNPOST</t>
  </si>
  <si>
    <t>Transindia Real Estate Ltd</t>
  </si>
  <si>
    <t>TREL</t>
  </si>
  <si>
    <t>Pudumjee Paper Products Ltd</t>
  </si>
  <si>
    <t>PDMJEPAPER</t>
  </si>
  <si>
    <t>Shalimar Paints Ltd</t>
  </si>
  <si>
    <t>SHALPAINTS</t>
  </si>
  <si>
    <t>Electrotherm (India) Ltd</t>
  </si>
  <si>
    <t>ELECTHERM</t>
  </si>
  <si>
    <t>Jay Bharat Maruti Ltd</t>
  </si>
  <si>
    <t>JAYBARMARU</t>
  </si>
  <si>
    <t>Valiant Organics Ltd</t>
  </si>
  <si>
    <t>VALIANTORG</t>
  </si>
  <si>
    <t>Ceinsys Tech Ltd</t>
  </si>
  <si>
    <t>CEINSYSTECH</t>
  </si>
  <si>
    <t>NACL Industries Ltd</t>
  </si>
  <si>
    <t>NACLIND</t>
  </si>
  <si>
    <t>Krystal Integrated Services Ltd</t>
  </si>
  <si>
    <t>KRYSTAL</t>
  </si>
  <si>
    <t>Urja Global Ltd</t>
  </si>
  <si>
    <t>URJA</t>
  </si>
  <si>
    <t>Sutlej Textiles and Industries Ltd</t>
  </si>
  <si>
    <t>SUTLEJTEX</t>
  </si>
  <si>
    <t>Shree Ganesh Remedies Ltd</t>
  </si>
  <si>
    <t>SGRL</t>
  </si>
  <si>
    <t>BEML Land Assets Ltd</t>
  </si>
  <si>
    <t>BLAL</t>
  </si>
  <si>
    <t>Jagsonpal Pharmaceuticals Ltd</t>
  </si>
  <si>
    <t>JAGSNPHARM</t>
  </si>
  <si>
    <t>20 Microns Ltd</t>
  </si>
  <si>
    <t>20MICRONS</t>
  </si>
  <si>
    <t>Nahar Spinning Mills Ltd</t>
  </si>
  <si>
    <t>NAHARSPING</t>
  </si>
  <si>
    <t>Industrial and Prudential Investment Co Ltd</t>
  </si>
  <si>
    <t>INDPRUD</t>
  </si>
  <si>
    <t>Asian Granito India Ltd</t>
  </si>
  <si>
    <t>ASIANTILES</t>
  </si>
  <si>
    <t>Sika Interplant Systems Ltd</t>
  </si>
  <si>
    <t>SIKA</t>
  </si>
  <si>
    <t>SBC Exports Ltd</t>
  </si>
  <si>
    <t>SBC</t>
  </si>
  <si>
    <t>Zuari Industries Ltd</t>
  </si>
  <si>
    <t>ZUARIIND</t>
  </si>
  <si>
    <t>State Trading Corporation of India Ltd</t>
  </si>
  <si>
    <t>STCINDIA</t>
  </si>
  <si>
    <t>Hazoor Multi Projects Ltd</t>
  </si>
  <si>
    <t>HAZOOR</t>
  </si>
  <si>
    <t>Creative Newtech Ltd</t>
  </si>
  <si>
    <t>CREATIVE</t>
  </si>
  <si>
    <t>Max India Ltd</t>
  </si>
  <si>
    <t>MAXIND</t>
  </si>
  <si>
    <t>Sahana System Ltd</t>
  </si>
  <si>
    <t>SAHANA</t>
  </si>
  <si>
    <t>Bhageria Industries Ltd</t>
  </si>
  <si>
    <t>BHAGERIA</t>
  </si>
  <si>
    <t>Jaybharat Textiles and Real Estate Ltd</t>
  </si>
  <si>
    <t>JAYTEX</t>
  </si>
  <si>
    <t>Ice Make Refrigeration Ltd</t>
  </si>
  <si>
    <t>ICEMAKE</t>
  </si>
  <si>
    <t>Lancer Container Lines Ltd</t>
  </si>
  <si>
    <t>LANCER</t>
  </si>
  <si>
    <t>Hardwyn India Ltd</t>
  </si>
  <si>
    <t>HARDWYN</t>
  </si>
  <si>
    <t>Building Products - Glass</t>
  </si>
  <si>
    <t>Ganesh Green Bharat Ltd</t>
  </si>
  <si>
    <t>GGBL</t>
  </si>
  <si>
    <t>Rhetan TMT Ltd</t>
  </si>
  <si>
    <t>RHETAN</t>
  </si>
  <si>
    <t>Alphalogic Techsys Ltd</t>
  </si>
  <si>
    <t>ALPHALOGIC</t>
  </si>
  <si>
    <t>Arihant Capital Markets Ltd</t>
  </si>
  <si>
    <t>ARIHANTCAP</t>
  </si>
  <si>
    <t>Vilas Transcore Ltd</t>
  </si>
  <si>
    <t>VILAS</t>
  </si>
  <si>
    <t>Kriti Industries (India) Limited</t>
  </si>
  <si>
    <t>KRITI</t>
  </si>
  <si>
    <t>Krishna Defence &amp; Allied Industries Ltd</t>
  </si>
  <si>
    <t>KRISHNADEF</t>
  </si>
  <si>
    <t>Benares Hotels Ltd</t>
  </si>
  <si>
    <t>BENARAS</t>
  </si>
  <si>
    <t>AFCOM Holdings Ltd</t>
  </si>
  <si>
    <t>AFCOM</t>
  </si>
  <si>
    <t>Infobeans Technologies Ltd</t>
  </si>
  <si>
    <t>INFOBEAN</t>
  </si>
  <si>
    <t>Sarveshwar Foods Ltd</t>
  </si>
  <si>
    <t>SARVESHWAR</t>
  </si>
  <si>
    <t>Cellecor Gadgets Ltd</t>
  </si>
  <si>
    <t>CELLECOR</t>
  </si>
  <si>
    <t>Waaree Technologies Ltd</t>
  </si>
  <si>
    <t>WAAREE</t>
  </si>
  <si>
    <t>Royal Orchid Hotels Ltd</t>
  </si>
  <si>
    <t>ROHLTD</t>
  </si>
  <si>
    <t>Filatex Fashions Ltd</t>
  </si>
  <si>
    <t>FILATFASH</t>
  </si>
  <si>
    <t>Anuh Pharma Ltd</t>
  </si>
  <si>
    <t>ANUHPHR</t>
  </si>
  <si>
    <t>Orient Paper and Industries Ltd</t>
  </si>
  <si>
    <t>ORIENTPPR</t>
  </si>
  <si>
    <t>RACL Geartech Ltd</t>
  </si>
  <si>
    <t>RACLGEAR</t>
  </si>
  <si>
    <t>RMC Switchgears Ltd</t>
  </si>
  <si>
    <t>RMC</t>
  </si>
  <si>
    <t>Simplex Infrastructures Ltd</t>
  </si>
  <si>
    <t>SIMPLEXINF</t>
  </si>
  <si>
    <t>Bajaj Healthcare Ltd</t>
  </si>
  <si>
    <t>BAJAJHCARE</t>
  </si>
  <si>
    <t>Primo Chemicals Ltd</t>
  </si>
  <si>
    <t>PRIMO</t>
  </si>
  <si>
    <t>STEL Holdings Ltd</t>
  </si>
  <si>
    <t>STEL</t>
  </si>
  <si>
    <t>Morganite Crucible (India) Ltd</t>
  </si>
  <si>
    <t>MORGANITE</t>
  </si>
  <si>
    <t>Bodal Chemicals Ltd</t>
  </si>
  <si>
    <t>BODALCHEM</t>
  </si>
  <si>
    <t>CSL Finance Ltd</t>
  </si>
  <si>
    <t>CSLFINANCE</t>
  </si>
  <si>
    <t>TGV SRAAC Ltd</t>
  </si>
  <si>
    <t>TGVSL</t>
  </si>
  <si>
    <t>Aimtron Electronics Ltd</t>
  </si>
  <si>
    <t>AIMTRON</t>
  </si>
  <si>
    <t>RSWM Ltd</t>
  </si>
  <si>
    <t>RSWM</t>
  </si>
  <si>
    <t>Innovana Thinklabs Ltd</t>
  </si>
  <si>
    <t>INNOVANA</t>
  </si>
  <si>
    <t>Prime Securities Ltd</t>
  </si>
  <si>
    <t>PRIMESECU</t>
  </si>
  <si>
    <t>GVK Power &amp; Infrastructure Ltd</t>
  </si>
  <si>
    <t>GVKPIL</t>
  </si>
  <si>
    <t>Airports</t>
  </si>
  <si>
    <t>GHCL Textiles Ltd</t>
  </si>
  <si>
    <t>GHCLTEXTIL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</si>
  <si>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</si>
  <si>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</si>
  <si>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</si>
  <si>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</si>
  <si>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</si>
  <si>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</si>
  <si>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</si>
  <si>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</si>
  <si>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</si>
  <si>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</si>
  <si>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Consumer Services</t>
  </si>
  <si>
    <t>Metals &amp; Mining</t>
  </si>
  <si>
    <t>Construction Materials</t>
  </si>
  <si>
    <t>Consumer Durables</t>
  </si>
  <si>
    <t>Capital Goods</t>
  </si>
  <si>
    <t>Services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</si>
  <si>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</si>
  <si>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</si>
  <si>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</si>
  <si>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</si>
  <si>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</si>
  <si>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</si>
  <si>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</si>
  <si>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</si>
  <si>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</si>
  <si>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</si>
  <si>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</si>
  <si>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</si>
  <si>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</si>
  <si>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</si>
  <si>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</si>
  <si>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</si>
  <si>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</si>
  <si>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</si>
  <si>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</si>
  <si>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</si>
  <si>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</si>
  <si>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</si>
  <si>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</si>
  <si>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</si>
  <si>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</si>
  <si>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</si>
  <si>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</si>
  <si>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</si>
  <si>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</si>
  <si>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</si>
  <si>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</si>
  <si>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</si>
  <si>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</si>
  <si>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Neutral</t>
  </si>
  <si>
    <t>Positive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</si>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</sst>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864D9D-C0BC-4E9D-BE8C-3B50E3A5BE0E}" name="Table3" displayName="Table3" ref="A1:Z121" totalsRowShown="0">
  <autoFilter ref="A1:Z121" xr:uid="{E6864D9D-C0BC-4E9D-BE8C-3B50E3A5BE0E}"/>
  <sortState xmlns:xlrd2="http://schemas.microsoft.com/office/spreadsheetml/2017/richdata2" ref="A2:Z121">
    <sortCondition ref="Z1:Z121"/>
  </sortState>
  <tableColumns count="26">
    <tableColumn id="1" xr3:uid="{8D3994AC-69A9-4783-B95D-C37A2E329EF1}" name="Sub-Sector"/>
    <tableColumn id="2" xr3:uid="{E7126580-0863-4749-9741-B0D54E699A8B}" name="Count" dataDxfId="56">
      <calculatedColumnFormula>COUNTIFS(Table2[Sub-Sector],Table3[[#This Row],[Sub-Sector]])</calculatedColumnFormula>
    </tableColumn>
    <tableColumn id="3" xr3:uid="{64831C3D-C85C-4E9B-99E1-30625BD8657E}" name="Uptrend" dataDxfId="55">
      <calculatedColumnFormula>COUNTIFS(Table2[Sub-Sector],Table3[[#This Row],[Sub-Sector]],Table2[Uptrend],"Uptrend")/Table3[[#This Row],[Count]]</calculatedColumnFormula>
    </tableColumn>
    <tableColumn id="4" xr3:uid="{73856EBF-65EB-4E8B-ADC7-9B974033A05F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12F23E5B-1796-479B-A40F-77CBFC7F0955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5225D8F0-EDD9-41B3-85AD-34CCE056DF39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24D39A45-E123-49A1-B0EA-27305D55A1B9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4C93C666-A7DE-486B-B391-69D68DCCAE62}" name="RSI" dataDxfId="50">
      <calculatedColumnFormula>COUNTIFS(Table2[Sub-Sector],Table3[[#This Row],[Sub-Sector]],Table2[RSI Exponential â€“ 14D],"&gt;=50")/Table3[[#This Row],[Count]]</calculatedColumnFormula>
    </tableColumn>
    <tableColumn id="9" xr3:uid="{139F79F4-BD53-4903-B473-D31E727D437D}" name="Relative Volume" dataDxfId="49">
      <calculatedColumnFormula>COUNTIFS(Table2[Sub-Sector],Table3[[#This Row],[Sub-Sector]],Table2[Relative Volume],"&gt;=1")/Table3[[#This Row],[Count]]</calculatedColumnFormula>
    </tableColumn>
    <tableColumn id="10" xr3:uid="{3FE36BF2-64D3-410A-A088-E84C2A8A841B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3AB9B9A5-8CE1-46AD-8BF5-372C6EA401A4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2C3F4430-6415-4F65-82F5-762277C4740A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1CD0C829-93C0-447A-A710-608F0B7D1BBD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1380454B-195C-4A43-9744-1FA5CBE6D9A4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1CC38095-3781-404D-AE7E-763C54A9A2B4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24A378D1-0771-4DFF-BF6F-610160765CA3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316B1DFB-1088-487E-883A-81D3315FFAD6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6177B450-C23B-4444-9E20-64C9B8DA3991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363DF82B-01AF-44F9-9152-53F56CF7A003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3B1B6D77-BB26-4B9A-B616-E61CFD0D9D32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E2701B09-7712-4145-A60B-49D0133D7E48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6FBFFAB9-E631-49D0-845C-DFF8736C8E3F}" name="Sharpe Ratio" dataDxfId="36">
      <calculatedColumnFormula>COUNTIFS(Table2[Sub-Sector],Table3[[#This Row],[Sub-Sector]],Table2[Sharpe Ratio],"&gt;=0.10")/Table3[[#This Row],[Count]]</calculatedColumnFormula>
    </tableColumn>
    <tableColumn id="23" xr3:uid="{2DC9A0EF-3D9F-4B65-BB02-B86DE5939B5C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1BF4D0B7-237D-411A-8C76-313E7C2C0C7F}" name="Rank" dataDxfId="34">
      <calculatedColumnFormula>_xlfn.RANK.AVG(Table3[[#This Row],[Score]],Table3[Score],1)</calculatedColumnFormula>
    </tableColumn>
    <tableColumn id="25" xr3:uid="{F54D1495-D9E4-4FA4-B3F1-F35DE60192B5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0CB3BC98-942A-47FA-BD4F-5F7EF0850110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51C599-5849-4D1F-BEE6-183D8EAD1EAC}" name="Table2" displayName="Table2" ref="A1:AV739" totalsRowShown="0">
  <sortState xmlns:xlrd2="http://schemas.microsoft.com/office/spreadsheetml/2017/richdata2" ref="A6:AV739">
    <sortCondition descending="1" ref="V1:V739"/>
  </sortState>
  <tableColumns count="48">
    <tableColumn id="1" xr3:uid="{D22AF300-8582-4F61-B7EE-8171C1C20DFE}" name="Name"/>
    <tableColumn id="2" xr3:uid="{0770714A-B89C-43D7-B587-6034C71C0333}" name="Ticker"/>
    <tableColumn id="3" xr3:uid="{AF281AAB-F10B-4E5A-8DD7-98EDE2C331DA}" name="Industry"/>
    <tableColumn id="4" xr3:uid="{30AFDBBB-BF4F-4AAE-A959-F8860E0626C9}" name="Sub-Sector"/>
    <tableColumn id="5" xr3:uid="{3A1F74A8-2C36-4EBC-97D7-3AD9665EF3CD}" name="Market Cap"/>
    <tableColumn id="6" xr3:uid="{3163644B-DFE9-43EB-BE3C-98B78A623218}" name="Close Price"/>
    <tableColumn id="7" xr3:uid="{1852ABC5-B6FE-4D58-9797-789CC12E4F4C}" name="1Y Return vs Nifty"/>
    <tableColumn id="18" xr3:uid="{37694500-EEAD-4865-80B9-1F0B4E9E15B6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F1459246-A95C-4B9E-926D-FD5EA07EE331}" name="1M Return vs Nifty"/>
    <tableColumn id="19" xr3:uid="{9D388F34-7A0D-48F9-8128-2FB68EC5EB49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EC9E1135-1D8E-4F5A-ABD0-932E19101FE4}" name="6M Return vs Nifty"/>
    <tableColumn id="20" xr3:uid="{59D20776-44EB-4C79-9AB6-B9B7E704E2AB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73A7C9C2-25E0-4AFF-913D-017FDCCB66CC}" name="1W Return vs Nifty"/>
    <tableColumn id="22" xr3:uid="{69B53076-EA6A-48D6-B53D-66E390E45C59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4CDDC439-B285-4DD5-9F51-B29E66C6204E}" name="20D EMA" dataDxfId="27"/>
    <tableColumn id="11" xr3:uid="{3239FF29-52D6-421B-86B7-E20F4AAF51CB}" name="50D EMA"/>
    <tableColumn id="12" xr3:uid="{7A7EE2BC-7141-4A4A-8059-C67742C65DD1}" name="200D EMA"/>
    <tableColumn id="13" xr3:uid="{865229B3-8DDC-442D-AA0F-15BA7706028F}" name="RSI Exponential â€“ 14D"/>
    <tableColumn id="25" xr3:uid="{D8191B3D-3681-43AE-9E01-C4DDFFAC185D}" name="% Price above 20 EMA" dataDxfId="26">
      <calculatedColumnFormula>(Table2[[#This Row],[Close Price]]-Table2[[#This Row],[20D EMA]])/Table2[[#This Row],[20D EMA]]</calculatedColumnFormula>
    </tableColumn>
    <tableColumn id="24" xr3:uid="{7E63CE9D-F655-4D8E-9B7E-06AFB3B22F78}" name="% Price above 50 EMA" dataDxfId="25">
      <calculatedColumnFormula>(Table2[[#This Row],[Close Price]]-Table2[[#This Row],[50D EMA]])/Table2[[#This Row],[50D EMA]]</calculatedColumnFormula>
    </tableColumn>
    <tableColumn id="23" xr3:uid="{47F379E4-5C6B-48FC-8596-799AC22E1D2A}" name="% Price above 200 EMA" dataDxfId="24">
      <calculatedColumnFormula>(Table2[[#This Row],[Close Price]]-Table2[[#This Row],[200D EMA]])/Table2[[#This Row],[200D EMA]]</calculatedColumnFormula>
    </tableColumn>
    <tableColumn id="14" xr3:uid="{6961D02E-E78B-4874-BB9E-FB92037FF0F2}" name="Relative Volume"/>
    <tableColumn id="37" xr3:uid="{A3F561B8-08AF-4EB5-A7B4-0033A931543C}" name="Day Low" dataDxfId="23"/>
    <tableColumn id="36" xr3:uid="{F78734BB-9D0A-42B5-8593-4A41BFAC3157}" name="Day High" dataDxfId="22"/>
    <tableColumn id="35" xr3:uid="{C3C5D246-7D2B-40A2-AE45-447C5BBB73B7}" name="Current Week Low" dataDxfId="21"/>
    <tableColumn id="34" xr3:uid="{E37E65BE-0502-4A42-967C-AB43564A5C3C}" name="Current Week High" dataDxfId="20"/>
    <tableColumn id="33" xr3:uid="{BA18F001-25B1-4CA5-95B7-7A0024BF78FE}" name="Current Month Low" dataDxfId="19"/>
    <tableColumn id="32" xr3:uid="{1E991E27-BE9A-4D76-A5D8-1C93CBD801CA}" name="Current Month High" dataDxfId="18"/>
    <tableColumn id="31" xr3:uid="{DF8DE385-FE97-4668-9BEF-E202B2EFBA7C}" name="% Away From Day Low" dataDxfId="17">
      <calculatedColumnFormula>(Table2[[#This Row],[Close Price]]/Table2[[#This Row],[Day Low]])-1</calculatedColumnFormula>
    </tableColumn>
    <tableColumn id="30" xr3:uid="{07A0A245-2AD5-46C8-926B-2D9D85F5BE11}" name="% Away From Day High" dataDxfId="16">
      <calculatedColumnFormula>(Table2[[#This Row],[Day High]]/Table2[[#This Row],[Close Price]])-1</calculatedColumnFormula>
    </tableColumn>
    <tableColumn id="29" xr3:uid="{D5F037EE-98DB-4F93-B575-C76E2E3F7F1B}" name="% Away From Current Week Low" dataDxfId="15">
      <calculatedColumnFormula>(Table2[[#This Row],[Close Price]]/Table2[[#This Row],[Current Week Low]])-1</calculatedColumnFormula>
    </tableColumn>
    <tableColumn id="28" xr3:uid="{55B19D61-947F-4F5B-8E16-8A5B7A5FC888}" name="% Away From Current Week High" dataDxfId="14">
      <calculatedColumnFormula>(Table2[[#This Row],[Current Week High]]/Table2[[#This Row],[Close Price]])-1</calculatedColumnFormula>
    </tableColumn>
    <tableColumn id="27" xr3:uid="{CF49DBDA-82C7-49AB-8834-F59DFFDF1FFD}" name="% Away From Current Month Low" dataDxfId="13">
      <calculatedColumnFormula>(Table2[[#This Row],[Close Price]]/Table2[[#This Row],[Current Month Low]])-1</calculatedColumnFormula>
    </tableColumn>
    <tableColumn id="26" xr3:uid="{7DDABC1F-0EF4-4DB8-B3E4-DAC36E0054A9}" name="% Away From Current Month High" dataDxfId="12">
      <calculatedColumnFormula>(Table2[[#This Row],[Current Month High]]/Table2[[#This Row],[Close Price]])-1</calculatedColumnFormula>
    </tableColumn>
    <tableColumn id="15" xr3:uid="{EBAB6714-021A-4E24-9A7E-1FF8620A8DB3}" name="% Away From 52W High"/>
    <tableColumn id="16" xr3:uid="{5F56CDB9-3CF4-4F4F-B7BE-6D266CE40CD8}" name="% Away From 52W Low"/>
    <tableColumn id="42" xr3:uid="{04334577-6993-4E58-A162-618081365963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DEDD157F-A291-4D32-B322-04B0724232E9}" name="Relative Strength Sector Index" dataDxfId="10"/>
    <tableColumn id="40" xr3:uid="{94E82978-89A3-46D2-9647-C4A211A9F619}" name="Relative Strength Sector Index - Zone" dataDxfId="9"/>
    <tableColumn id="39" xr3:uid="{B426A715-9B44-4DB8-B2D3-670E9D48AA30}" name="Rate of Change" dataDxfId="8"/>
    <tableColumn id="38" xr3:uid="{666FBA07-7A0A-4F9A-B0F9-342DAEC6021A}" name="Rate of Change - Zone" dataDxfId="7"/>
    <tableColumn id="17" xr3:uid="{2AC28392-5C58-4E76-AC7B-02E4F9F59B43}" name="Sharpe Ratio"/>
    <tableColumn id="43" xr3:uid="{6BBA0C3D-7E25-4D28-BDB8-B90B5A8AB96A}" name="Sharpe Ratio Z-Score" dataDxfId="6">
      <calculatedColumnFormula>(Table2[[#This Row],[Sharpe Ratio]]-AVERAGE(Table2[Sharpe Ratio]))/_xlfn.STDEV.P(Table2[Sharpe Ratio])</calculatedColumnFormula>
    </tableColumn>
    <tableColumn id="44" xr3:uid="{CD91CC1D-96CA-41E3-8661-C7FAF6934585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6B9E5D01-D638-4E76-82DA-504F18FD6D97}" name="Rank 1Y" dataDxfId="4">
      <calculatedColumnFormula>_xlfn.RANK.AVG(Table2[[#This Row],[1Y Return vs Nifty Z-Score]],Table2[1Y Return vs Nifty Z-Score])</calculatedColumnFormula>
    </tableColumn>
    <tableColumn id="46" xr3:uid="{F30B74F7-C488-434C-B051-4A19799B29E2}" name="Rank 6M" dataDxfId="3">
      <calculatedColumnFormula>_xlfn.RANK.AVG(Table2[[#This Row],[6M Return vs Nifty Z-Score]],Table2[6M Return vs Nifty Z-Score])</calculatedColumnFormula>
    </tableColumn>
    <tableColumn id="47" xr3:uid="{613335C0-E7B4-4907-BDC3-5B85C11866EC}" name="Rank Sharpe" dataDxfId="2">
      <calculatedColumnFormula>_xlfn.RANK.AVG(Table2[[#This Row],[Sharpe Ratio Z-Score]],Table2[Sharpe Ratio Z-Score])</calculatedColumnFormula>
    </tableColumn>
    <tableColumn id="48" xr3:uid="{69E05AB6-AF1F-44DC-8A2E-93431F9BC69A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F7F73-6545-4D25-8FB3-6CF4F1991C53}" name="Table1" displayName="Table1" ref="A1:Q1484" totalsRowShown="0">
  <autoFilter ref="A1:Q1484" xr:uid="{E01F7F73-6545-4D25-8FB3-6CF4F1991C53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B8A51935-4453-4452-8985-5B2BB7AC2D6C}" name="Name"/>
    <tableColumn id="2" xr3:uid="{37DBB13F-0F95-4C08-B2C7-517450A95EE9}" name="Ticker"/>
    <tableColumn id="17" xr3:uid="{C2B58088-F042-46F2-AB38-2D1ED236EB32}" name="Industry" dataDxfId="0"/>
    <tableColumn id="3" xr3:uid="{D5D20046-8C95-4C52-8031-05B923EBD5A9}" name="Sub-Sector"/>
    <tableColumn id="4" xr3:uid="{E0A008E5-0798-4ABB-BF13-7E04211F244F}" name="Market Cap"/>
    <tableColumn id="5" xr3:uid="{3914AC1B-1C73-46B9-BAA4-50FC2C8A3E95}" name="Close Price"/>
    <tableColumn id="6" xr3:uid="{C16B6CFF-98CE-4398-AEDA-D439CCE584DE}" name="1Y Return vs Nifty"/>
    <tableColumn id="7" xr3:uid="{9CFD7F8F-777E-44D9-9BED-92B84ED0F4C7}" name="1M Return vs Nifty"/>
    <tableColumn id="8" xr3:uid="{DC7B47D9-14A9-4FE5-AE4A-6385B992F997}" name="6M Return vs Nifty"/>
    <tableColumn id="9" xr3:uid="{7176FA8A-24A5-47A8-9002-2562D32D2224}" name="1W Return vs Nifty"/>
    <tableColumn id="10" xr3:uid="{015A2C0A-E67A-476E-92E6-61DF8DDDD98E}" name="50D EMA"/>
    <tableColumn id="11" xr3:uid="{1A2C9F18-B062-4927-A059-BE672AD17BDA}" name="200D EMA"/>
    <tableColumn id="12" xr3:uid="{6DD037E7-4B22-42B7-AFDE-110C1B9F0EE8}" name="RSI Exponential â€“ 14D"/>
    <tableColumn id="13" xr3:uid="{8B58A970-44E9-4564-81BD-8562386E8A75}" name="Relative Volume"/>
    <tableColumn id="14" xr3:uid="{38247AF5-8478-4124-88FB-ADE8C7E4A719}" name="% Away From 52W High"/>
    <tableColumn id="15" xr3:uid="{76AFE28E-6ED4-4CF3-A8C4-1704CA4D60B1}" name="% Away From 52W Low"/>
    <tableColumn id="16" xr3:uid="{0B2F3584-D32E-4339-BB4D-F6533CB5AF1C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71A4-0538-428D-A096-6787CAF9F1DE}">
  <dimension ref="A1:Z121"/>
  <sheetViews>
    <sheetView topLeftCell="H1" workbookViewId="0">
      <selection activeCell="O3" sqref="O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3198</v>
      </c>
      <c r="C1" t="s">
        <v>3184</v>
      </c>
      <c r="D1" t="s">
        <v>3199</v>
      </c>
      <c r="E1" t="s">
        <v>3200</v>
      </c>
      <c r="F1" t="s">
        <v>7</v>
      </c>
      <c r="G1" t="s">
        <v>5</v>
      </c>
      <c r="H1" t="s">
        <v>3201</v>
      </c>
      <c r="I1" t="s">
        <v>12</v>
      </c>
      <c r="J1" t="s">
        <v>3178</v>
      </c>
      <c r="K1" t="s">
        <v>3179</v>
      </c>
      <c r="L1" t="s">
        <v>3180</v>
      </c>
      <c r="M1" t="s">
        <v>3181</v>
      </c>
      <c r="N1" t="s">
        <v>3182</v>
      </c>
      <c r="O1" t="s">
        <v>3183</v>
      </c>
      <c r="P1" t="s">
        <v>13</v>
      </c>
      <c r="Q1" t="s">
        <v>14</v>
      </c>
      <c r="R1" t="s">
        <v>3202</v>
      </c>
      <c r="S1" t="s">
        <v>3170</v>
      </c>
      <c r="T1" t="s">
        <v>3171</v>
      </c>
      <c r="U1" t="s">
        <v>3188</v>
      </c>
      <c r="V1" t="s">
        <v>15</v>
      </c>
      <c r="W1" t="s">
        <v>3193</v>
      </c>
      <c r="X1" t="s">
        <v>3203</v>
      </c>
      <c r="Y1" t="s">
        <v>3204</v>
      </c>
      <c r="Z1" t="s">
        <v>3205</v>
      </c>
    </row>
    <row r="2" spans="1:26" x14ac:dyDescent="0.3">
      <c r="A2" t="s">
        <v>151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141</v>
      </c>
      <c r="X2">
        <f>_xlfn.RANK.AVG(Table3[[#This Row],[Score]],Table3[Score],1)</f>
        <v>4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</v>
      </c>
      <c r="Z2">
        <f>_xlfn.RANK.AVG(Table3[[#This Row],[Score 2 ]],Table3[[Score 2 ]],1)</f>
        <v>2</v>
      </c>
    </row>
    <row r="3" spans="1:26" x14ac:dyDescent="0.3">
      <c r="A3" t="s">
        <v>385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141</v>
      </c>
      <c r="X3">
        <f>_xlfn.RANK.AVG(Table3[[#This Row],[Score]],Table3[Score],1)</f>
        <v>4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</v>
      </c>
      <c r="Z3">
        <f>_xlfn.RANK.AVG(Table3[[#This Row],[Score 2 ]],Table3[[Score 2 ]],1)</f>
        <v>2</v>
      </c>
    </row>
    <row r="4" spans="1:26" x14ac:dyDescent="0.3">
      <c r="A4" t="s">
        <v>478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141</v>
      </c>
      <c r="X4">
        <f>_xlfn.RANK.AVG(Table3[[#This Row],[Score]],Table3[Score],1)</f>
        <v>4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</v>
      </c>
      <c r="Z4">
        <f>_xlfn.RANK.AVG(Table3[[#This Row],[Score 2 ]],Table3[[Score 2 ]],1)</f>
        <v>2</v>
      </c>
    </row>
    <row r="5" spans="1:26" x14ac:dyDescent="0.3">
      <c r="A5" t="s">
        <v>98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0.33333333333333331</v>
      </c>
      <c r="E5" s="1">
        <f>COUNTIFS(Table2[Sub-Sector],Table3[[#This Row],[Sub-Sector]],Table2[1M Return vs Nifty],"&gt;=5")/Table3[[#This Row],[Count]]</f>
        <v>1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0.66666666666666663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81</v>
      </c>
      <c r="X5">
        <f>_xlfn.RANK.AVG(Table3[[#This Row],[Score]],Table3[Score],1)</f>
        <v>1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</v>
      </c>
      <c r="Z5">
        <f>_xlfn.RANK.AVG(Table3[[#This Row],[Score 2 ]],Table3[[Score 2 ]],1)</f>
        <v>4</v>
      </c>
    </row>
    <row r="6" spans="1:26" x14ac:dyDescent="0.3">
      <c r="A6" t="s">
        <v>776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0.33333333333333331</v>
      </c>
      <c r="E6" s="1">
        <f>COUNTIFS(Table2[Sub-Sector],Table3[[#This Row],[Sub-Sector]],Table2[1M Return vs Nifty],"&gt;=5")/Table3[[#This Row],[Count]]</f>
        <v>1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0.66666666666666663</v>
      </c>
      <c r="I6" s="1">
        <f>COUNTIFS(Table2[Sub-Sector],Table3[[#This Row],[Sub-Sector]],Table2[Relative Volume],"&gt;=1")/Table3[[#This Row],[Count]]</f>
        <v>0.66666666666666663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0.33333333333333331</v>
      </c>
      <c r="O6" s="1">
        <f>COUNTIFS(Table2[Sub-Sector],Table3[[#This Row],[Sub-Sector]],Table2[% Away From Current Month High],"&lt;=0.05")/Table3[[#This Row],[Count]]</f>
        <v>0.66666666666666663</v>
      </c>
      <c r="P6" s="1">
        <f>COUNTIFS(Table2[Sub-Sector],Table3[[#This Row],[Sub-Sector]],Table2[% Away From 52W High],"&lt;=10")/Table3[[#This Row],[Count]]</f>
        <v>0.66666666666666663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0.66666666666666663</v>
      </c>
      <c r="V6" s="1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126.5</v>
      </c>
      <c r="X6">
        <f>_xlfn.RANK.AVG(Table3[[#This Row],[Score]],Table3[Score],1)</f>
        <v>2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91.5</v>
      </c>
      <c r="Z6">
        <f>_xlfn.RANK.AVG(Table3[[#This Row],[Score 2 ]],Table3[[Score 2 ]],1)</f>
        <v>5</v>
      </c>
    </row>
    <row r="7" spans="1:26" x14ac:dyDescent="0.3">
      <c r="A7" t="s">
        <v>54</v>
      </c>
      <c r="B7">
        <f>COUNTIFS(Table2[Sub-Sector],Table3[[#This Row],[Sub-Sector]])</f>
        <v>44</v>
      </c>
      <c r="C7" s="1">
        <f>COUNTIFS(Table2[Sub-Sector],Table3[[#This Row],[Sub-Sector]],Table2[Uptrend],"Uptrend")/Table3[[#This Row],[Count]]</f>
        <v>0.93181818181818177</v>
      </c>
      <c r="D7" s="1">
        <f>COUNTIFS(Table2[Sub-Sector],Table3[[#This Row],[Sub-Sector]],Table2[1W Return vs Nifty],"&gt;=5")/Table3[[#This Row],[Count]]</f>
        <v>0.29545454545454547</v>
      </c>
      <c r="E7" s="1">
        <f>COUNTIFS(Table2[Sub-Sector],Table3[[#This Row],[Sub-Sector]],Table2[1M Return vs Nifty],"&gt;=5")/Table3[[#This Row],[Count]]</f>
        <v>0.59090909090909094</v>
      </c>
      <c r="F7" s="1">
        <f>COUNTIFS(Table2[Sub-Sector],Table3[[#This Row],[Sub-Sector]],Table2[6M Return vs Nifty],"&gt;=10")/Table3[[#This Row],[Count]]</f>
        <v>0.72727272727272729</v>
      </c>
      <c r="G7" s="1">
        <f>COUNTIFS(Table2[Sub-Sector],Table3[[#This Row],[Sub-Sector]],Table2[1Y Return vs Nifty],"&gt;=10")/Table3[[#This Row],[Count]]</f>
        <v>0.72727272727272729</v>
      </c>
      <c r="H7" s="1">
        <f>COUNTIFS(Table2[Sub-Sector],Table3[[#This Row],[Sub-Sector]],Table2[RSI Exponential â€“ 14D],"&gt;=50")/Table3[[#This Row],[Count]]</f>
        <v>0.84090909090909094</v>
      </c>
      <c r="I7" s="1">
        <f>COUNTIFS(Table2[Sub-Sector],Table3[[#This Row],[Sub-Sector]],Table2[Relative Volume],"&gt;=1")/Table3[[#This Row],[Count]]</f>
        <v>0.54545454545454541</v>
      </c>
      <c r="J7" s="1">
        <f>COUNTIFS(Table2[Sub-Sector],Table3[[#This Row],[Sub-Sector]],Table2[% Away From Day Low],"&gt;=0.05")/Table3[[#This Row],[Count]]</f>
        <v>0.11363636363636363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0.11363636363636363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0.47727272727272729</v>
      </c>
      <c r="O7" s="1">
        <f>COUNTIFS(Table2[Sub-Sector],Table3[[#This Row],[Sub-Sector]],Table2[% Away From Current Month High],"&lt;=0.05")/Table3[[#This Row],[Count]]</f>
        <v>0.79545454545454541</v>
      </c>
      <c r="P7" s="1">
        <f>COUNTIFS(Table2[Sub-Sector],Table3[[#This Row],[Sub-Sector]],Table2[% Away From 52W High],"&lt;=10")/Table3[[#This Row],[Count]]</f>
        <v>0.86363636363636365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0.86363636363636365</v>
      </c>
      <c r="S7" s="1">
        <f>COUNTIFS(Table2[Sub-Sector],Table3[[#This Row],[Sub-Sector]],Table2[% Price above 50 EMA],"&gt;=0")/Table3[[#This Row],[Count]]</f>
        <v>0.93181818181818177</v>
      </c>
      <c r="T7" s="1">
        <f>COUNTIFS(Table2[Sub-Sector],Table3[[#This Row],[Sub-Sector]],Table2[% Price above 200 EMA],"&gt;=0")/Table3[[#This Row],[Count]]</f>
        <v>0.97727272727272729</v>
      </c>
      <c r="U7" s="1">
        <f>COUNTIFS(Table2[Sub-Sector],Table3[[#This Row],[Sub-Sector]],Table2[Rate of Change - Zone],"Positive")/Table3[[#This Row],[Count]]</f>
        <v>0.75</v>
      </c>
      <c r="V7" s="1">
        <f>COUNTIFS(Table2[Sub-Sector],Table3[[#This Row],[Sub-Sector]],Table2[Sharpe Ratio],"&gt;=0.10")/Table3[[#This Row],[Count]]</f>
        <v>0.13636363636363635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165</v>
      </c>
      <c r="X7">
        <f>_xlfn.RANK.AVG(Table3[[#This Row],[Score]],Table3[Score],1)</f>
        <v>7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99</v>
      </c>
      <c r="Z7">
        <f>_xlfn.RANK.AVG(Table3[[#This Row],[Score 2 ]],Table3[[Score 2 ]],1)</f>
        <v>6</v>
      </c>
    </row>
    <row r="8" spans="1:26" x14ac:dyDescent="0.3">
      <c r="A8" t="s">
        <v>43</v>
      </c>
      <c r="B8">
        <f>COUNTIFS(Table2[Sub-Sector],Table3[[#This Row],[Sub-Sector]])</f>
        <v>2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0.5</v>
      </c>
      <c r="E8" s="1">
        <f>COUNTIFS(Table2[Sub-Sector],Table3[[#This Row],[Sub-Sector]],Table2[1M Return vs Nifty],"&gt;=5")/Table3[[#This Row],[Count]]</f>
        <v>0.5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0.5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0.5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0.5</v>
      </c>
      <c r="O8" s="1">
        <f>COUNTIFS(Table2[Sub-Sector],Table3[[#This Row],[Sub-Sector]],Table2[% Away From Current Month High],"&lt;=0.05")/Table3[[#This Row],[Count]]</f>
        <v>0.5</v>
      </c>
      <c r="P8" s="1">
        <f>COUNTIFS(Table2[Sub-Sector],Table3[[#This Row],[Sub-Sector]],Table2[% Away From 52W High],"&lt;=10")/Table3[[#This Row],[Count]]</f>
        <v>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155</v>
      </c>
      <c r="X8">
        <f>_xlfn.RANK.AVG(Table3[[#This Row],[Score]],Table3[Score],1)</f>
        <v>6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107.5</v>
      </c>
      <c r="Z8">
        <f>_xlfn.RANK.AVG(Table3[[#This Row],[Score 2 ]],Table3[[Score 2 ]],1)</f>
        <v>7.5</v>
      </c>
    </row>
    <row r="9" spans="1:26" x14ac:dyDescent="0.3">
      <c r="A9" t="s">
        <v>190</v>
      </c>
      <c r="B9">
        <f>COUNTIFS(Table2[Sub-Sector],Table3[[#This Row],[Sub-Sector]])</f>
        <v>4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0.75</v>
      </c>
      <c r="G9" s="1">
        <f>COUNTIFS(Table2[Sub-Sector],Table3[[#This Row],[Sub-Sector]],Table2[1Y Return vs Nifty],"&gt;=10")/Table3[[#This Row],[Count]]</f>
        <v>0.5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0.75</v>
      </c>
      <c r="J9" s="1">
        <f>COUNTIFS(Table2[Sub-Sector],Table3[[#This Row],[Sub-Sector]],Table2[% Away From Day Low],"&gt;=0.05")/Table3[[#This Row],[Count]]</f>
        <v>0.25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0.25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0.25</v>
      </c>
      <c r="O9" s="1">
        <f>COUNTIFS(Table2[Sub-Sector],Table3[[#This Row],[Sub-Sector]],Table2[% Away From Current Month High],"&lt;=0.05")/Table3[[#This Row],[Count]]</f>
        <v>0.75</v>
      </c>
      <c r="P9" s="1">
        <f>COUNTIFS(Table2[Sub-Sector],Table3[[#This Row],[Sub-Sector]],Table2[% Away From 52W High],"&lt;=10")/Table3[[#This Row],[Count]]</f>
        <v>0.75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0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231.5</v>
      </c>
      <c r="X9">
        <f>_xlfn.RANK.AVG(Table3[[#This Row],[Score]],Table3[Score],1)</f>
        <v>13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107.5</v>
      </c>
      <c r="Z9">
        <f>_xlfn.RANK.AVG(Table3[[#This Row],[Score 2 ]],Table3[[Score 2 ]],1)</f>
        <v>7.5</v>
      </c>
    </row>
    <row r="10" spans="1:26" x14ac:dyDescent="0.3">
      <c r="A10" t="s">
        <v>345</v>
      </c>
      <c r="B10">
        <f>COUNTIFS(Table2[Sub-Sector],Table3[[#This Row],[Sub-Sector]])</f>
        <v>10</v>
      </c>
      <c r="C10" s="1">
        <f>COUNTIFS(Table2[Sub-Sector],Table3[[#This Row],[Sub-Sector]],Table2[Uptrend],"Uptrend")/Table3[[#This Row],[Count]]</f>
        <v>0.9</v>
      </c>
      <c r="D10" s="1">
        <f>COUNTIFS(Table2[Sub-Sector],Table3[[#This Row],[Sub-Sector]],Table2[1W Return vs Nifty],"&gt;=5")/Table3[[#This Row],[Count]]</f>
        <v>0.1</v>
      </c>
      <c r="E10" s="1">
        <f>COUNTIFS(Table2[Sub-Sector],Table3[[#This Row],[Sub-Sector]],Table2[1M Return vs Nifty],"&gt;=5")/Table3[[#This Row],[Count]]</f>
        <v>0.1</v>
      </c>
      <c r="F10" s="1">
        <f>COUNTIFS(Table2[Sub-Sector],Table3[[#This Row],[Sub-Sector]],Table2[6M Return vs Nifty],"&gt;=10")/Table3[[#This Row],[Count]]</f>
        <v>0.9</v>
      </c>
      <c r="G10" s="1">
        <f>COUNTIFS(Table2[Sub-Sector],Table3[[#This Row],[Sub-Sector]],Table2[1Y Return vs Nifty],"&gt;=10")/Table3[[#This Row],[Count]]</f>
        <v>0.7</v>
      </c>
      <c r="H10" s="1">
        <f>COUNTIFS(Table2[Sub-Sector],Table3[[#This Row],[Sub-Sector]],Table2[RSI Exponential â€“ 14D],"&gt;=50")/Table3[[#This Row],[Count]]</f>
        <v>0.5</v>
      </c>
      <c r="I10" s="1">
        <f>COUNTIFS(Table2[Sub-Sector],Table3[[#This Row],[Sub-Sector]],Table2[Relative Volume],"&gt;=1")/Table3[[#This Row],[Count]]</f>
        <v>0.6</v>
      </c>
      <c r="J10" s="1">
        <f>COUNTIFS(Table2[Sub-Sector],Table3[[#This Row],[Sub-Sector]],Table2[% Away From Day Low],"&gt;=0.05")/Table3[[#This Row],[Count]]</f>
        <v>0.2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0.2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0.3</v>
      </c>
      <c r="O10" s="1">
        <f>COUNTIFS(Table2[Sub-Sector],Table3[[#This Row],[Sub-Sector]],Table2[% Away From Current Month High],"&lt;=0.05")/Table3[[#This Row],[Count]]</f>
        <v>0.6</v>
      </c>
      <c r="P10" s="1">
        <f>COUNTIFS(Table2[Sub-Sector],Table3[[#This Row],[Sub-Sector]],Table2[% Away From 52W High],"&lt;=10")/Table3[[#This Row],[Count]]</f>
        <v>0.7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0.6</v>
      </c>
      <c r="S10" s="1">
        <f>COUNTIFS(Table2[Sub-Sector],Table3[[#This Row],[Sub-Sector]],Table2[% Price above 50 EMA],"&gt;=0")/Table3[[#This Row],[Count]]</f>
        <v>0.8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0.5</v>
      </c>
      <c r="V10" s="1">
        <f>COUNTIFS(Table2[Sub-Sector],Table3[[#This Row],[Sub-Sector]],Table2[Sharpe Ratio],"&gt;=0.10")/Table3[[#This Row],[Count]]</f>
        <v>0.2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</v>
      </c>
      <c r="X10">
        <f>_xlfn.RANK.AVG(Table3[[#This Row],[Score]],Table3[Score],1)</f>
        <v>16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120.5</v>
      </c>
      <c r="Z10">
        <f>_xlfn.RANK.AVG(Table3[[#This Row],[Score 2 ]],Table3[[Score 2 ]],1)</f>
        <v>9</v>
      </c>
    </row>
    <row r="11" spans="1:26" x14ac:dyDescent="0.3">
      <c r="A11" t="s">
        <v>991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</v>
      </c>
      <c r="X11">
        <f>_xlfn.RANK.AVG(Table3[[#This Row],[Score]],Table3[Score],1)</f>
        <v>14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11">
        <f>_xlfn.RANK.AVG(Table3[[#This Row],[Score 2 ]],Table3[[Score 2 ]],1)</f>
        <v>11</v>
      </c>
    </row>
    <row r="12" spans="1:26" x14ac:dyDescent="0.3">
      <c r="A12" t="s">
        <v>1340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12">
        <f>_xlfn.RANK.AVG(Table3[[#This Row],[Score]],Table3[Score],1)</f>
        <v>32.5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12">
        <f>_xlfn.RANK.AVG(Table3[[#This Row],[Score 2 ]],Table3[[Score 2 ]],1)</f>
        <v>11</v>
      </c>
    </row>
    <row r="13" spans="1:26" x14ac:dyDescent="0.3">
      <c r="A13" t="s">
        <v>1595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1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1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1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247</v>
      </c>
      <c r="X13">
        <f>_xlfn.RANK.AVG(Table3[[#This Row],[Score]],Table3[Score],1)</f>
        <v>15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13">
        <f>_xlfn.RANK.AVG(Table3[[#This Row],[Score 2 ]],Table3[[Score 2 ]],1)</f>
        <v>11</v>
      </c>
    </row>
    <row r="14" spans="1:26" x14ac:dyDescent="0.3">
      <c r="A14" t="s">
        <v>250</v>
      </c>
      <c r="B14">
        <f>COUNTIFS(Table2[Sub-Sector],Table3[[#This Row],[Sub-Sector]])</f>
        <v>6</v>
      </c>
      <c r="C14" s="1">
        <f>COUNTIFS(Table2[Sub-Sector],Table3[[#This Row],[Sub-Sector]],Table2[Uptrend],"Uptrend")/Table3[[#This Row],[Count]]</f>
        <v>0.83333333333333337</v>
      </c>
      <c r="D14" s="1">
        <f>COUNTIFS(Table2[Sub-Sector],Table3[[#This Row],[Sub-Sector]],Table2[1W Return vs Nifty],"&gt;=5")/Table3[[#This Row],[Count]]</f>
        <v>0.16666666666666666</v>
      </c>
      <c r="E14" s="1">
        <f>COUNTIFS(Table2[Sub-Sector],Table3[[#This Row],[Sub-Sector]],Table2[1M Return vs Nifty],"&gt;=5")/Table3[[#This Row],[Count]]</f>
        <v>0.5</v>
      </c>
      <c r="F14" s="1">
        <f>COUNTIFS(Table2[Sub-Sector],Table3[[#This Row],[Sub-Sector]],Table2[6M Return vs Nifty],"&gt;=10")/Table3[[#This Row],[Count]]</f>
        <v>0.66666666666666663</v>
      </c>
      <c r="G14" s="1">
        <f>COUNTIFS(Table2[Sub-Sector],Table3[[#This Row],[Sub-Sector]],Table2[1Y Return vs Nifty],"&gt;=10")/Table3[[#This Row],[Count]]</f>
        <v>0.5</v>
      </c>
      <c r="H14" s="1">
        <f>COUNTIFS(Table2[Sub-Sector],Table3[[#This Row],[Sub-Sector]],Table2[RSI Exponential â€“ 14D],"&gt;=50")/Table3[[#This Row],[Count]]</f>
        <v>0.83333333333333337</v>
      </c>
      <c r="I14" s="1">
        <f>COUNTIFS(Table2[Sub-Sector],Table3[[#This Row],[Sub-Sector]],Table2[Relative Volume],"&gt;=1")/Table3[[#This Row],[Count]]</f>
        <v>0.66666666666666663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0.33333333333333331</v>
      </c>
      <c r="O14" s="1">
        <f>COUNTIFS(Table2[Sub-Sector],Table3[[#This Row],[Sub-Sector]],Table2[% Away From Current Month High],"&lt;=0.05")/Table3[[#This Row],[Count]]</f>
        <v>0.66666666666666663</v>
      </c>
      <c r="P14" s="1">
        <f>COUNTIFS(Table2[Sub-Sector],Table3[[#This Row],[Sub-Sector]],Table2[% Away From 52W High],"&lt;=10")/Table3[[#This Row],[Count]]</f>
        <v>0.83333333333333337</v>
      </c>
      <c r="Q14" s="1">
        <f>COUNTIFS(Table2[Sub-Sector],Table3[[#This Row],[Sub-Sector]],Table2[% Away From 52W Low],"&gt;=10")/Table3[[#This Row],[Count]]</f>
        <v>0.83333333333333337</v>
      </c>
      <c r="R14" s="1">
        <f>COUNTIFS(Table2[Sub-Sector],Table3[[#This Row],[Sub-Sector]],Table2[% Price above 20 EMA],"&gt;=0")/Table3[[#This Row],[Count]]</f>
        <v>0.66666666666666663</v>
      </c>
      <c r="S14" s="1">
        <f>COUNTIFS(Table2[Sub-Sector],Table3[[#This Row],[Sub-Sector]],Table2[% Price above 50 EMA],"&gt;=0")/Table3[[#This Row],[Count]]</f>
        <v>0.83333333333333337</v>
      </c>
      <c r="T14" s="1">
        <f>COUNTIFS(Table2[Sub-Sector],Table3[[#This Row],[Sub-Sector]],Table2[% Price above 200 EMA],"&gt;=0")/Table3[[#This Row],[Count]]</f>
        <v>0.83333333333333337</v>
      </c>
      <c r="U14" s="1">
        <f>COUNTIFS(Table2[Sub-Sector],Table3[[#This Row],[Sub-Sector]],Table2[Rate of Change - Zone],"Positive")/Table3[[#This Row],[Count]]</f>
        <v>0.83333333333333337</v>
      </c>
      <c r="V14" s="1">
        <f>COUNTIFS(Table2[Sub-Sector],Table3[[#This Row],[Sub-Sector]],Table2[Sharpe Ratio],"&gt;=0.10")/Table3[[#This Row],[Count]]</f>
        <v>0.16666666666666666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227.5</v>
      </c>
      <c r="X14">
        <f>_xlfn.RANK.AVG(Table3[[#This Row],[Score]],Table3[Score],1)</f>
        <v>12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</v>
      </c>
      <c r="Z14">
        <f>_xlfn.RANK.AVG(Table3[[#This Row],[Score 2 ]],Table3[[Score 2 ]],1)</f>
        <v>13</v>
      </c>
    </row>
    <row r="15" spans="1:26" x14ac:dyDescent="0.3">
      <c r="A15" t="s">
        <v>232</v>
      </c>
      <c r="B15">
        <f>COUNTIFS(Table2[Sub-Sector],Table3[[#This Row],[Sub-Sector]])</f>
        <v>7</v>
      </c>
      <c r="C15" s="1">
        <f>COUNTIFS(Table2[Sub-Sector],Table3[[#This Row],[Sub-Sector]],Table2[Uptrend],"Uptrend")/Table3[[#This Row],[Count]]</f>
        <v>0.8571428571428571</v>
      </c>
      <c r="D15" s="1">
        <f>COUNTIFS(Table2[Sub-Sector],Table3[[#This Row],[Sub-Sector]],Table2[1W Return vs Nifty],"&gt;=5")/Table3[[#This Row],[Count]]</f>
        <v>0.42857142857142855</v>
      </c>
      <c r="E15" s="1">
        <f>COUNTIFS(Table2[Sub-Sector],Table3[[#This Row],[Sub-Sector]],Table2[1M Return vs Nifty],"&gt;=5")/Table3[[#This Row],[Count]]</f>
        <v>0.7142857142857143</v>
      </c>
      <c r="F15" s="1">
        <f>COUNTIFS(Table2[Sub-Sector],Table3[[#This Row],[Sub-Sector]],Table2[6M Return vs Nifty],"&gt;=10")/Table3[[#This Row],[Count]]</f>
        <v>0.2857142857142857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0.7142857142857143</v>
      </c>
      <c r="I15" s="1">
        <f>COUNTIFS(Table2[Sub-Sector],Table3[[#This Row],[Sub-Sector]],Table2[Relative Volume],"&gt;=1")/Table3[[#This Row],[Count]]</f>
        <v>0.7142857142857143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0.2857142857142857</v>
      </c>
      <c r="O15" s="1">
        <f>COUNTIFS(Table2[Sub-Sector],Table3[[#This Row],[Sub-Sector]],Table2[% Away From Current Month High],"&lt;=0.05")/Table3[[#This Row],[Count]]</f>
        <v>0.42857142857142855</v>
      </c>
      <c r="P15" s="1">
        <f>COUNTIFS(Table2[Sub-Sector],Table3[[#This Row],[Sub-Sector]],Table2[% Away From 52W High],"&lt;=10")/Table3[[#This Row],[Count]]</f>
        <v>0.7142857142857143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0.8571428571428571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0.7142857142857143</v>
      </c>
      <c r="V15" s="1">
        <f>COUNTIFS(Table2[Sub-Sector],Table3[[#This Row],[Sub-Sector]],Table2[Sharpe Ratio],"&gt;=0.10")/Table3[[#This Row],[Count]]</f>
        <v>0.42857142857142855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200</v>
      </c>
      <c r="X15">
        <f>_xlfn.RANK.AVG(Table3[[#This Row],[Score]],Table3[Score],1)</f>
        <v>9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5">
        <f>_xlfn.RANK.AVG(Table3[[#This Row],[Score 2 ]],Table3[[Score 2 ]],1)</f>
        <v>14</v>
      </c>
    </row>
    <row r="16" spans="1:26" x14ac:dyDescent="0.3">
      <c r="A16" t="s">
        <v>177</v>
      </c>
      <c r="B16">
        <f>COUNTIFS(Table2[Sub-Sector],Table3[[#This Row],[Sub-Sector]])</f>
        <v>9</v>
      </c>
      <c r="C16" s="1">
        <f>COUNTIFS(Table2[Sub-Sector],Table3[[#This Row],[Sub-Sector]],Table2[Uptrend],"Uptrend")/Table3[[#This Row],[Count]]</f>
        <v>0.88888888888888884</v>
      </c>
      <c r="D16" s="1">
        <f>COUNTIFS(Table2[Sub-Sector],Table3[[#This Row],[Sub-Sector]],Table2[1W Return vs Nifty],"&gt;=5")/Table3[[#This Row],[Count]]</f>
        <v>0.1111111111111111</v>
      </c>
      <c r="E16" s="1">
        <f>COUNTIFS(Table2[Sub-Sector],Table3[[#This Row],[Sub-Sector]],Table2[1M Return vs Nifty],"&gt;=5")/Table3[[#This Row],[Count]]</f>
        <v>0.1111111111111111</v>
      </c>
      <c r="F16" s="1">
        <f>COUNTIFS(Table2[Sub-Sector],Table3[[#This Row],[Sub-Sector]],Table2[6M Return vs Nifty],"&gt;=10")/Table3[[#This Row],[Count]]</f>
        <v>0.66666666666666663</v>
      </c>
      <c r="G16" s="1">
        <f>COUNTIFS(Table2[Sub-Sector],Table3[[#This Row],[Sub-Sector]],Table2[1Y Return vs Nifty],"&gt;=10")/Table3[[#This Row],[Count]]</f>
        <v>0.55555555555555558</v>
      </c>
      <c r="H16" s="1">
        <f>COUNTIFS(Table2[Sub-Sector],Table3[[#This Row],[Sub-Sector]],Table2[RSI Exponential â€“ 14D],"&gt;=50")/Table3[[#This Row],[Count]]</f>
        <v>0.77777777777777779</v>
      </c>
      <c r="I16" s="1">
        <f>COUNTIFS(Table2[Sub-Sector],Table3[[#This Row],[Sub-Sector]],Table2[Relative Volume],"&gt;=1")/Table3[[#This Row],[Count]]</f>
        <v>0.44444444444444442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0.22222222222222221</v>
      </c>
      <c r="O16" s="1">
        <f>COUNTIFS(Table2[Sub-Sector],Table3[[#This Row],[Sub-Sector]],Table2[% Away From Current Month High],"&lt;=0.05")/Table3[[#This Row],[Count]]</f>
        <v>0.88888888888888884</v>
      </c>
      <c r="P16" s="1">
        <f>COUNTIFS(Table2[Sub-Sector],Table3[[#This Row],[Sub-Sector]],Table2[% Away From 52W High],"&lt;=10")/Table3[[#This Row],[Count]]</f>
        <v>0.88888888888888884</v>
      </c>
      <c r="Q16" s="1">
        <f>COUNTIFS(Table2[Sub-Sector],Table3[[#This Row],[Sub-Sector]],Table2[% Away From 52W Low],"&gt;=10")/Table3[[#This Row],[Count]]</f>
        <v>0.88888888888888884</v>
      </c>
      <c r="R16" s="1">
        <f>COUNTIFS(Table2[Sub-Sector],Table3[[#This Row],[Sub-Sector]],Table2[% Price above 20 EMA],"&gt;=0")/Table3[[#This Row],[Count]]</f>
        <v>0.77777777777777779</v>
      </c>
      <c r="S16" s="1">
        <f>COUNTIFS(Table2[Sub-Sector],Table3[[#This Row],[Sub-Sector]],Table2[% Price above 50 EMA],"&gt;=0")/Table3[[#This Row],[Count]]</f>
        <v>0.77777777777777779</v>
      </c>
      <c r="T16" s="1">
        <f>COUNTIFS(Table2[Sub-Sector],Table3[[#This Row],[Sub-Sector]],Table2[% Price above 200 EMA],"&gt;=0")/Table3[[#This Row],[Count]]</f>
        <v>0.88888888888888884</v>
      </c>
      <c r="U16" s="1">
        <f>COUNTIFS(Table2[Sub-Sector],Table3[[#This Row],[Sub-Sector]],Table2[Rate of Change - Zone],"Positive")/Table3[[#This Row],[Count]]</f>
        <v>0.66666666666666663</v>
      </c>
      <c r="V16" s="1">
        <f>COUNTIFS(Table2[Sub-Sector],Table3[[#This Row],[Sub-Sector]],Table2[Sharpe Ratio],"&gt;=0.10")/Table3[[#This Row],[Count]]</f>
        <v>0.1111111111111111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16">
        <f>_xlfn.RANK.AVG(Table3[[#This Row],[Score]],Table3[Score],1)</f>
        <v>21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16">
        <f>_xlfn.RANK.AVG(Table3[[#This Row],[Score 2 ]],Table3[[Score 2 ]],1)</f>
        <v>15</v>
      </c>
    </row>
    <row r="17" spans="1:26" x14ac:dyDescent="0.3">
      <c r="A17" t="s">
        <v>223</v>
      </c>
      <c r="B17">
        <f>COUNTIFS(Table2[Sub-Sector],Table3[[#This Row],[Sub-Sector]])</f>
        <v>3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0.66666666666666663</v>
      </c>
      <c r="E17" s="1">
        <f>COUNTIFS(Table2[Sub-Sector],Table3[[#This Row],[Sub-Sector]],Table2[1M Return vs Nifty],"&gt;=5")/Table3[[#This Row],[Count]]</f>
        <v>0.66666666666666663</v>
      </c>
      <c r="F17" s="1">
        <f>COUNTIFS(Table2[Sub-Sector],Table3[[#This Row],[Sub-Sector]],Table2[6M Return vs Nifty],"&gt;=10")/Table3[[#This Row],[Count]]</f>
        <v>0.66666666666666663</v>
      </c>
      <c r="G17" s="1">
        <f>COUNTIFS(Table2[Sub-Sector],Table3[[#This Row],[Sub-Sector]],Table2[1Y Return vs Nifty],"&gt;=10")/Table3[[#This Row],[Count]]</f>
        <v>0.66666666666666663</v>
      </c>
      <c r="H17" s="1">
        <f>COUNTIFS(Table2[Sub-Sector],Table3[[#This Row],[Sub-Sector]],Table2[RSI Exponential â€“ 14D],"&gt;=50")/Table3[[#This Row],[Count]]</f>
        <v>0.66666666666666663</v>
      </c>
      <c r="I17" s="1">
        <f>COUNTIFS(Table2[Sub-Sector],Table3[[#This Row],[Sub-Sector]],Table2[Relative Volume],"&gt;=1")/Table3[[#This Row],[Count]]</f>
        <v>0.33333333333333331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0.33333333333333331</v>
      </c>
      <c r="O17" s="1">
        <f>COUNTIFS(Table2[Sub-Sector],Table3[[#This Row],[Sub-Sector]],Table2[% Away From Current Month High],"&lt;=0.05")/Table3[[#This Row],[Count]]</f>
        <v>0.66666666666666663</v>
      </c>
      <c r="P17" s="1">
        <f>COUNTIFS(Table2[Sub-Sector],Table3[[#This Row],[Sub-Sector]],Table2[% Away From 52W High],"&lt;=10")/Table3[[#This Row],[Count]]</f>
        <v>0.66666666666666663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0.66666666666666663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185.5</v>
      </c>
      <c r="X17">
        <f>_xlfn.RANK.AVG(Table3[[#This Row],[Score]],Table3[Score],1)</f>
        <v>8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7">
        <f>_xlfn.RANK.AVG(Table3[[#This Row],[Score 2 ]],Table3[[Score 2 ]],1)</f>
        <v>16.5</v>
      </c>
    </row>
    <row r="18" spans="1:26" x14ac:dyDescent="0.3">
      <c r="A18" t="s">
        <v>72</v>
      </c>
      <c r="B18">
        <f>COUNTIFS(Table2[Sub-Sector],Table3[[#This Row],[Sub-Sector]])</f>
        <v>3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0.33333333333333331</v>
      </c>
      <c r="E18" s="1">
        <f>COUNTIFS(Table2[Sub-Sector],Table3[[#This Row],[Sub-Sector]],Table2[1M Return vs Nifty],"&gt;=5")/Table3[[#This Row],[Count]]</f>
        <v>0.33333333333333331</v>
      </c>
      <c r="F18" s="1">
        <f>COUNTIFS(Table2[Sub-Sector],Table3[[#This Row],[Sub-Sector]],Table2[6M Return vs Nifty],"&gt;=10")/Table3[[#This Row],[Count]]</f>
        <v>0.66666666666666663</v>
      </c>
      <c r="G18" s="1">
        <f>COUNTIFS(Table2[Sub-Sector],Table3[[#This Row],[Sub-Sector]],Table2[1Y Return vs Nifty],"&gt;=10")/Table3[[#This Row],[Count]]</f>
        <v>0.66666666666666663</v>
      </c>
      <c r="H18" s="1">
        <f>COUNTIFS(Table2[Sub-Sector],Table3[[#This Row],[Sub-Sector]],Table2[RSI Exponential â€“ 14D],"&gt;=50")/Table3[[#This Row],[Count]]</f>
        <v>0.66666666666666663</v>
      </c>
      <c r="I18" s="1">
        <f>COUNTIFS(Table2[Sub-Sector],Table3[[#This Row],[Sub-Sector]],Table2[Relative Volume],"&gt;=1")/Table3[[#This Row],[Count]]</f>
        <v>0.33333333333333331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0.33333333333333331</v>
      </c>
      <c r="O18" s="1">
        <f>COUNTIFS(Table2[Sub-Sector],Table3[[#This Row],[Sub-Sector]],Table2[% Away From Current Month High],"&lt;=0.05")/Table3[[#This Row],[Count]]</f>
        <v>0.66666666666666663</v>
      </c>
      <c r="P18" s="1">
        <f>COUNTIFS(Table2[Sub-Sector],Table3[[#This Row],[Sub-Sector]],Table2[% Away From 52W High],"&lt;=10")/Table3[[#This Row],[Count]]</f>
        <v>0.66666666666666663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0.66666666666666663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0.66666666666666663</v>
      </c>
      <c r="V18" s="1">
        <f>COUNTIFS(Table2[Sub-Sector],Table3[[#This Row],[Sub-Sector]],Table2[Sharpe Ratio],"&gt;=0.10")/Table3[[#This Row],[Count]]</f>
        <v>0.33333333333333331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221.5</v>
      </c>
      <c r="X18">
        <f>_xlfn.RANK.AVG(Table3[[#This Row],[Score]],Table3[Score],1)</f>
        <v>10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8">
        <f>_xlfn.RANK.AVG(Table3[[#This Row],[Score 2 ]],Table3[[Score 2 ]],1)</f>
        <v>16.5</v>
      </c>
    </row>
    <row r="19" spans="1:26" x14ac:dyDescent="0.3">
      <c r="A19" t="s">
        <v>81</v>
      </c>
      <c r="B19">
        <f>COUNTIFS(Table2[Sub-Sector],Table3[[#This Row],[Sub-Sector]])</f>
        <v>5</v>
      </c>
      <c r="C19" s="1">
        <f>COUNTIFS(Table2[Sub-Sector],Table3[[#This Row],[Sub-Sector]],Table2[Uptrend],"Uptrend")/Table3[[#This Row],[Count]]</f>
        <v>0.8</v>
      </c>
      <c r="D19" s="1">
        <f>COUNTIFS(Table2[Sub-Sector],Table3[[#This Row],[Sub-Sector]],Table2[1W Return vs Nifty],"&gt;=5")/Table3[[#This Row],[Count]]</f>
        <v>0.4</v>
      </c>
      <c r="E19" s="1">
        <f>COUNTIFS(Table2[Sub-Sector],Table3[[#This Row],[Sub-Sector]],Table2[1M Return vs Nifty],"&gt;=5")/Table3[[#This Row],[Count]]</f>
        <v>0.8</v>
      </c>
      <c r="F19" s="1">
        <f>COUNTIFS(Table2[Sub-Sector],Table3[[#This Row],[Sub-Sector]],Table2[6M Return vs Nifty],"&gt;=10")/Table3[[#This Row],[Count]]</f>
        <v>0.6</v>
      </c>
      <c r="G19" s="1">
        <f>COUNTIFS(Table2[Sub-Sector],Table3[[#This Row],[Sub-Sector]],Table2[1Y Return vs Nifty],"&gt;=10")/Table3[[#This Row],[Count]]</f>
        <v>0.6</v>
      </c>
      <c r="H19" s="1">
        <f>COUNTIFS(Table2[Sub-Sector],Table3[[#This Row],[Sub-Sector]],Table2[RSI Exponential â€“ 14D],"&gt;=50")/Table3[[#This Row],[Count]]</f>
        <v>0.8</v>
      </c>
      <c r="I19" s="1">
        <f>COUNTIFS(Table2[Sub-Sector],Table3[[#This Row],[Sub-Sector]],Table2[Relative Volume],"&gt;=1")/Table3[[#This Row],[Count]]</f>
        <v>0.4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0.2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0.8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0.8</v>
      </c>
      <c r="S19" s="1">
        <f>COUNTIFS(Table2[Sub-Sector],Table3[[#This Row],[Sub-Sector]],Table2[% Price above 50 EMA],"&gt;=0")/Table3[[#This Row],[Count]]</f>
        <v>0.8</v>
      </c>
      <c r="T19" s="1">
        <f>COUNTIFS(Table2[Sub-Sector],Table3[[#This Row],[Sub-Sector]],Table2[% Price above 200 EMA],"&gt;=0")/Table3[[#This Row],[Count]]</f>
        <v>0.8</v>
      </c>
      <c r="U19" s="1">
        <f>COUNTIFS(Table2[Sub-Sector],Table3[[#This Row],[Sub-Sector]],Table2[Rate of Change - Zone],"Positive")/Table3[[#This Row],[Count]]</f>
        <v>0.8</v>
      </c>
      <c r="V19" s="1">
        <f>COUNTIFS(Table2[Sub-Sector],Table3[[#This Row],[Sub-Sector]],Table2[Sharpe Ratio],"&gt;=0.10")/Table3[[#This Row],[Count]]</f>
        <v>0.4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224</v>
      </c>
      <c r="X19">
        <f>_xlfn.RANK.AVG(Table3[[#This Row],[Score]],Table3[Score],1)</f>
        <v>11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</v>
      </c>
      <c r="Z19">
        <f>_xlfn.RANK.AVG(Table3[[#This Row],[Score 2 ]],Table3[[Score 2 ]],1)</f>
        <v>18</v>
      </c>
    </row>
    <row r="20" spans="1:26" x14ac:dyDescent="0.3">
      <c r="A20" t="s">
        <v>441</v>
      </c>
      <c r="B20">
        <f>COUNTIFS(Table2[Sub-Sector],Table3[[#This Row],[Sub-Sector]])</f>
        <v>4</v>
      </c>
      <c r="C20" s="1">
        <f>COUNTIFS(Table2[Sub-Sector],Table3[[#This Row],[Sub-Sector]],Table2[Uptrend],"Uptrend")/Table3[[#This Row],[Count]]</f>
        <v>0.75</v>
      </c>
      <c r="D20" s="1">
        <f>COUNTIFS(Table2[Sub-Sector],Table3[[#This Row],[Sub-Sector]],Table2[1W Return vs Nifty],"&gt;=5")/Table3[[#This Row],[Count]]</f>
        <v>0.25</v>
      </c>
      <c r="E20" s="1">
        <f>COUNTIFS(Table2[Sub-Sector],Table3[[#This Row],[Sub-Sector]],Table2[1M Return vs Nifty],"&gt;=5")/Table3[[#This Row],[Count]]</f>
        <v>0.25</v>
      </c>
      <c r="F20" s="1">
        <f>COUNTIFS(Table2[Sub-Sector],Table3[[#This Row],[Sub-Sector]],Table2[6M Return vs Nifty],"&gt;=10")/Table3[[#This Row],[Count]]</f>
        <v>0.75</v>
      </c>
      <c r="G20" s="1">
        <f>COUNTIFS(Table2[Sub-Sector],Table3[[#This Row],[Sub-Sector]],Table2[1Y Return vs Nifty],"&gt;=10")/Table3[[#This Row],[Count]]</f>
        <v>0.75</v>
      </c>
      <c r="H20" s="1">
        <f>COUNTIFS(Table2[Sub-Sector],Table3[[#This Row],[Sub-Sector]],Table2[RSI Exponential â€“ 14D],"&gt;=50")/Table3[[#This Row],[Count]]</f>
        <v>0.25</v>
      </c>
      <c r="I20" s="1">
        <f>COUNTIFS(Table2[Sub-Sector],Table3[[#This Row],[Sub-Sector]],Table2[Relative Volume],"&gt;=1")/Table3[[#This Row],[Count]]</f>
        <v>0.25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0.25</v>
      </c>
      <c r="O20" s="1">
        <f>COUNTIFS(Table2[Sub-Sector],Table3[[#This Row],[Sub-Sector]],Table2[% Away From Current Month High],"&lt;=0.05")/Table3[[#This Row],[Count]]</f>
        <v>0.25</v>
      </c>
      <c r="P20" s="1">
        <f>COUNTIFS(Table2[Sub-Sector],Table3[[#This Row],[Sub-Sector]],Table2[% Away From 52W High],"&lt;=10")/Table3[[#This Row],[Count]]</f>
        <v>0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0.25</v>
      </c>
      <c r="S20" s="1">
        <f>COUNTIFS(Table2[Sub-Sector],Table3[[#This Row],[Sub-Sector]],Table2[% Price above 50 EMA],"&gt;=0")/Table3[[#This Row],[Count]]</f>
        <v>0.5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0.5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20">
        <f>_xlfn.RANK.AVG(Table3[[#This Row],[Score]],Table3[Score],1)</f>
        <v>19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164.5</v>
      </c>
      <c r="Z20">
        <f>_xlfn.RANK.AVG(Table3[[#This Row],[Score 2 ]],Table3[[Score 2 ]],1)</f>
        <v>19.5</v>
      </c>
    </row>
    <row r="21" spans="1:26" x14ac:dyDescent="0.3">
      <c r="A21" t="s">
        <v>417</v>
      </c>
      <c r="B21">
        <f>COUNTIFS(Table2[Sub-Sector],Table3[[#This Row],[Sub-Sector]])</f>
        <v>11</v>
      </c>
      <c r="C21" s="1">
        <f>COUNTIFS(Table2[Sub-Sector],Table3[[#This Row],[Sub-Sector]],Table2[Uptrend],"Uptrend")/Table3[[#This Row],[Count]]</f>
        <v>0.63636363636363635</v>
      </c>
      <c r="D21" s="1">
        <f>COUNTIFS(Table2[Sub-Sector],Table3[[#This Row],[Sub-Sector]],Table2[1W Return vs Nifty],"&gt;=5")/Table3[[#This Row],[Count]]</f>
        <v>0.36363636363636365</v>
      </c>
      <c r="E21" s="1">
        <f>COUNTIFS(Table2[Sub-Sector],Table3[[#This Row],[Sub-Sector]],Table2[1M Return vs Nifty],"&gt;=5")/Table3[[#This Row],[Count]]</f>
        <v>0.45454545454545453</v>
      </c>
      <c r="F21" s="1">
        <f>COUNTIFS(Table2[Sub-Sector],Table3[[#This Row],[Sub-Sector]],Table2[6M Return vs Nifty],"&gt;=10")/Table3[[#This Row],[Count]]</f>
        <v>0.63636363636363635</v>
      </c>
      <c r="G21" s="1">
        <f>COUNTIFS(Table2[Sub-Sector],Table3[[#This Row],[Sub-Sector]],Table2[1Y Return vs Nifty],"&gt;=10")/Table3[[#This Row],[Count]]</f>
        <v>0.54545454545454541</v>
      </c>
      <c r="H21" s="1">
        <f>COUNTIFS(Table2[Sub-Sector],Table3[[#This Row],[Sub-Sector]],Table2[RSI Exponential â€“ 14D],"&gt;=50")/Table3[[#This Row],[Count]]</f>
        <v>0.45454545454545453</v>
      </c>
      <c r="I21" s="1">
        <f>COUNTIFS(Table2[Sub-Sector],Table3[[#This Row],[Sub-Sector]],Table2[Relative Volume],"&gt;=1")/Table3[[#This Row],[Count]]</f>
        <v>0.45454545454545453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0.72727272727272729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0.72727272727272729</v>
      </c>
      <c r="N21" s="1">
        <f>COUNTIFS(Table2[Sub-Sector],Table3[[#This Row],[Sub-Sector]],Table2[% Away From Current Month Low],"&gt;=0.05")/Table3[[#This Row],[Count]]</f>
        <v>0.36363636363636365</v>
      </c>
      <c r="O21" s="1">
        <f>COUNTIFS(Table2[Sub-Sector],Table3[[#This Row],[Sub-Sector]],Table2[% Away From Current Month High],"&lt;=0.05")/Table3[[#This Row],[Count]]</f>
        <v>0.54545454545454541</v>
      </c>
      <c r="P21" s="1">
        <f>COUNTIFS(Table2[Sub-Sector],Table3[[#This Row],[Sub-Sector]],Table2[% Away From 52W High],"&lt;=10")/Table3[[#This Row],[Count]]</f>
        <v>0.27272727272727271</v>
      </c>
      <c r="Q21" s="1">
        <f>COUNTIFS(Table2[Sub-Sector],Table3[[#This Row],[Sub-Sector]],Table2[% Away From 52W Low],"&gt;=10")/Table3[[#This Row],[Count]]</f>
        <v>0.72727272727272729</v>
      </c>
      <c r="R21" s="1">
        <f>COUNTIFS(Table2[Sub-Sector],Table3[[#This Row],[Sub-Sector]],Table2[% Price above 20 EMA],"&gt;=0")/Table3[[#This Row],[Count]]</f>
        <v>0.54545454545454541</v>
      </c>
      <c r="S21" s="1">
        <f>COUNTIFS(Table2[Sub-Sector],Table3[[#This Row],[Sub-Sector]],Table2[% Price above 50 EMA],"&gt;=0")/Table3[[#This Row],[Count]]</f>
        <v>0.63636363636363635</v>
      </c>
      <c r="T21" s="1">
        <f>COUNTIFS(Table2[Sub-Sector],Table3[[#This Row],[Sub-Sector]],Table2[% Price above 200 EMA],"&gt;=0")/Table3[[#This Row],[Count]]</f>
        <v>0.72727272727272729</v>
      </c>
      <c r="U21" s="1">
        <f>COUNTIFS(Table2[Sub-Sector],Table3[[#This Row],[Sub-Sector]],Table2[Rate of Change - Zone],"Positive")/Table3[[#This Row],[Count]]</f>
        <v>0.63636363636363635</v>
      </c>
      <c r="V21" s="1">
        <f>COUNTIFS(Table2[Sub-Sector],Table3[[#This Row],[Sub-Sector]],Table2[Sharpe Ratio],"&gt;=0.10")/Table3[[#This Row],[Count]]</f>
        <v>0.36363636363636365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21">
        <f>_xlfn.RANK.AVG(Table3[[#This Row],[Score]],Table3[Score],1)</f>
        <v>18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164.5</v>
      </c>
      <c r="Z21">
        <f>_xlfn.RANK.AVG(Table3[[#This Row],[Score 2 ]],Table3[[Score 2 ]],1)</f>
        <v>19.5</v>
      </c>
    </row>
    <row r="22" spans="1:26" x14ac:dyDescent="0.3">
      <c r="A22" t="s">
        <v>844</v>
      </c>
      <c r="B22">
        <f>COUNTIFS(Table2[Sub-Sector],Table3[[#This Row],[Sub-Sector]])</f>
        <v>3</v>
      </c>
      <c r="C22" s="1">
        <f>COUNTIFS(Table2[Sub-Sector],Table3[[#This Row],[Sub-Sector]],Table2[Uptrend],"Uptrend")/Table3[[#This Row],[Count]]</f>
        <v>0.66666666666666663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</v>
      </c>
      <c r="F22" s="1">
        <f>COUNTIFS(Table2[Sub-Sector],Table3[[#This Row],[Sub-Sector]],Table2[6M Return vs Nifty],"&gt;=10")/Table3[[#This Row],[Count]]</f>
        <v>0.33333333333333331</v>
      </c>
      <c r="G22" s="1">
        <f>COUNTIFS(Table2[Sub-Sector],Table3[[#This Row],[Sub-Sector]],Table2[1Y Return vs Nifty],"&gt;=10")/Table3[[#This Row],[Count]]</f>
        <v>0.66666666666666663</v>
      </c>
      <c r="H22" s="1">
        <f>COUNTIFS(Table2[Sub-Sector],Table3[[#This Row],[Sub-Sector]],Table2[RSI Exponential â€“ 14D],"&gt;=50")/Table3[[#This Row],[Count]]</f>
        <v>0.33333333333333331</v>
      </c>
      <c r="I22" s="1">
        <f>COUNTIFS(Table2[Sub-Sector],Table3[[#This Row],[Sub-Sector]],Table2[Relative Volume],"&gt;=1")/Table3[[#This Row],[Count]]</f>
        <v>0.66666666666666663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0.33333333333333331</v>
      </c>
      <c r="O22" s="1">
        <f>COUNTIFS(Table2[Sub-Sector],Table3[[#This Row],[Sub-Sector]],Table2[% Away From Current Month High],"&lt;=0.05")/Table3[[#This Row],[Count]]</f>
        <v>0.66666666666666663</v>
      </c>
      <c r="P22" s="1">
        <f>COUNTIFS(Table2[Sub-Sector],Table3[[#This Row],[Sub-Sector]],Table2[% Away From 52W High],"&lt;=10")/Table3[[#This Row],[Count]]</f>
        <v>0.33333333333333331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0.66666666666666663</v>
      </c>
      <c r="S22" s="1">
        <f>COUNTIFS(Table2[Sub-Sector],Table3[[#This Row],[Sub-Sector]],Table2[% Price above 50 EMA],"&gt;=0")/Table3[[#This Row],[Count]]</f>
        <v>0.66666666666666663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0.66666666666666663</v>
      </c>
      <c r="V22" s="1">
        <f>COUNTIFS(Table2[Sub-Sector],Table3[[#This Row],[Sub-Sector]],Table2[Sharpe Ratio],"&gt;=0.10")/Table3[[#This Row],[Count]]</f>
        <v>0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22">
        <f>_xlfn.RANK.AVG(Table3[[#This Row],[Score]],Table3[Score],1)</f>
        <v>50.5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</v>
      </c>
      <c r="Z22">
        <f>_xlfn.RANK.AVG(Table3[[#This Row],[Score 2 ]],Table3[[Score 2 ]],1)</f>
        <v>21</v>
      </c>
    </row>
    <row r="23" spans="1:26" x14ac:dyDescent="0.3">
      <c r="A23" t="s">
        <v>262</v>
      </c>
      <c r="B23">
        <f>COUNTIFS(Table2[Sub-Sector],Table3[[#This Row],[Sub-Sector]])</f>
        <v>2</v>
      </c>
      <c r="C23" s="1">
        <f>COUNTIFS(Table2[Sub-Sector],Table3[[#This Row],[Sub-Sector]],Table2[Uptrend],"Uptrend")/Table3[[#This Row],[Count]]</f>
        <v>1</v>
      </c>
      <c r="D23" s="1">
        <f>COUNTIFS(Table2[Sub-Sector],Table3[[#This Row],[Sub-Sector]],Table2[1W Return vs Nifty],"&gt;=5")/Table3[[#This Row],[Count]]</f>
        <v>0.5</v>
      </c>
      <c r="E23" s="1">
        <f>COUNTIFS(Table2[Sub-Sector],Table3[[#This Row],[Sub-Sector]],Table2[1M Return vs Nifty],"&gt;=5")/Table3[[#This Row],[Count]]</f>
        <v>0</v>
      </c>
      <c r="F23" s="1">
        <f>COUNTIFS(Table2[Sub-Sector],Table3[[#This Row],[Sub-Sector]],Table2[6M Return vs Nifty],"&gt;=10")/Table3[[#This Row],[Count]]</f>
        <v>1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0.5</v>
      </c>
      <c r="I23" s="1">
        <f>COUNTIFS(Table2[Sub-Sector],Table3[[#This Row],[Sub-Sector]],Table2[Relative Volume],"&gt;=1")/Table3[[#This Row],[Count]]</f>
        <v>0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</v>
      </c>
      <c r="O23" s="1">
        <f>COUNTIFS(Table2[Sub-Sector],Table3[[#This Row],[Sub-Sector]],Table2[% Away From Current Month High],"&lt;=0.05")/Table3[[#This Row],[Count]]</f>
        <v>0.5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0.5</v>
      </c>
      <c r="S23" s="1">
        <f>COUNTIFS(Table2[Sub-Sector],Table3[[#This Row],[Sub-Sector]],Table2[% Price above 50 EMA],"&gt;=0")/Table3[[#This Row],[Count]]</f>
        <v>1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</v>
      </c>
      <c r="X23">
        <f>_xlfn.RANK.AVG(Table3[[#This Row],[Score]],Table3[Score],1)</f>
        <v>20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3">
        <f>_xlfn.RANK.AVG(Table3[[#This Row],[Score 2 ]],Table3[[Score 2 ]],1)</f>
        <v>22</v>
      </c>
    </row>
    <row r="24" spans="1:26" x14ac:dyDescent="0.3">
      <c r="A24" t="s">
        <v>185</v>
      </c>
      <c r="B24">
        <f>COUNTIFS(Table2[Sub-Sector],Table3[[#This Row],[Sub-Sector]])</f>
        <v>6</v>
      </c>
      <c r="C24" s="1">
        <f>COUNTIFS(Table2[Sub-Sector],Table3[[#This Row],[Sub-Sector]],Table2[Uptrend],"Uptrend")/Table3[[#This Row],[Count]]</f>
        <v>0.83333333333333337</v>
      </c>
      <c r="D24" s="1">
        <f>COUNTIFS(Table2[Sub-Sector],Table3[[#This Row],[Sub-Sector]],Table2[1W Return vs Nifty],"&gt;=5")/Table3[[#This Row],[Count]]</f>
        <v>0.33333333333333331</v>
      </c>
      <c r="E24" s="1">
        <f>COUNTIFS(Table2[Sub-Sector],Table3[[#This Row],[Sub-Sector]],Table2[1M Return vs Nifty],"&gt;=5")/Table3[[#This Row],[Count]]</f>
        <v>0.33333333333333331</v>
      </c>
      <c r="F24" s="1">
        <f>COUNTIFS(Table2[Sub-Sector],Table3[[#This Row],[Sub-Sector]],Table2[6M Return vs Nifty],"&gt;=10")/Table3[[#This Row],[Count]]</f>
        <v>0.5</v>
      </c>
      <c r="G24" s="1">
        <f>COUNTIFS(Table2[Sub-Sector],Table3[[#This Row],[Sub-Sector]],Table2[1Y Return vs Nifty],"&gt;=10")/Table3[[#This Row],[Count]]</f>
        <v>0.66666666666666663</v>
      </c>
      <c r="H24" s="1">
        <f>COUNTIFS(Table2[Sub-Sector],Table3[[#This Row],[Sub-Sector]],Table2[RSI Exponential â€“ 14D],"&gt;=50")/Table3[[#This Row],[Count]]</f>
        <v>0.5</v>
      </c>
      <c r="I24" s="1">
        <f>COUNTIFS(Table2[Sub-Sector],Table3[[#This Row],[Sub-Sector]],Table2[Relative Volume],"&gt;=1")/Table3[[#This Row],[Count]]</f>
        <v>0.5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</v>
      </c>
      <c r="O24" s="1">
        <f>COUNTIFS(Table2[Sub-Sector],Table3[[#This Row],[Sub-Sector]],Table2[% Away From Current Month High],"&lt;=0.05")/Table3[[#This Row],[Count]]</f>
        <v>0.16666666666666666</v>
      </c>
      <c r="P24" s="1">
        <f>COUNTIFS(Table2[Sub-Sector],Table3[[#This Row],[Sub-Sector]],Table2[% Away From 52W High],"&lt;=10")/Table3[[#This Row],[Count]]</f>
        <v>0.66666666666666663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0.5</v>
      </c>
      <c r="S24" s="1">
        <f>COUNTIFS(Table2[Sub-Sector],Table3[[#This Row],[Sub-Sector]],Table2[% Price above 50 EMA],"&gt;=0")/Table3[[#This Row],[Count]]</f>
        <v>0.66666666666666663</v>
      </c>
      <c r="T24" s="1">
        <f>COUNTIFS(Table2[Sub-Sector],Table3[[#This Row],[Sub-Sector]],Table2[% Price above 200 EMA],"&gt;=0")/Table3[[#This Row],[Count]]</f>
        <v>0.83333333333333337</v>
      </c>
      <c r="U24" s="1">
        <f>COUNTIFS(Table2[Sub-Sector],Table3[[#This Row],[Sub-Sector]],Table2[Rate of Change - Zone],"Positive")/Table3[[#This Row],[Count]]</f>
        <v>0.5</v>
      </c>
      <c r="V24" s="1">
        <f>COUNTIFS(Table2[Sub-Sector],Table3[[#This Row],[Sub-Sector]],Table2[Sharpe Ratio],"&gt;=0.10")/Table3[[#This Row],[Count]]</f>
        <v>0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24">
        <f>_xlfn.RANK.AVG(Table3[[#This Row],[Score]],Table3[Score],1)</f>
        <v>17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4">
        <f>_xlfn.RANK.AVG(Table3[[#This Row],[Score 2 ]],Table3[[Score 2 ]],1)</f>
        <v>23</v>
      </c>
    </row>
    <row r="25" spans="1:26" x14ac:dyDescent="0.3">
      <c r="A25" t="s">
        <v>271</v>
      </c>
      <c r="B25">
        <f>COUNTIFS(Table2[Sub-Sector],Table3[[#This Row],[Sub-Sector]])</f>
        <v>14</v>
      </c>
      <c r="C25" s="1">
        <f>COUNTIFS(Table2[Sub-Sector],Table3[[#This Row],[Sub-Sector]],Table2[Uptrend],"Uptrend")/Table3[[#This Row],[Count]]</f>
        <v>0.8571428571428571</v>
      </c>
      <c r="D25" s="1">
        <f>COUNTIFS(Table2[Sub-Sector],Table3[[#This Row],[Sub-Sector]],Table2[1W Return vs Nifty],"&gt;=5")/Table3[[#This Row],[Count]]</f>
        <v>0.14285714285714285</v>
      </c>
      <c r="E25" s="1">
        <f>COUNTIFS(Table2[Sub-Sector],Table3[[#This Row],[Sub-Sector]],Table2[1M Return vs Nifty],"&gt;=5")/Table3[[#This Row],[Count]]</f>
        <v>0.35714285714285715</v>
      </c>
      <c r="F25" s="1">
        <f>COUNTIFS(Table2[Sub-Sector],Table3[[#This Row],[Sub-Sector]],Table2[6M Return vs Nifty],"&gt;=10")/Table3[[#This Row],[Count]]</f>
        <v>0.5</v>
      </c>
      <c r="G25" s="1">
        <f>COUNTIFS(Table2[Sub-Sector],Table3[[#This Row],[Sub-Sector]],Table2[1Y Return vs Nifty],"&gt;=10")/Table3[[#This Row],[Count]]</f>
        <v>0.5</v>
      </c>
      <c r="H25" s="1">
        <f>COUNTIFS(Table2[Sub-Sector],Table3[[#This Row],[Sub-Sector]],Table2[RSI Exponential â€“ 14D],"&gt;=50")/Table3[[#This Row],[Count]]</f>
        <v>0.8571428571428571</v>
      </c>
      <c r="I25" s="1">
        <f>COUNTIFS(Table2[Sub-Sector],Table3[[#This Row],[Sub-Sector]],Table2[Relative Volume],"&gt;=1")/Table3[[#This Row],[Count]]</f>
        <v>0.2857142857142857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0.14285714285714285</v>
      </c>
      <c r="O25" s="1">
        <f>COUNTIFS(Table2[Sub-Sector],Table3[[#This Row],[Sub-Sector]],Table2[% Away From Current Month High],"&lt;=0.05")/Table3[[#This Row],[Count]]</f>
        <v>0.9285714285714286</v>
      </c>
      <c r="P25" s="1">
        <f>COUNTIFS(Table2[Sub-Sector],Table3[[#This Row],[Sub-Sector]],Table2[% Away From 52W High],"&lt;=10")/Table3[[#This Row],[Count]]</f>
        <v>0.6428571428571429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0.9285714285714286</v>
      </c>
      <c r="S25" s="1">
        <f>COUNTIFS(Table2[Sub-Sector],Table3[[#This Row],[Sub-Sector]],Table2[% Price above 50 EMA],"&gt;=0")/Table3[[#This Row],[Count]]</f>
        <v>0.9285714285714286</v>
      </c>
      <c r="T25" s="1">
        <f>COUNTIFS(Table2[Sub-Sector],Table3[[#This Row],[Sub-Sector]],Table2[% Price above 200 EMA],"&gt;=0")/Table3[[#This Row],[Count]]</f>
        <v>0.9285714285714286</v>
      </c>
      <c r="U25" s="1">
        <f>COUNTIFS(Table2[Sub-Sector],Table3[[#This Row],[Sub-Sector]],Table2[Rate of Change - Zone],"Positive")/Table3[[#This Row],[Count]]</f>
        <v>1</v>
      </c>
      <c r="V25" s="1">
        <f>COUNTIFS(Table2[Sub-Sector],Table3[[#This Row],[Sub-Sector]],Table2[Sharpe Ratio],"&gt;=0.10")/Table3[[#This Row],[Count]]</f>
        <v>0.14285714285714285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296.5</v>
      </c>
      <c r="X25">
        <f>_xlfn.RANK.AVG(Table3[[#This Row],[Score]],Table3[Score],1)</f>
        <v>22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25">
        <f>_xlfn.RANK.AVG(Table3[[#This Row],[Score 2 ]],Table3[[Score 2 ]],1)</f>
        <v>24</v>
      </c>
    </row>
    <row r="26" spans="1:26" x14ac:dyDescent="0.3">
      <c r="A26" t="s">
        <v>988</v>
      </c>
      <c r="B26">
        <f>COUNTIFS(Table2[Sub-Sector],Table3[[#This Row],[Sub-Sector]])</f>
        <v>6</v>
      </c>
      <c r="C26" s="1">
        <f>COUNTIFS(Table2[Sub-Sector],Table3[[#This Row],[Sub-Sector]],Table2[Uptrend],"Uptrend")/Table3[[#This Row],[Count]]</f>
        <v>1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0.66666666666666663</v>
      </c>
      <c r="F26" s="1">
        <f>COUNTIFS(Table2[Sub-Sector],Table3[[#This Row],[Sub-Sector]],Table2[6M Return vs Nifty],"&gt;=10")/Table3[[#This Row],[Count]]</f>
        <v>0.66666666666666663</v>
      </c>
      <c r="G26" s="1">
        <f>COUNTIFS(Table2[Sub-Sector],Table3[[#This Row],[Sub-Sector]],Table2[1Y Return vs Nifty],"&gt;=10")/Table3[[#This Row],[Count]]</f>
        <v>0.33333333333333331</v>
      </c>
      <c r="H26" s="1">
        <f>COUNTIFS(Table2[Sub-Sector],Table3[[#This Row],[Sub-Sector]],Table2[RSI Exponential â€“ 14D],"&gt;=50")/Table3[[#This Row],[Count]]</f>
        <v>0.5</v>
      </c>
      <c r="I26" s="1">
        <f>COUNTIFS(Table2[Sub-Sector],Table3[[#This Row],[Sub-Sector]],Table2[Relative Volume],"&gt;=1")/Table3[[#This Row],[Count]]</f>
        <v>0.5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0.33333333333333331</v>
      </c>
      <c r="P26" s="1">
        <f>COUNTIFS(Table2[Sub-Sector],Table3[[#This Row],[Sub-Sector]],Table2[% Away From 52W High],"&lt;=10")/Table3[[#This Row],[Count]]</f>
        <v>0.33333333333333331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0.5</v>
      </c>
      <c r="S26" s="1">
        <f>COUNTIFS(Table2[Sub-Sector],Table3[[#This Row],[Sub-Sector]],Table2[% Price above 50 EMA],"&gt;=0")/Table3[[#This Row],[Count]]</f>
        <v>0.66666666666666663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0.5</v>
      </c>
      <c r="V26" s="1">
        <f>COUNTIFS(Table2[Sub-Sector],Table3[[#This Row],[Sub-Sector]],Table2[Sharpe Ratio],"&gt;=0.10")/Table3[[#This Row],[Count]]</f>
        <v>0.16666666666666666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26">
        <f>_xlfn.RANK.AVG(Table3[[#This Row],[Score]],Table3[Score],1)</f>
        <v>24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26">
        <f>_xlfn.RANK.AVG(Table3[[#This Row],[Score 2 ]],Table3[[Score 2 ]],1)</f>
        <v>25</v>
      </c>
    </row>
    <row r="27" spans="1:26" x14ac:dyDescent="0.3">
      <c r="A27" t="s">
        <v>111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0.66666666666666663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0.33333333333333331</v>
      </c>
      <c r="F27" s="1">
        <f>COUNTIFS(Table2[Sub-Sector],Table3[[#This Row],[Sub-Sector]],Table2[6M Return vs Nifty],"&gt;=10")/Table3[[#This Row],[Count]]</f>
        <v>0.66666666666666663</v>
      </c>
      <c r="G27" s="1">
        <f>COUNTIFS(Table2[Sub-Sector],Table3[[#This Row],[Sub-Sector]],Table2[1Y Return vs Nifty],"&gt;=10")/Table3[[#This Row],[Count]]</f>
        <v>0.66666666666666663</v>
      </c>
      <c r="H27" s="1">
        <f>COUNTIFS(Table2[Sub-Sector],Table3[[#This Row],[Sub-Sector]],Table2[RSI Exponential â€“ 14D],"&gt;=50")/Table3[[#This Row],[Count]]</f>
        <v>0.33333333333333331</v>
      </c>
      <c r="I27" s="1">
        <f>COUNTIFS(Table2[Sub-Sector],Table3[[#This Row],[Sub-Sector]],Table2[Relative Volume],"&gt;=1")/Table3[[#This Row],[Count]]</f>
        <v>0.33333333333333331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</v>
      </c>
      <c r="O27" s="1">
        <f>COUNTIFS(Table2[Sub-Sector],Table3[[#This Row],[Sub-Sector]],Table2[% Away From Current Month High],"&lt;=0.05")/Table3[[#This Row],[Count]]</f>
        <v>1</v>
      </c>
      <c r="P27" s="1">
        <f>COUNTIFS(Table2[Sub-Sector],Table3[[#This Row],[Sub-Sector]],Table2[% Away From 52W High],"&lt;=10")/Table3[[#This Row],[Count]]</f>
        <v>0.33333333333333331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0.33333333333333331</v>
      </c>
      <c r="S27" s="1">
        <f>COUNTIFS(Table2[Sub-Sector],Table3[[#This Row],[Sub-Sector]],Table2[% Price above 50 EMA],"&gt;=0")/Table3[[#This Row],[Count]]</f>
        <v>0.33333333333333331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0.33333333333333331</v>
      </c>
      <c r="V27" s="1">
        <f>COUNTIFS(Table2[Sub-Sector],Table3[[#This Row],[Sub-Sector]],Table2[Sharpe Ratio],"&gt;=0.10")/Table3[[#This Row],[Count]]</f>
        <v>0.33333333333333331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</v>
      </c>
      <c r="X27">
        <f>_xlfn.RANK.AVG(Table3[[#This Row],[Score]],Table3[Score],1)</f>
        <v>42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27">
        <f>_xlfn.RANK.AVG(Table3[[#This Row],[Score 2 ]],Table3[[Score 2 ]],1)</f>
        <v>26</v>
      </c>
    </row>
    <row r="28" spans="1:26" x14ac:dyDescent="0.3">
      <c r="A28" t="s">
        <v>316</v>
      </c>
      <c r="B28">
        <f>COUNTIFS(Table2[Sub-Sector],Table3[[#This Row],[Sub-Sector]])</f>
        <v>3</v>
      </c>
      <c r="C28" s="1">
        <f>COUNTIFS(Table2[Sub-Sector],Table3[[#This Row],[Sub-Sector]],Table2[Uptrend],"Uptrend")/Table3[[#This Row],[Count]]</f>
        <v>0.33333333333333331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</v>
      </c>
      <c r="F28" s="1">
        <f>COUNTIFS(Table2[Sub-Sector],Table3[[#This Row],[Sub-Sector]],Table2[6M Return vs Nifty],"&gt;=10")/Table3[[#This Row],[Count]]</f>
        <v>1</v>
      </c>
      <c r="G28" s="1">
        <f>COUNTIFS(Table2[Sub-Sector],Table3[[#This Row],[Sub-Sector]],Table2[1Y Return vs Nifty],"&gt;=10")/Table3[[#This Row],[Count]]</f>
        <v>1</v>
      </c>
      <c r="H28" s="1">
        <f>COUNTIFS(Table2[Sub-Sector],Table3[[#This Row],[Sub-Sector]],Table2[RSI Exponential â€“ 14D],"&gt;=50")/Table3[[#This Row],[Count]]</f>
        <v>0</v>
      </c>
      <c r="I28" s="1">
        <f>COUNTIFS(Table2[Sub-Sector],Table3[[#This Row],[Sub-Sector]],Table2[Relative Volume],"&gt;=1")/Table3[[#This Row],[Count]]</f>
        <v>0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0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</v>
      </c>
      <c r="S28" s="1">
        <f>COUNTIFS(Table2[Sub-Sector],Table3[[#This Row],[Sub-Sector]],Table2[% Price above 50 EMA],"&gt;=0")/Table3[[#This Row],[Count]]</f>
        <v>0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0.33333333333333331</v>
      </c>
      <c r="V28" s="1">
        <f>COUNTIFS(Table2[Sub-Sector],Table3[[#This Row],[Sub-Sector]],Table2[Sharpe Ratio],"&gt;=0.10")/Table3[[#This Row],[Count]]</f>
        <v>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28">
        <f>_xlfn.RANK.AVG(Table3[[#This Row],[Score]],Table3[Score],1)</f>
        <v>74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28">
        <f>_xlfn.RANK.AVG(Table3[[#This Row],[Score 2 ]],Table3[[Score 2 ]],1)</f>
        <v>27</v>
      </c>
    </row>
    <row r="29" spans="1:26" x14ac:dyDescent="0.3">
      <c r="A29" t="s">
        <v>885</v>
      </c>
      <c r="B29">
        <f>COUNTIFS(Table2[Sub-Sector],Table3[[#This Row],[Sub-Sector]])</f>
        <v>3</v>
      </c>
      <c r="C29" s="1">
        <f>COUNTIFS(Table2[Sub-Sector],Table3[[#This Row],[Sub-Sector]],Table2[Uptrend],"Uptrend")/Table3[[#This Row],[Count]]</f>
        <v>1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0.66666666666666663</v>
      </c>
      <c r="F29" s="1">
        <f>COUNTIFS(Table2[Sub-Sector],Table3[[#This Row],[Sub-Sector]],Table2[6M Return vs Nifty],"&gt;=10")/Table3[[#This Row],[Count]]</f>
        <v>0.66666666666666663</v>
      </c>
      <c r="G29" s="1">
        <f>COUNTIFS(Table2[Sub-Sector],Table3[[#This Row],[Sub-Sector]],Table2[1Y Return vs Nifty],"&gt;=10")/Table3[[#This Row],[Count]]</f>
        <v>0.33333333333333331</v>
      </c>
      <c r="H29" s="1">
        <f>COUNTIFS(Table2[Sub-Sector],Table3[[#This Row],[Sub-Sector]],Table2[RSI Exponential â€“ 14D],"&gt;=50")/Table3[[#This Row],[Count]]</f>
        <v>0.66666666666666663</v>
      </c>
      <c r="I29" s="1">
        <f>COUNTIFS(Table2[Sub-Sector],Table3[[#This Row],[Sub-Sector]],Table2[Relative Volume],"&gt;=1")/Table3[[#This Row],[Count]]</f>
        <v>0.33333333333333331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</v>
      </c>
      <c r="O29" s="1">
        <f>COUNTIFS(Table2[Sub-Sector],Table3[[#This Row],[Sub-Sector]],Table2[% Away From Current Month High],"&lt;=0.05")/Table3[[#This Row],[Count]]</f>
        <v>0.33333333333333331</v>
      </c>
      <c r="P29" s="1">
        <f>COUNTIFS(Table2[Sub-Sector],Table3[[#This Row],[Sub-Sector]],Table2[% Away From 52W High],"&lt;=10")/Table3[[#This Row],[Count]]</f>
        <v>0.66666666666666663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0.66666666666666663</v>
      </c>
      <c r="S29" s="1">
        <f>COUNTIFS(Table2[Sub-Sector],Table3[[#This Row],[Sub-Sector]],Table2[% Price above 50 EMA],"&gt;=0")/Table3[[#This Row],[Count]]</f>
        <v>1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0.66666666666666663</v>
      </c>
      <c r="V29" s="1">
        <f>COUNTIFS(Table2[Sub-Sector],Table3[[#This Row],[Sub-Sector]],Table2[Sharpe Ratio],"&gt;=0.10")/Table3[[#This Row],[Count]]</f>
        <v>0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309.5</v>
      </c>
      <c r="X29">
        <f>_xlfn.RANK.AVG(Table3[[#This Row],[Score]],Table3[Score],1)</f>
        <v>25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29">
        <f>_xlfn.RANK.AVG(Table3[[#This Row],[Score 2 ]],Table3[[Score 2 ]],1)</f>
        <v>28</v>
      </c>
    </row>
    <row r="30" spans="1:26" x14ac:dyDescent="0.3">
      <c r="A30" t="s">
        <v>713</v>
      </c>
      <c r="B30">
        <f>COUNTIFS(Table2[Sub-Sector],Table3[[#This Row],[Sub-Sector]])</f>
        <v>2</v>
      </c>
      <c r="C30" s="1">
        <f>COUNTIFS(Table2[Sub-Sector],Table3[[#This Row],[Sub-Sector]],Table2[Uptrend],"Uptrend")/Table3[[#This Row],[Count]]</f>
        <v>0.5</v>
      </c>
      <c r="D30" s="1">
        <f>COUNTIFS(Table2[Sub-Sector],Table3[[#This Row],[Sub-Sector]],Table2[1W Return vs Nifty],"&gt;=5")/Table3[[#This Row],[Count]]</f>
        <v>0.5</v>
      </c>
      <c r="E30" s="1">
        <f>COUNTIFS(Table2[Sub-Sector],Table3[[#This Row],[Sub-Sector]],Table2[1M Return vs Nifty],"&gt;=5")/Table3[[#This Row],[Count]]</f>
        <v>0.5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0.5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0.5</v>
      </c>
      <c r="O30" s="1">
        <f>COUNTIFS(Table2[Sub-Sector],Table3[[#This Row],[Sub-Sector]],Table2[% Away From Current Month High],"&lt;=0.05")/Table3[[#This Row],[Count]]</f>
        <v>0.5</v>
      </c>
      <c r="P30" s="1">
        <f>COUNTIFS(Table2[Sub-Sector],Table3[[#This Row],[Sub-Sector]],Table2[% Away From 52W High],"&lt;=10")/Table3[[#This Row],[Count]]</f>
        <v>0.5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0.5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0.5</v>
      </c>
      <c r="U30" s="1">
        <f>COUNTIFS(Table2[Sub-Sector],Table3[[#This Row],[Sub-Sector]],Table2[Rate of Change - Zone],"Positive")/Table3[[#This Row],[Count]]</f>
        <v>0.5</v>
      </c>
      <c r="V30" s="1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30">
        <f>_xlfn.RANK.AVG(Table3[[#This Row],[Score]],Table3[Score],1)</f>
        <v>26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0">
        <f>_xlfn.RANK.AVG(Table3[[#This Row],[Score 2 ]],Table3[[Score 2 ]],1)</f>
        <v>30.5</v>
      </c>
    </row>
    <row r="31" spans="1:26" x14ac:dyDescent="0.3">
      <c r="A31" t="s">
        <v>1081</v>
      </c>
      <c r="B31">
        <f>COUNTIFS(Table2[Sub-Sector],Table3[[#This Row],[Sub-Sector]])</f>
        <v>2</v>
      </c>
      <c r="C31" s="1">
        <f>COUNTIFS(Table2[Sub-Sector],Table3[[#This Row],[Sub-Sector]],Table2[Uptrend],"Uptrend")/Table3[[#This Row],[Count]]</f>
        <v>1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0.5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0.5</v>
      </c>
      <c r="I31" s="1">
        <f>COUNTIFS(Table2[Sub-Sector],Table3[[#This Row],[Sub-Sector]],Table2[Relative Volume],"&gt;=1")/Table3[[#This Row],[Count]]</f>
        <v>0.5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0.5</v>
      </c>
      <c r="O31" s="1">
        <f>COUNTIFS(Table2[Sub-Sector],Table3[[#This Row],[Sub-Sector]],Table2[% Away From Current Month High],"&lt;=0.05")/Table3[[#This Row],[Count]]</f>
        <v>0.5</v>
      </c>
      <c r="P31" s="1">
        <f>COUNTIFS(Table2[Sub-Sector],Table3[[#This Row],[Sub-Sector]],Table2[% Away From 52W High],"&lt;=10")/Table3[[#This Row],[Count]]</f>
        <v>0.5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0.5</v>
      </c>
      <c r="S31" s="1">
        <f>COUNTIFS(Table2[Sub-Sector],Table3[[#This Row],[Sub-Sector]],Table2[% Price above 50 EMA],"&gt;=0")/Table3[[#This Row],[Count]]</f>
        <v>1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0.5</v>
      </c>
      <c r="V31" s="1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</v>
      </c>
      <c r="X31">
        <f>_xlfn.RANK.AVG(Table3[[#This Row],[Score]],Table3[Score],1)</f>
        <v>29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1">
        <f>_xlfn.RANK.AVG(Table3[[#This Row],[Score 2 ]],Table3[[Score 2 ]],1)</f>
        <v>30.5</v>
      </c>
    </row>
    <row r="32" spans="1:26" x14ac:dyDescent="0.3">
      <c r="A32" t="s">
        <v>835</v>
      </c>
      <c r="B32">
        <f>COUNTIFS(Table2[Sub-Sector],Table3[[#This Row],[Sub-Sector]])</f>
        <v>2</v>
      </c>
      <c r="C32" s="1">
        <f>COUNTIFS(Table2[Sub-Sector],Table3[[#This Row],[Sub-Sector]],Table2[Uptrend],"Uptrend")/Table3[[#This Row],[Count]]</f>
        <v>0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0.5</v>
      </c>
      <c r="I32" s="1">
        <f>COUNTIFS(Table2[Sub-Sector],Table3[[#This Row],[Sub-Sector]],Table2[Relative Volume],"&gt;=1")/Table3[[#This Row],[Count]]</f>
        <v>0.5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0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0.5</v>
      </c>
      <c r="S32" s="1">
        <f>COUNTIFS(Table2[Sub-Sector],Table3[[#This Row],[Sub-Sector]],Table2[% Price above 50 EMA],"&gt;=0")/Table3[[#This Row],[Count]]</f>
        <v>0.5</v>
      </c>
      <c r="T32" s="1">
        <f>COUNTIFS(Table2[Sub-Sector],Table3[[#This Row],[Sub-Sector]],Table2[% Price above 200 EMA],"&gt;=0")/Table3[[#This Row],[Count]]</f>
        <v>0.5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0.5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32">
        <f>_xlfn.RANK.AVG(Table3[[#This Row],[Score]],Table3[Score],1)</f>
        <v>82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2">
        <f>_xlfn.RANK.AVG(Table3[[#This Row],[Score 2 ]],Table3[[Score 2 ]],1)</f>
        <v>30.5</v>
      </c>
    </row>
    <row r="33" spans="1:26" x14ac:dyDescent="0.3">
      <c r="A33" t="s">
        <v>996</v>
      </c>
      <c r="B33">
        <f>COUNTIFS(Table2[Sub-Sector],Table3[[#This Row],[Sub-Sector]])</f>
        <v>2</v>
      </c>
      <c r="C33" s="1">
        <f>COUNTIFS(Table2[Sub-Sector],Table3[[#This Row],[Sub-Sector]],Table2[Uptrend],"Uptrend")/Table3[[#This Row],[Count]]</f>
        <v>0.5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0.5</v>
      </c>
      <c r="F33" s="1">
        <f>COUNTIFS(Table2[Sub-Sector],Table3[[#This Row],[Sub-Sector]],Table2[6M Return vs Nifty],"&gt;=10")/Table3[[#This Row],[Count]]</f>
        <v>0.5</v>
      </c>
      <c r="G33" s="1">
        <f>COUNTIFS(Table2[Sub-Sector],Table3[[#This Row],[Sub-Sector]],Table2[1Y Return vs Nifty],"&gt;=10")/Table3[[#This Row],[Count]]</f>
        <v>0.5</v>
      </c>
      <c r="H33" s="1">
        <f>COUNTIFS(Table2[Sub-Sector],Table3[[#This Row],[Sub-Sector]],Table2[RSI Exponential â€“ 14D],"&gt;=50")/Table3[[#This Row],[Count]]</f>
        <v>0</v>
      </c>
      <c r="I33" s="1">
        <f>COUNTIFS(Table2[Sub-Sector],Table3[[#This Row],[Sub-Sector]],Table2[Relative Volume],"&gt;=1")/Table3[[#This Row],[Count]]</f>
        <v>0.5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0.5</v>
      </c>
      <c r="S33" s="1">
        <f>COUNTIFS(Table2[Sub-Sector],Table3[[#This Row],[Sub-Sector]],Table2[% Price above 50 EMA],"&gt;=0")/Table3[[#This Row],[Count]]</f>
        <v>0.5</v>
      </c>
      <c r="T33" s="1">
        <f>COUNTIFS(Table2[Sub-Sector],Table3[[#This Row],[Sub-Sector]],Table2[% Price above 200 EMA],"&gt;=0")/Table3[[#This Row],[Count]]</f>
        <v>0.5</v>
      </c>
      <c r="U33" s="1">
        <f>COUNTIFS(Table2[Sub-Sector],Table3[[#This Row],[Sub-Sector]],Table2[Rate of Change - Zone],"Positive")/Table3[[#This Row],[Count]]</f>
        <v>0.5</v>
      </c>
      <c r="V33" s="1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33">
        <f>_xlfn.RANK.AVG(Table3[[#This Row],[Score]],Table3[Score],1)</f>
        <v>45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3">
        <f>_xlfn.RANK.AVG(Table3[[#This Row],[Score 2 ]],Table3[[Score 2 ]],1)</f>
        <v>30.5</v>
      </c>
    </row>
    <row r="34" spans="1:26" x14ac:dyDescent="0.3">
      <c r="A34" t="s">
        <v>769</v>
      </c>
      <c r="B34">
        <f>COUNTIFS(Table2[Sub-Sector],Table3[[#This Row],[Sub-Sector]])</f>
        <v>5</v>
      </c>
      <c r="C34" s="1">
        <f>COUNTIFS(Table2[Sub-Sector],Table3[[#This Row],[Sub-Sector]],Table2[Uptrend],"Uptrend")/Table3[[#This Row],[Count]]</f>
        <v>0.2</v>
      </c>
      <c r="D34" s="1">
        <f>COUNTIFS(Table2[Sub-Sector],Table3[[#This Row],[Sub-Sector]],Table2[1W Return vs Nifty],"&gt;=5")/Table3[[#This Row],[Count]]</f>
        <v>0.2</v>
      </c>
      <c r="E34" s="1">
        <f>COUNTIFS(Table2[Sub-Sector],Table3[[#This Row],[Sub-Sector]],Table2[1M Return vs Nifty],"&gt;=5")/Table3[[#This Row],[Count]]</f>
        <v>0</v>
      </c>
      <c r="F34" s="1">
        <f>COUNTIFS(Table2[Sub-Sector],Table3[[#This Row],[Sub-Sector]],Table2[6M Return vs Nifty],"&gt;=10")/Table3[[#This Row],[Count]]</f>
        <v>1</v>
      </c>
      <c r="G34" s="1">
        <f>COUNTIFS(Table2[Sub-Sector],Table3[[#This Row],[Sub-Sector]],Table2[1Y Return vs Nifty],"&gt;=10")/Table3[[#This Row],[Count]]</f>
        <v>0.8</v>
      </c>
      <c r="H34" s="1">
        <f>COUNTIFS(Table2[Sub-Sector],Table3[[#This Row],[Sub-Sector]],Table2[RSI Exponential â€“ 14D],"&gt;=50")/Table3[[#This Row],[Count]]</f>
        <v>0.2</v>
      </c>
      <c r="I34" s="1">
        <f>COUNTIFS(Table2[Sub-Sector],Table3[[#This Row],[Sub-Sector]],Table2[Relative Volume],"&gt;=1")/Table3[[#This Row],[Count]]</f>
        <v>0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0.8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0.8</v>
      </c>
      <c r="N34" s="1">
        <f>COUNTIFS(Table2[Sub-Sector],Table3[[#This Row],[Sub-Sector]],Table2[% Away From Current Month Low],"&gt;=0.05")/Table3[[#This Row],[Count]]</f>
        <v>0</v>
      </c>
      <c r="O34" s="1">
        <f>COUNTIFS(Table2[Sub-Sector],Table3[[#This Row],[Sub-Sector]],Table2[% Away From Current Month High],"&lt;=0.05")/Table3[[#This Row],[Count]]</f>
        <v>0.2</v>
      </c>
      <c r="P34" s="1">
        <f>COUNTIFS(Table2[Sub-Sector],Table3[[#This Row],[Sub-Sector]],Table2[% Away From 52W High],"&lt;=10")/Table3[[#This Row],[Count]]</f>
        <v>0.2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0.2</v>
      </c>
      <c r="S34" s="1">
        <f>COUNTIFS(Table2[Sub-Sector],Table3[[#This Row],[Sub-Sector]],Table2[% Price above 50 EMA],"&gt;=0")/Table3[[#This Row],[Count]]</f>
        <v>0.2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0.4</v>
      </c>
      <c r="V34" s="1">
        <f>COUNTIFS(Table2[Sub-Sector],Table3[[#This Row],[Sub-Sector]],Table2[Sharpe Ratio],"&gt;=0.10")/Table3[[#This Row],[Count]]</f>
        <v>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34">
        <f>_xlfn.RANK.AVG(Table3[[#This Row],[Score]],Table3[Score],1)</f>
        <v>60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4">
        <f>_xlfn.RANK.AVG(Table3[[#This Row],[Score 2 ]],Table3[[Score 2 ]],1)</f>
        <v>33</v>
      </c>
    </row>
    <row r="35" spans="1:26" x14ac:dyDescent="0.3">
      <c r="A35" t="s">
        <v>364</v>
      </c>
      <c r="B35">
        <f>COUNTIFS(Table2[Sub-Sector],Table3[[#This Row],[Sub-Sector]])</f>
        <v>6</v>
      </c>
      <c r="C35" s="1">
        <f>COUNTIFS(Table2[Sub-Sector],Table3[[#This Row],[Sub-Sector]],Table2[Uptrend],"Uptrend")/Table3[[#This Row],[Count]]</f>
        <v>0.66666666666666663</v>
      </c>
      <c r="D35" s="1">
        <f>COUNTIFS(Table2[Sub-Sector],Table3[[#This Row],[Sub-Sector]],Table2[1W Return vs Nifty],"&gt;=5")/Table3[[#This Row],[Count]]</f>
        <v>0.16666666666666666</v>
      </c>
      <c r="E35" s="1">
        <f>COUNTIFS(Table2[Sub-Sector],Table3[[#This Row],[Sub-Sector]],Table2[1M Return vs Nifty],"&gt;=5")/Table3[[#This Row],[Count]]</f>
        <v>0.16666666666666666</v>
      </c>
      <c r="F35" s="1">
        <f>COUNTIFS(Table2[Sub-Sector],Table3[[#This Row],[Sub-Sector]],Table2[6M Return vs Nifty],"&gt;=10")/Table3[[#This Row],[Count]]</f>
        <v>0.66666666666666663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0.83333333333333337</v>
      </c>
      <c r="I35" s="1">
        <f>COUNTIFS(Table2[Sub-Sector],Table3[[#This Row],[Sub-Sector]],Table2[Relative Volume],"&gt;=1")/Table3[[#This Row],[Count]]</f>
        <v>0.16666666666666666</v>
      </c>
      <c r="J35" s="1">
        <f>COUNTIFS(Table2[Sub-Sector],Table3[[#This Row],[Sub-Sector]],Table2[% Away From Day Low],"&gt;=0.05")/Table3[[#This Row],[Count]]</f>
        <v>0.16666666666666666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0.16666666666666666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0.33333333333333331</v>
      </c>
      <c r="O35" s="1">
        <f>COUNTIFS(Table2[Sub-Sector],Table3[[#This Row],[Sub-Sector]],Table2[% Away From Current Month High],"&lt;=0.05")/Table3[[#This Row],[Count]]</f>
        <v>0.66666666666666663</v>
      </c>
      <c r="P35" s="1">
        <f>COUNTIFS(Table2[Sub-Sector],Table3[[#This Row],[Sub-Sector]],Table2[% Away From 52W High],"&lt;=10")/Table3[[#This Row],[Count]]</f>
        <v>0.5</v>
      </c>
      <c r="Q35" s="1">
        <f>COUNTIFS(Table2[Sub-Sector],Table3[[#This Row],[Sub-Sector]],Table2[% Away From 52W Low],"&gt;=10")/Table3[[#This Row],[Count]]</f>
        <v>0.83333333333333337</v>
      </c>
      <c r="R35" s="1">
        <f>COUNTIFS(Table2[Sub-Sector],Table3[[#This Row],[Sub-Sector]],Table2[% Price above 20 EMA],"&gt;=0")/Table3[[#This Row],[Count]]</f>
        <v>0.83333333333333337</v>
      </c>
      <c r="S35" s="1">
        <f>COUNTIFS(Table2[Sub-Sector],Table3[[#This Row],[Sub-Sector]],Table2[% Price above 50 EMA],"&gt;=0")/Table3[[#This Row],[Count]]</f>
        <v>0.83333333333333337</v>
      </c>
      <c r="T35" s="1">
        <f>COUNTIFS(Table2[Sub-Sector],Table3[[#This Row],[Sub-Sector]],Table2[% Price above 200 EMA],"&gt;=0")/Table3[[#This Row],[Count]]</f>
        <v>0.66666666666666663</v>
      </c>
      <c r="U35" s="1">
        <f>COUNTIFS(Table2[Sub-Sector],Table3[[#This Row],[Sub-Sector]],Table2[Rate of Change - Zone],"Positive")/Table3[[#This Row],[Count]]</f>
        <v>0.66666666666666663</v>
      </c>
      <c r="V35" s="1">
        <f>COUNTIFS(Table2[Sub-Sector],Table3[[#This Row],[Sub-Sector]],Table2[Sharpe Ratio],"&gt;=0.10")/Table3[[#This Row],[Count]]</f>
        <v>0.16666666666666666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35">
        <f>_xlfn.RANK.AVG(Table3[[#This Row],[Score]],Table3[Score],1)</f>
        <v>37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5">
        <f>_xlfn.RANK.AVG(Table3[[#This Row],[Score 2 ]],Table3[[Score 2 ]],1)</f>
        <v>34.5</v>
      </c>
    </row>
    <row r="36" spans="1:26" x14ac:dyDescent="0.3">
      <c r="A36" t="s">
        <v>65</v>
      </c>
      <c r="B36">
        <f>COUNTIFS(Table2[Sub-Sector],Table3[[#This Row],[Sub-Sector]])</f>
        <v>3</v>
      </c>
      <c r="C36" s="1">
        <f>COUNTIFS(Table2[Sub-Sector],Table3[[#This Row],[Sub-Sector]],Table2[Uptrend],"Uptrend")/Table3[[#This Row],[Count]]</f>
        <v>1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0.66666666666666663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0.33333333333333331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0.33333333333333331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</v>
      </c>
      <c r="V36" s="1">
        <f>COUNTIFS(Table2[Sub-Sector],Table3[[#This Row],[Sub-Sector]],Table2[Sharpe Ratio],"&gt;=0.10")/Table3[[#This Row],[Count]]</f>
        <v>0.66666666666666663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395.5</v>
      </c>
      <c r="X36">
        <f>_xlfn.RANK.AVG(Table3[[#This Row],[Score]],Table3[Score],1)</f>
        <v>49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6">
        <f>_xlfn.RANK.AVG(Table3[[#This Row],[Score 2 ]],Table3[[Score 2 ]],1)</f>
        <v>34.5</v>
      </c>
    </row>
    <row r="37" spans="1:26" x14ac:dyDescent="0.3">
      <c r="A37" t="s">
        <v>40</v>
      </c>
      <c r="B37">
        <f>COUNTIFS(Table2[Sub-Sector],Table3[[#This Row],[Sub-Sector]])</f>
        <v>10</v>
      </c>
      <c r="C37" s="1">
        <f>COUNTIFS(Table2[Sub-Sector],Table3[[#This Row],[Sub-Sector]],Table2[Uptrend],"Uptrend")/Table3[[#This Row],[Count]]</f>
        <v>1</v>
      </c>
      <c r="D37" s="1">
        <f>COUNTIFS(Table2[Sub-Sector],Table3[[#This Row],[Sub-Sector]],Table2[1W Return vs Nifty],"&gt;=5")/Table3[[#This Row],[Count]]</f>
        <v>0.1</v>
      </c>
      <c r="E37" s="1">
        <f>COUNTIFS(Table2[Sub-Sector],Table3[[#This Row],[Sub-Sector]],Table2[1M Return vs Nifty],"&gt;=5")/Table3[[#This Row],[Count]]</f>
        <v>0.3</v>
      </c>
      <c r="F37" s="1">
        <f>COUNTIFS(Table2[Sub-Sector],Table3[[#This Row],[Sub-Sector]],Table2[6M Return vs Nifty],"&gt;=10")/Table3[[#This Row],[Count]]</f>
        <v>0.3</v>
      </c>
      <c r="G37" s="1">
        <f>COUNTIFS(Table2[Sub-Sector],Table3[[#This Row],[Sub-Sector]],Table2[1Y Return vs Nifty],"&gt;=10")/Table3[[#This Row],[Count]]</f>
        <v>0.5</v>
      </c>
      <c r="H37" s="1">
        <f>COUNTIFS(Table2[Sub-Sector],Table3[[#This Row],[Sub-Sector]],Table2[RSI Exponential â€“ 14D],"&gt;=50")/Table3[[#This Row],[Count]]</f>
        <v>0.6</v>
      </c>
      <c r="I37" s="1">
        <f>COUNTIFS(Table2[Sub-Sector],Table3[[#This Row],[Sub-Sector]],Table2[Relative Volume],"&gt;=1")/Table3[[#This Row],[Count]]</f>
        <v>0.5</v>
      </c>
      <c r="J37" s="1">
        <f>COUNTIFS(Table2[Sub-Sector],Table3[[#This Row],[Sub-Sector]],Table2[% Away From Day Low],"&gt;=0.05")/Table3[[#This Row],[Count]]</f>
        <v>0.1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0.1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0.1</v>
      </c>
      <c r="O37" s="1">
        <f>COUNTIFS(Table2[Sub-Sector],Table3[[#This Row],[Sub-Sector]],Table2[% Away From Current Month High],"&lt;=0.05")/Table3[[#This Row],[Count]]</f>
        <v>0.8</v>
      </c>
      <c r="P37" s="1">
        <f>COUNTIFS(Table2[Sub-Sector],Table3[[#This Row],[Sub-Sector]],Table2[% Away From 52W High],"&lt;=10")/Table3[[#This Row],[Count]]</f>
        <v>0.7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0.7</v>
      </c>
      <c r="S37" s="1">
        <f>COUNTIFS(Table2[Sub-Sector],Table3[[#This Row],[Sub-Sector]],Table2[% Price above 50 EMA],"&gt;=0")/Table3[[#This Row],[Count]]</f>
        <v>0.8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0.7</v>
      </c>
      <c r="V37" s="1">
        <f>COUNTIFS(Table2[Sub-Sector],Table3[[#This Row],[Sub-Sector]],Table2[Sharpe Ratio],"&gt;=0.10")/Table3[[#This Row],[Count]]</f>
        <v>0.1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304.5</v>
      </c>
      <c r="X37">
        <f>_xlfn.RANK.AVG(Table3[[#This Row],[Score]],Table3[Score],1)</f>
        <v>23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7">
        <f>_xlfn.RANK.AVG(Table3[[#This Row],[Score 2 ]],Table3[[Score 2 ]],1)</f>
        <v>36</v>
      </c>
    </row>
    <row r="38" spans="1:26" x14ac:dyDescent="0.3">
      <c r="A38" t="s">
        <v>124</v>
      </c>
      <c r="B38">
        <f>COUNTIFS(Table2[Sub-Sector],Table3[[#This Row],[Sub-Sector]])</f>
        <v>8</v>
      </c>
      <c r="C38" s="1">
        <f>COUNTIFS(Table2[Sub-Sector],Table3[[#This Row],[Sub-Sector]],Table2[Uptrend],"Uptrend")/Table3[[#This Row],[Count]]</f>
        <v>0.75</v>
      </c>
      <c r="D38" s="1">
        <f>COUNTIFS(Table2[Sub-Sector],Table3[[#This Row],[Sub-Sector]],Table2[1W Return vs Nifty],"&gt;=5")/Table3[[#This Row],[Count]]</f>
        <v>0.25</v>
      </c>
      <c r="E38" s="1">
        <f>COUNTIFS(Table2[Sub-Sector],Table3[[#This Row],[Sub-Sector]],Table2[1M Return vs Nifty],"&gt;=5")/Table3[[#This Row],[Count]]</f>
        <v>0.25</v>
      </c>
      <c r="F38" s="1">
        <f>COUNTIFS(Table2[Sub-Sector],Table3[[#This Row],[Sub-Sector]],Table2[6M Return vs Nifty],"&gt;=10")/Table3[[#This Row],[Count]]</f>
        <v>0.625</v>
      </c>
      <c r="G38" s="1">
        <f>COUNTIFS(Table2[Sub-Sector],Table3[[#This Row],[Sub-Sector]],Table2[1Y Return vs Nifty],"&gt;=10")/Table3[[#This Row],[Count]]</f>
        <v>0.625</v>
      </c>
      <c r="H38" s="1">
        <f>COUNTIFS(Table2[Sub-Sector],Table3[[#This Row],[Sub-Sector]],Table2[RSI Exponential â€“ 14D],"&gt;=50")/Table3[[#This Row],[Count]]</f>
        <v>0.5</v>
      </c>
      <c r="I38" s="1">
        <f>COUNTIFS(Table2[Sub-Sector],Table3[[#This Row],[Sub-Sector]],Table2[Relative Volume],"&gt;=1")/Table3[[#This Row],[Count]]</f>
        <v>0.25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0.375</v>
      </c>
      <c r="O38" s="1">
        <f>COUNTIFS(Table2[Sub-Sector],Table3[[#This Row],[Sub-Sector]],Table2[% Away From Current Month High],"&lt;=0.05")/Table3[[#This Row],[Count]]</f>
        <v>0.75</v>
      </c>
      <c r="P38" s="1">
        <f>COUNTIFS(Table2[Sub-Sector],Table3[[#This Row],[Sub-Sector]],Table2[% Away From 52W High],"&lt;=10")/Table3[[#This Row],[Count]]</f>
        <v>0.625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0.75</v>
      </c>
      <c r="S38" s="1">
        <f>COUNTIFS(Table2[Sub-Sector],Table3[[#This Row],[Sub-Sector]],Table2[% Price above 50 EMA],"&gt;=0")/Table3[[#This Row],[Count]]</f>
        <v>0.875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0.5</v>
      </c>
      <c r="V38" s="1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38">
        <f>_xlfn.RANK.AVG(Table3[[#This Row],[Score]],Table3[Score],1)</f>
        <v>30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38">
        <f>_xlfn.RANK.AVG(Table3[[#This Row],[Score 2 ]],Table3[[Score 2 ]],1)</f>
        <v>37</v>
      </c>
    </row>
    <row r="39" spans="1:26" x14ac:dyDescent="0.3">
      <c r="A39" t="s">
        <v>521</v>
      </c>
      <c r="B39">
        <f>COUNTIFS(Table2[Sub-Sector],Table3[[#This Row],[Sub-Sector]])</f>
        <v>9</v>
      </c>
      <c r="C39" s="1">
        <f>COUNTIFS(Table2[Sub-Sector],Table3[[#This Row],[Sub-Sector]],Table2[Uptrend],"Uptrend")/Table3[[#This Row],[Count]]</f>
        <v>0.66666666666666663</v>
      </c>
      <c r="D39" s="1">
        <f>COUNTIFS(Table2[Sub-Sector],Table3[[#This Row],[Sub-Sector]],Table2[1W Return vs Nifty],"&gt;=5")/Table3[[#This Row],[Count]]</f>
        <v>0.1111111111111111</v>
      </c>
      <c r="E39" s="1">
        <f>COUNTIFS(Table2[Sub-Sector],Table3[[#This Row],[Sub-Sector]],Table2[1M Return vs Nifty],"&gt;=5")/Table3[[#This Row],[Count]]</f>
        <v>0.55555555555555558</v>
      </c>
      <c r="F39" s="1">
        <f>COUNTIFS(Table2[Sub-Sector],Table3[[#This Row],[Sub-Sector]],Table2[6M Return vs Nifty],"&gt;=10")/Table3[[#This Row],[Count]]</f>
        <v>0.66666666666666663</v>
      </c>
      <c r="G39" s="1">
        <f>COUNTIFS(Table2[Sub-Sector],Table3[[#This Row],[Sub-Sector]],Table2[1Y Return vs Nifty],"&gt;=10")/Table3[[#This Row],[Count]]</f>
        <v>0.33333333333333331</v>
      </c>
      <c r="H39" s="1">
        <f>COUNTIFS(Table2[Sub-Sector],Table3[[#This Row],[Sub-Sector]],Table2[RSI Exponential â€“ 14D],"&gt;=50")/Table3[[#This Row],[Count]]</f>
        <v>0.66666666666666663</v>
      </c>
      <c r="I39" s="1">
        <f>COUNTIFS(Table2[Sub-Sector],Table3[[#This Row],[Sub-Sector]],Table2[Relative Volume],"&gt;=1")/Table3[[#This Row],[Count]]</f>
        <v>0.33333333333333331</v>
      </c>
      <c r="J39" s="1">
        <f>COUNTIFS(Table2[Sub-Sector],Table3[[#This Row],[Sub-Sector]],Table2[% Away From Day Low],"&gt;=0.05")/Table3[[#This Row],[Count]]</f>
        <v>0.1111111111111111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0.1111111111111111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0.44444444444444442</v>
      </c>
      <c r="O39" s="1">
        <f>COUNTIFS(Table2[Sub-Sector],Table3[[#This Row],[Sub-Sector]],Table2[% Away From Current Month High],"&lt;=0.05")/Table3[[#This Row],[Count]]</f>
        <v>0.55555555555555558</v>
      </c>
      <c r="P39" s="1">
        <f>COUNTIFS(Table2[Sub-Sector],Table3[[#This Row],[Sub-Sector]],Table2[% Away From 52W High],"&lt;=10")/Table3[[#This Row],[Count]]</f>
        <v>0.44444444444444442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0.66666666666666663</v>
      </c>
      <c r="S39" s="1">
        <f>COUNTIFS(Table2[Sub-Sector],Table3[[#This Row],[Sub-Sector]],Table2[% Price above 50 EMA],"&gt;=0")/Table3[[#This Row],[Count]]</f>
        <v>0.77777777777777779</v>
      </c>
      <c r="T39" s="1">
        <f>COUNTIFS(Table2[Sub-Sector],Table3[[#This Row],[Sub-Sector]],Table2[% Price above 200 EMA],"&gt;=0")/Table3[[#This Row],[Count]]</f>
        <v>0.66666666666666663</v>
      </c>
      <c r="U39" s="1">
        <f>COUNTIFS(Table2[Sub-Sector],Table3[[#This Row],[Sub-Sector]],Table2[Rate of Change - Zone],"Positive")/Table3[[#This Row],[Count]]</f>
        <v>0.55555555555555558</v>
      </c>
      <c r="V39" s="1">
        <f>COUNTIFS(Table2[Sub-Sector],Table3[[#This Row],[Sub-Sector]],Table2[Sharpe Ratio],"&gt;=0.10")/Table3[[#This Row],[Count]]</f>
        <v>0.33333333333333331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39">
        <f>_xlfn.RANK.AVG(Table3[[#This Row],[Score]],Table3[Score],1)</f>
        <v>28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39">
        <f>_xlfn.RANK.AVG(Table3[[#This Row],[Score 2 ]],Table3[[Score 2 ]],1)</f>
        <v>38.5</v>
      </c>
    </row>
    <row r="40" spans="1:26" x14ac:dyDescent="0.3">
      <c r="A40" t="s">
        <v>62</v>
      </c>
      <c r="B40">
        <f>COUNTIFS(Table2[Sub-Sector],Table3[[#This Row],[Sub-Sector]])</f>
        <v>6</v>
      </c>
      <c r="C40" s="1">
        <f>COUNTIFS(Table2[Sub-Sector],Table3[[#This Row],[Sub-Sector]],Table2[Uptrend],"Uptrend")/Table3[[#This Row],[Count]]</f>
        <v>0.66666666666666663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0.66666666666666663</v>
      </c>
      <c r="G40" s="1">
        <f>COUNTIFS(Table2[Sub-Sector],Table3[[#This Row],[Sub-Sector]],Table2[1Y Return vs Nifty],"&gt;=10")/Table3[[#This Row],[Count]]</f>
        <v>1</v>
      </c>
      <c r="H40" s="1">
        <f>COUNTIFS(Table2[Sub-Sector],Table3[[#This Row],[Sub-Sector]],Table2[RSI Exponential â€“ 14D],"&gt;=50")/Table3[[#This Row],[Count]]</f>
        <v>0.16666666666666666</v>
      </c>
      <c r="I40" s="1">
        <f>COUNTIFS(Table2[Sub-Sector],Table3[[#This Row],[Sub-Sector]],Table2[Relative Volume],"&gt;=1")/Table3[[#This Row],[Count]]</f>
        <v>0.16666666666666666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0.16666666666666666</v>
      </c>
      <c r="O40" s="1">
        <f>COUNTIFS(Table2[Sub-Sector],Table3[[#This Row],[Sub-Sector]],Table2[% Away From Current Month High],"&lt;=0.05")/Table3[[#This Row],[Count]]</f>
        <v>0.16666666666666666</v>
      </c>
      <c r="P40" s="1">
        <f>COUNTIFS(Table2[Sub-Sector],Table3[[#This Row],[Sub-Sector]],Table2[% Away From 52W High],"&lt;=10")/Table3[[#This Row],[Count]]</f>
        <v>0.33333333333333331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0.33333333333333331</v>
      </c>
      <c r="S40" s="1">
        <f>COUNTIFS(Table2[Sub-Sector],Table3[[#This Row],[Sub-Sector]],Table2[% Price above 50 EMA],"&gt;=0")/Table3[[#This Row],[Count]]</f>
        <v>0.33333333333333331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0.16666666666666666</v>
      </c>
      <c r="V40" s="1">
        <f>COUNTIFS(Table2[Sub-Sector],Table3[[#This Row],[Sub-Sector]],Table2[Sharpe Ratio],"&gt;=0.10")/Table3[[#This Row],[Count]]</f>
        <v>0.5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40">
        <f>_xlfn.RANK.AVG(Table3[[#This Row],[Score]],Table3[Score],1)</f>
        <v>64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0">
        <f>_xlfn.RANK.AVG(Table3[[#This Row],[Score 2 ]],Table3[[Score 2 ]],1)</f>
        <v>38.5</v>
      </c>
    </row>
    <row r="41" spans="1:26" x14ac:dyDescent="0.3">
      <c r="A41" t="s">
        <v>274</v>
      </c>
      <c r="B41">
        <f>COUNTIFS(Table2[Sub-Sector],Table3[[#This Row],[Sub-Sector]])</f>
        <v>21</v>
      </c>
      <c r="C41" s="1">
        <f>COUNTIFS(Table2[Sub-Sector],Table3[[#This Row],[Sub-Sector]],Table2[Uptrend],"Uptrend")/Table3[[#This Row],[Count]]</f>
        <v>0.90476190476190477</v>
      </c>
      <c r="D41" s="1">
        <f>COUNTIFS(Table2[Sub-Sector],Table3[[#This Row],[Sub-Sector]],Table2[1W Return vs Nifty],"&gt;=5")/Table3[[#This Row],[Count]]</f>
        <v>0.14285714285714285</v>
      </c>
      <c r="E41" s="1">
        <f>COUNTIFS(Table2[Sub-Sector],Table3[[#This Row],[Sub-Sector]],Table2[1M Return vs Nifty],"&gt;=5")/Table3[[#This Row],[Count]]</f>
        <v>0.23809523809523808</v>
      </c>
      <c r="F41" s="1">
        <f>COUNTIFS(Table2[Sub-Sector],Table3[[#This Row],[Sub-Sector]],Table2[6M Return vs Nifty],"&gt;=10")/Table3[[#This Row],[Count]]</f>
        <v>0.80952380952380953</v>
      </c>
      <c r="G41" s="1">
        <f>COUNTIFS(Table2[Sub-Sector],Table3[[#This Row],[Sub-Sector]],Table2[1Y Return vs Nifty],"&gt;=10")/Table3[[#This Row],[Count]]</f>
        <v>0.52380952380952384</v>
      </c>
      <c r="H41" s="1">
        <f>COUNTIFS(Table2[Sub-Sector],Table3[[#This Row],[Sub-Sector]],Table2[RSI Exponential â€“ 14D],"&gt;=50")/Table3[[#This Row],[Count]]</f>
        <v>0.47619047619047616</v>
      </c>
      <c r="I41" s="1">
        <f>COUNTIFS(Table2[Sub-Sector],Table3[[#This Row],[Sub-Sector]],Table2[Relative Volume],"&gt;=1")/Table3[[#This Row],[Count]]</f>
        <v>0.2857142857142857</v>
      </c>
      <c r="J41" s="1">
        <f>COUNTIFS(Table2[Sub-Sector],Table3[[#This Row],[Sub-Sector]],Table2[% Away From Day Low],"&gt;=0.05")/Table3[[#This Row],[Count]]</f>
        <v>4.7619047619047616E-2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4.7619047619047616E-2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0.14285714285714285</v>
      </c>
      <c r="O41" s="1">
        <f>COUNTIFS(Table2[Sub-Sector],Table3[[#This Row],[Sub-Sector]],Table2[% Away From Current Month High],"&lt;=0.05")/Table3[[#This Row],[Count]]</f>
        <v>0.42857142857142855</v>
      </c>
      <c r="P41" s="1">
        <f>COUNTIFS(Table2[Sub-Sector],Table3[[#This Row],[Sub-Sector]],Table2[% Away From 52W High],"&lt;=10")/Table3[[#This Row],[Count]]</f>
        <v>0.33333333333333331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0.47619047619047616</v>
      </c>
      <c r="S41" s="1">
        <f>COUNTIFS(Table2[Sub-Sector],Table3[[#This Row],[Sub-Sector]],Table2[% Price above 50 EMA],"&gt;=0")/Table3[[#This Row],[Count]]</f>
        <v>0.8571428571428571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0.33333333333333331</v>
      </c>
      <c r="V41" s="1">
        <f>COUNTIFS(Table2[Sub-Sector],Table3[[#This Row],[Sub-Sector]],Table2[Sharpe Ratio],"&gt;=0.10")/Table3[[#This Row],[Count]]</f>
        <v>0.23809523809523808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</v>
      </c>
      <c r="X41">
        <f>_xlfn.RANK.AVG(Table3[[#This Row],[Score]],Table3[Score],1)</f>
        <v>31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41">
        <f>_xlfn.RANK.AVG(Table3[[#This Row],[Score 2 ]],Table3[[Score 2 ]],1)</f>
        <v>40</v>
      </c>
    </row>
    <row r="42" spans="1:26" x14ac:dyDescent="0.3">
      <c r="A42" t="s">
        <v>518</v>
      </c>
      <c r="B42">
        <f>COUNTIFS(Table2[Sub-Sector],Table3[[#This Row],[Sub-Sector]])</f>
        <v>4</v>
      </c>
      <c r="C42" s="1">
        <f>COUNTIFS(Table2[Sub-Sector],Table3[[#This Row],[Sub-Sector]],Table2[Uptrend],"Uptrend")/Table3[[#This Row],[Count]]</f>
        <v>0.75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0.25</v>
      </c>
      <c r="F42" s="1">
        <f>COUNTIFS(Table2[Sub-Sector],Table3[[#This Row],[Sub-Sector]],Table2[6M Return vs Nifty],"&gt;=10")/Table3[[#This Row],[Count]]</f>
        <v>1</v>
      </c>
      <c r="G42" s="1">
        <f>COUNTIFS(Table2[Sub-Sector],Table3[[#This Row],[Sub-Sector]],Table2[1Y Return vs Nifty],"&gt;=10")/Table3[[#This Row],[Count]]</f>
        <v>0.75</v>
      </c>
      <c r="H42" s="1">
        <f>COUNTIFS(Table2[Sub-Sector],Table3[[#This Row],[Sub-Sector]],Table2[RSI Exponential â€“ 14D],"&gt;=50")/Table3[[#This Row],[Count]]</f>
        <v>0</v>
      </c>
      <c r="I42" s="1">
        <f>COUNTIFS(Table2[Sub-Sector],Table3[[#This Row],[Sub-Sector]],Table2[Relative Volume],"&gt;=1")/Table3[[#This Row],[Count]]</f>
        <v>0.25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0.25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0.25</v>
      </c>
      <c r="S42" s="1">
        <f>COUNTIFS(Table2[Sub-Sector],Table3[[#This Row],[Sub-Sector]],Table2[% Price above 50 EMA],"&gt;=0")/Table3[[#This Row],[Count]]</f>
        <v>0.25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</v>
      </c>
      <c r="V42" s="1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389.5</v>
      </c>
      <c r="X42">
        <f>_xlfn.RANK.AVG(Table3[[#This Row],[Score]],Table3[Score],1)</f>
        <v>46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42">
        <f>_xlfn.RANK.AVG(Table3[[#This Row],[Score 2 ]],Table3[[Score 2 ]],1)</f>
        <v>41</v>
      </c>
    </row>
    <row r="43" spans="1:26" x14ac:dyDescent="0.3">
      <c r="A43" t="s">
        <v>163</v>
      </c>
      <c r="B43">
        <f>COUNTIFS(Table2[Sub-Sector],Table3[[#This Row],[Sub-Sector]])</f>
        <v>9</v>
      </c>
      <c r="C43" s="1">
        <f>COUNTIFS(Table2[Sub-Sector],Table3[[#This Row],[Sub-Sector]],Table2[Uptrend],"Uptrend")/Table3[[#This Row],[Count]]</f>
        <v>0.88888888888888884</v>
      </c>
      <c r="D43" s="1">
        <f>COUNTIFS(Table2[Sub-Sector],Table3[[#This Row],[Sub-Sector]],Table2[1W Return vs Nifty],"&gt;=5")/Table3[[#This Row],[Count]]</f>
        <v>0.1111111111111111</v>
      </c>
      <c r="E43" s="1">
        <f>COUNTIFS(Table2[Sub-Sector],Table3[[#This Row],[Sub-Sector]],Table2[1M Return vs Nifty],"&gt;=5")/Table3[[#This Row],[Count]]</f>
        <v>0.1111111111111111</v>
      </c>
      <c r="F43" s="1">
        <f>COUNTIFS(Table2[Sub-Sector],Table3[[#This Row],[Sub-Sector]],Table2[6M Return vs Nifty],"&gt;=10")/Table3[[#This Row],[Count]]</f>
        <v>0.66666666666666663</v>
      </c>
      <c r="G43" s="1">
        <f>COUNTIFS(Table2[Sub-Sector],Table3[[#This Row],[Sub-Sector]],Table2[1Y Return vs Nifty],"&gt;=10")/Table3[[#This Row],[Count]]</f>
        <v>0.33333333333333331</v>
      </c>
      <c r="H43" s="1">
        <f>COUNTIFS(Table2[Sub-Sector],Table3[[#This Row],[Sub-Sector]],Table2[RSI Exponential â€“ 14D],"&gt;=50")/Table3[[#This Row],[Count]]</f>
        <v>0.55555555555555558</v>
      </c>
      <c r="I43" s="1">
        <f>COUNTIFS(Table2[Sub-Sector],Table3[[#This Row],[Sub-Sector]],Table2[Relative Volume],"&gt;=1")/Table3[[#This Row],[Count]]</f>
        <v>0.44444444444444442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0.22222222222222221</v>
      </c>
      <c r="O43" s="1">
        <f>COUNTIFS(Table2[Sub-Sector],Table3[[#This Row],[Sub-Sector]],Table2[% Away From Current Month High],"&lt;=0.05")/Table3[[#This Row],[Count]]</f>
        <v>0.55555555555555558</v>
      </c>
      <c r="P43" s="1">
        <f>COUNTIFS(Table2[Sub-Sector],Table3[[#This Row],[Sub-Sector]],Table2[% Away From 52W High],"&lt;=10")/Table3[[#This Row],[Count]]</f>
        <v>0.77777777777777779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0.66666666666666663</v>
      </c>
      <c r="S43" s="1">
        <f>COUNTIFS(Table2[Sub-Sector],Table3[[#This Row],[Sub-Sector]],Table2[% Price above 50 EMA],"&gt;=0")/Table3[[#This Row],[Count]]</f>
        <v>0.88888888888888884</v>
      </c>
      <c r="T43" s="1">
        <f>COUNTIFS(Table2[Sub-Sector],Table3[[#This Row],[Sub-Sector]],Table2[% Price above 200 EMA],"&gt;=0")/Table3[[#This Row],[Count]]</f>
        <v>0.88888888888888884</v>
      </c>
      <c r="U43" s="1">
        <f>COUNTIFS(Table2[Sub-Sector],Table3[[#This Row],[Sub-Sector]],Table2[Rate of Change - Zone],"Positive")/Table3[[#This Row],[Count]]</f>
        <v>0.44444444444444442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43">
        <f>_xlfn.RANK.AVG(Table3[[#This Row],[Score]],Table3[Score],1)</f>
        <v>38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3">
        <f>_xlfn.RANK.AVG(Table3[[#This Row],[Score 2 ]],Table3[[Score 2 ]],1)</f>
        <v>42</v>
      </c>
    </row>
    <row r="44" spans="1:26" x14ac:dyDescent="0.3">
      <c r="A44" t="s">
        <v>533</v>
      </c>
      <c r="B44">
        <f>COUNTIFS(Table2[Sub-Sector],Table3[[#This Row],[Sub-Sector]])</f>
        <v>4</v>
      </c>
      <c r="C44" s="1">
        <f>COUNTIFS(Table2[Sub-Sector],Table3[[#This Row],[Sub-Sector]],Table2[Uptrend],"Uptrend")/Table3[[#This Row],[Count]]</f>
        <v>0.25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0.25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0.25</v>
      </c>
      <c r="H44" s="1">
        <f>COUNTIFS(Table2[Sub-Sector],Table3[[#This Row],[Sub-Sector]],Table2[RSI Exponential â€“ 14D],"&gt;=50")/Table3[[#This Row],[Count]]</f>
        <v>0.5</v>
      </c>
      <c r="I44" s="1">
        <f>COUNTIFS(Table2[Sub-Sector],Table3[[#This Row],[Sub-Sector]],Table2[Relative Volume],"&gt;=1")/Table3[[#This Row],[Count]]</f>
        <v>0.75</v>
      </c>
      <c r="J44" s="1">
        <f>COUNTIFS(Table2[Sub-Sector],Table3[[#This Row],[Sub-Sector]],Table2[% Away From Day Low],"&gt;=0.05")/Table3[[#This Row],[Count]]</f>
        <v>0.25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0.25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0.25</v>
      </c>
      <c r="O44" s="1">
        <f>COUNTIFS(Table2[Sub-Sector],Table3[[#This Row],[Sub-Sector]],Table2[% Away From Current Month High],"&lt;=0.05")/Table3[[#This Row],[Count]]</f>
        <v>0.5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0.75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0.75</v>
      </c>
      <c r="U44" s="1">
        <f>COUNTIFS(Table2[Sub-Sector],Table3[[#This Row],[Sub-Sector]],Table2[Rate of Change - Zone],"Positive")/Table3[[#This Row],[Count]]</f>
        <v>0.5</v>
      </c>
      <c r="V44" s="1">
        <f>COUNTIFS(Table2[Sub-Sector],Table3[[#This Row],[Sub-Sector]],Table2[Sharpe Ratio],"&gt;=0.10")/Table3[[#This Row],[Count]]</f>
        <v>0.25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44">
        <f>_xlfn.RANK.AVG(Table3[[#This Row],[Score]],Table3[Score],1)</f>
        <v>66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4">
        <f>_xlfn.RANK.AVG(Table3[[#This Row],[Score 2 ]],Table3[[Score 2 ]],1)</f>
        <v>43</v>
      </c>
    </row>
    <row r="45" spans="1:26" x14ac:dyDescent="0.3">
      <c r="A45" t="s">
        <v>130</v>
      </c>
      <c r="B45">
        <f>COUNTIFS(Table2[Sub-Sector],Table3[[#This Row],[Sub-Sector]])</f>
        <v>7</v>
      </c>
      <c r="C45" s="1">
        <f>COUNTIFS(Table2[Sub-Sector],Table3[[#This Row],[Sub-Sector]],Table2[Uptrend],"Uptrend")/Table3[[#This Row],[Count]]</f>
        <v>0.5714285714285714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0.2857142857142857</v>
      </c>
      <c r="F45" s="1">
        <f>COUNTIFS(Table2[Sub-Sector],Table3[[#This Row],[Sub-Sector]],Table2[6M Return vs Nifty],"&gt;=10")/Table3[[#This Row],[Count]]</f>
        <v>0.7142857142857143</v>
      </c>
      <c r="G45" s="1">
        <f>COUNTIFS(Table2[Sub-Sector],Table3[[#This Row],[Sub-Sector]],Table2[1Y Return vs Nifty],"&gt;=10")/Table3[[#This Row],[Count]]</f>
        <v>0.8571428571428571</v>
      </c>
      <c r="H45" s="1">
        <f>COUNTIFS(Table2[Sub-Sector],Table3[[#This Row],[Sub-Sector]],Table2[RSI Exponential â€“ 14D],"&gt;=50")/Table3[[#This Row],[Count]]</f>
        <v>0</v>
      </c>
      <c r="I45" s="1">
        <f>COUNTIFS(Table2[Sub-Sector],Table3[[#This Row],[Sub-Sector]],Table2[Relative Volume],"&gt;=1")/Table3[[#This Row],[Count]]</f>
        <v>0.14285714285714285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</v>
      </c>
      <c r="S45" s="1">
        <f>COUNTIFS(Table2[Sub-Sector],Table3[[#This Row],[Sub-Sector]],Table2[% Price above 50 EMA],"&gt;=0")/Table3[[#This Row],[Count]]</f>
        <v>0.2857142857142857</v>
      </c>
      <c r="T45" s="1">
        <f>COUNTIFS(Table2[Sub-Sector],Table3[[#This Row],[Sub-Sector]],Table2[% Price above 200 EMA],"&gt;=0")/Table3[[#This Row],[Count]]</f>
        <v>0.8571428571428571</v>
      </c>
      <c r="U45" s="1">
        <f>COUNTIFS(Table2[Sub-Sector],Table3[[#This Row],[Sub-Sector]],Table2[Rate of Change - Zone],"Positive")/Table3[[#This Row],[Count]]</f>
        <v>0.14285714285714285</v>
      </c>
      <c r="V45" s="1">
        <f>COUNTIFS(Table2[Sub-Sector],Table3[[#This Row],[Sub-Sector]],Table2[Sharpe Ratio],"&gt;=0.10")/Table3[[#This Row],[Count]]</f>
        <v>0.8571428571428571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45">
        <f>_xlfn.RANK.AVG(Table3[[#This Row],[Score]],Table3[Score],1)</f>
        <v>56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5">
        <f>_xlfn.RANK.AVG(Table3[[#This Row],[Score 2 ]],Table3[[Score 2 ]],1)</f>
        <v>44</v>
      </c>
    </row>
    <row r="46" spans="1:26" x14ac:dyDescent="0.3">
      <c r="A46" t="s">
        <v>289</v>
      </c>
      <c r="B46">
        <f>COUNTIFS(Table2[Sub-Sector],Table3[[#This Row],[Sub-Sector]])</f>
        <v>6</v>
      </c>
      <c r="C46" s="1">
        <f>COUNTIFS(Table2[Sub-Sector],Table3[[#This Row],[Sub-Sector]],Table2[Uptrend],"Uptrend")/Table3[[#This Row],[Count]]</f>
        <v>0.5</v>
      </c>
      <c r="D46" s="1">
        <f>COUNTIFS(Table2[Sub-Sector],Table3[[#This Row],[Sub-Sector]],Table2[1W Return vs Nifty],"&gt;=5")/Table3[[#This Row],[Count]]</f>
        <v>0.16666666666666666</v>
      </c>
      <c r="E46" s="1">
        <f>COUNTIFS(Table2[Sub-Sector],Table3[[#This Row],[Sub-Sector]],Table2[1M Return vs Nifty],"&gt;=5")/Table3[[#This Row],[Count]]</f>
        <v>0.33333333333333331</v>
      </c>
      <c r="F46" s="1">
        <f>COUNTIFS(Table2[Sub-Sector],Table3[[#This Row],[Sub-Sector]],Table2[6M Return vs Nifty],"&gt;=10")/Table3[[#This Row],[Count]]</f>
        <v>0</v>
      </c>
      <c r="G46" s="1">
        <f>COUNTIFS(Table2[Sub-Sector],Table3[[#This Row],[Sub-Sector]],Table2[1Y Return vs Nifty],"&gt;=10")/Table3[[#This Row],[Count]]</f>
        <v>0.66666666666666663</v>
      </c>
      <c r="H46" s="1">
        <f>COUNTIFS(Table2[Sub-Sector],Table3[[#This Row],[Sub-Sector]],Table2[RSI Exponential â€“ 14D],"&gt;=50")/Table3[[#This Row],[Count]]</f>
        <v>0.66666666666666663</v>
      </c>
      <c r="I46" s="1">
        <f>COUNTIFS(Table2[Sub-Sector],Table3[[#This Row],[Sub-Sector]],Table2[Relative Volume],"&gt;=1")/Table3[[#This Row],[Count]]</f>
        <v>0.33333333333333331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0.33333333333333331</v>
      </c>
      <c r="O46" s="1">
        <f>COUNTIFS(Table2[Sub-Sector],Table3[[#This Row],[Sub-Sector]],Table2[% Away From Current Month High],"&lt;=0.05")/Table3[[#This Row],[Count]]</f>
        <v>0.66666666666666663</v>
      </c>
      <c r="P46" s="1">
        <f>COUNTIFS(Table2[Sub-Sector],Table3[[#This Row],[Sub-Sector]],Table2[% Away From 52W High],"&lt;=10")/Table3[[#This Row],[Count]]</f>
        <v>0.33333333333333331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0.66666666666666663</v>
      </c>
      <c r="S46" s="1">
        <f>COUNTIFS(Table2[Sub-Sector],Table3[[#This Row],[Sub-Sector]],Table2[% Price above 50 EMA],"&gt;=0")/Table3[[#This Row],[Count]]</f>
        <v>0.66666666666666663</v>
      </c>
      <c r="T46" s="1">
        <f>COUNTIFS(Table2[Sub-Sector],Table3[[#This Row],[Sub-Sector]],Table2[% Price above 200 EMA],"&gt;=0")/Table3[[#This Row],[Count]]</f>
        <v>0.83333333333333337</v>
      </c>
      <c r="U46" s="1">
        <f>COUNTIFS(Table2[Sub-Sector],Table3[[#This Row],[Sub-Sector]],Table2[Rate of Change - Zone],"Positive")/Table3[[#This Row],[Count]]</f>
        <v>0.83333333333333337</v>
      </c>
      <c r="V46" s="1">
        <f>COUNTIFS(Table2[Sub-Sector],Table3[[#This Row],[Sub-Sector]],Table2[Sharpe Ratio],"&gt;=0.10")/Table3[[#This Row],[Count]]</f>
        <v>0.66666666666666663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46">
        <f>_xlfn.RANK.AVG(Table3[[#This Row],[Score]],Table3[Score],1)</f>
        <v>40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6">
        <f>_xlfn.RANK.AVG(Table3[[#This Row],[Score 2 ]],Table3[[Score 2 ]],1)</f>
        <v>45.5</v>
      </c>
    </row>
    <row r="47" spans="1:26" x14ac:dyDescent="0.3">
      <c r="A47" t="s">
        <v>548</v>
      </c>
      <c r="B47">
        <f>COUNTIFS(Table2[Sub-Sector],Table3[[#This Row],[Sub-Sector]])</f>
        <v>7</v>
      </c>
      <c r="C47" s="1">
        <f>COUNTIFS(Table2[Sub-Sector],Table3[[#This Row],[Sub-Sector]],Table2[Uptrend],"Uptrend")/Table3[[#This Row],[Count]]</f>
        <v>0.5714285714285714</v>
      </c>
      <c r="D47" s="1">
        <f>COUNTIFS(Table2[Sub-Sector],Table3[[#This Row],[Sub-Sector]],Table2[1W Return vs Nifty],"&gt;=5")/Table3[[#This Row],[Count]]</f>
        <v>0.2857142857142857</v>
      </c>
      <c r="E47" s="1">
        <f>COUNTIFS(Table2[Sub-Sector],Table3[[#This Row],[Sub-Sector]],Table2[1M Return vs Nifty],"&gt;=5")/Table3[[#This Row],[Count]]</f>
        <v>0.7142857142857143</v>
      </c>
      <c r="F47" s="1">
        <f>COUNTIFS(Table2[Sub-Sector],Table3[[#This Row],[Sub-Sector]],Table2[6M Return vs Nifty],"&gt;=10")/Table3[[#This Row],[Count]]</f>
        <v>0.42857142857142855</v>
      </c>
      <c r="G47" s="1">
        <f>COUNTIFS(Table2[Sub-Sector],Table3[[#This Row],[Sub-Sector]],Table2[1Y Return vs Nifty],"&gt;=10")/Table3[[#This Row],[Count]]</f>
        <v>0.2857142857142857</v>
      </c>
      <c r="H47" s="1">
        <f>COUNTIFS(Table2[Sub-Sector],Table3[[#This Row],[Sub-Sector]],Table2[RSI Exponential â€“ 14D],"&gt;=50")/Table3[[#This Row],[Count]]</f>
        <v>0.5714285714285714</v>
      </c>
      <c r="I47" s="1">
        <f>COUNTIFS(Table2[Sub-Sector],Table3[[#This Row],[Sub-Sector]],Table2[Relative Volume],"&gt;=1")/Table3[[#This Row],[Count]]</f>
        <v>0.42857142857142855</v>
      </c>
      <c r="J47" s="1">
        <f>COUNTIFS(Table2[Sub-Sector],Table3[[#This Row],[Sub-Sector]],Table2[% Away From Day Low],"&gt;=0.05")/Table3[[#This Row],[Count]]</f>
        <v>0.14285714285714285</v>
      </c>
      <c r="K47" s="1">
        <f>COUNTIFS(Table2[Sub-Sector],Table3[[#This Row],[Sub-Sector]],Table2[% Away From Day High],"&lt;=0.05")/Table3[[#This Row],[Count]]</f>
        <v>0.8571428571428571</v>
      </c>
      <c r="L47" s="1">
        <f>COUNTIFS(Table2[Sub-Sector],Table3[[#This Row],[Sub-Sector]],Table2[% Away From Current Week Low],"&gt;=0.05")/Table3[[#This Row],[Count]]</f>
        <v>0.14285714285714285</v>
      </c>
      <c r="M47" s="1">
        <f>COUNTIFS(Table2[Sub-Sector],Table3[[#This Row],[Sub-Sector]],Table2[% Away From Current Week High],"&lt;=0.05")/Table3[[#This Row],[Count]]</f>
        <v>0.8571428571428571</v>
      </c>
      <c r="N47" s="1">
        <f>COUNTIFS(Table2[Sub-Sector],Table3[[#This Row],[Sub-Sector]],Table2[% Away From Current Month Low],"&gt;=0.05")/Table3[[#This Row],[Count]]</f>
        <v>0.2857142857142857</v>
      </c>
      <c r="O47" s="1">
        <f>COUNTIFS(Table2[Sub-Sector],Table3[[#This Row],[Sub-Sector]],Table2[% Away From Current Month High],"&lt;=0.05")/Table3[[#This Row],[Count]]</f>
        <v>0.7142857142857143</v>
      </c>
      <c r="P47" s="1">
        <f>COUNTIFS(Table2[Sub-Sector],Table3[[#This Row],[Sub-Sector]],Table2[% Away From 52W High],"&lt;=10")/Table3[[#This Row],[Count]]</f>
        <v>0.42857142857142855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0.5714285714285714</v>
      </c>
      <c r="S47" s="1">
        <f>COUNTIFS(Table2[Sub-Sector],Table3[[#This Row],[Sub-Sector]],Table2[% Price above 50 EMA],"&gt;=0")/Table3[[#This Row],[Count]]</f>
        <v>0.5714285714285714</v>
      </c>
      <c r="T47" s="1">
        <f>COUNTIFS(Table2[Sub-Sector],Table3[[#This Row],[Sub-Sector]],Table2[% Price above 200 EMA],"&gt;=0")/Table3[[#This Row],[Count]]</f>
        <v>0.7142857142857143</v>
      </c>
      <c r="U47" s="1">
        <f>COUNTIFS(Table2[Sub-Sector],Table3[[#This Row],[Sub-Sector]],Table2[Rate of Change - Zone],"Positive")/Table3[[#This Row],[Count]]</f>
        <v>0.8571428571428571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47">
        <f>_xlfn.RANK.AVG(Table3[[#This Row],[Score]],Table3[Score],1)</f>
        <v>27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7">
        <f>_xlfn.RANK.AVG(Table3[[#This Row],[Score 2 ]],Table3[[Score 2 ]],1)</f>
        <v>45.5</v>
      </c>
    </row>
    <row r="48" spans="1:26" x14ac:dyDescent="0.3">
      <c r="A48" t="s">
        <v>118</v>
      </c>
      <c r="B48">
        <f>COUNTIFS(Table2[Sub-Sector],Table3[[#This Row],[Sub-Sector]])</f>
        <v>8</v>
      </c>
      <c r="C48" s="1">
        <f>COUNTIFS(Table2[Sub-Sector],Table3[[#This Row],[Sub-Sector]],Table2[Uptrend],"Uptrend")/Table3[[#This Row],[Count]]</f>
        <v>0.875</v>
      </c>
      <c r="D48" s="1">
        <f>COUNTIFS(Table2[Sub-Sector],Table3[[#This Row],[Sub-Sector]],Table2[1W Return vs Nifty],"&gt;=5")/Table3[[#This Row],[Count]]</f>
        <v>0.25</v>
      </c>
      <c r="E48" s="1">
        <f>COUNTIFS(Table2[Sub-Sector],Table3[[#This Row],[Sub-Sector]],Table2[1M Return vs Nifty],"&gt;=5")/Table3[[#This Row],[Count]]</f>
        <v>0.25</v>
      </c>
      <c r="F48" s="1">
        <f>COUNTIFS(Table2[Sub-Sector],Table3[[#This Row],[Sub-Sector]],Table2[6M Return vs Nifty],"&gt;=10")/Table3[[#This Row],[Count]]</f>
        <v>0.625</v>
      </c>
      <c r="G48" s="1">
        <f>COUNTIFS(Table2[Sub-Sector],Table3[[#This Row],[Sub-Sector]],Table2[1Y Return vs Nifty],"&gt;=10")/Table3[[#This Row],[Count]]</f>
        <v>0.625</v>
      </c>
      <c r="H48" s="1">
        <f>COUNTIFS(Table2[Sub-Sector],Table3[[#This Row],[Sub-Sector]],Table2[RSI Exponential â€“ 14D],"&gt;=50")/Table3[[#This Row],[Count]]</f>
        <v>0.375</v>
      </c>
      <c r="I48" s="1">
        <f>COUNTIFS(Table2[Sub-Sector],Table3[[#This Row],[Sub-Sector]],Table2[Relative Volume],"&gt;=1")/Table3[[#This Row],[Count]]</f>
        <v>0.25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0.125</v>
      </c>
      <c r="O48" s="1">
        <f>COUNTIFS(Table2[Sub-Sector],Table3[[#This Row],[Sub-Sector]],Table2[% Away From Current Month High],"&lt;=0.05")/Table3[[#This Row],[Count]]</f>
        <v>0.375</v>
      </c>
      <c r="P48" s="1">
        <f>COUNTIFS(Table2[Sub-Sector],Table3[[#This Row],[Sub-Sector]],Table2[% Away From 52W High],"&lt;=10")/Table3[[#This Row],[Count]]</f>
        <v>0.375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0.375</v>
      </c>
      <c r="S48" s="1">
        <f>COUNTIFS(Table2[Sub-Sector],Table3[[#This Row],[Sub-Sector]],Table2[% Price above 50 EMA],"&gt;=0")/Table3[[#This Row],[Count]]</f>
        <v>0.875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0.375</v>
      </c>
      <c r="V48" s="1">
        <f>COUNTIFS(Table2[Sub-Sector],Table3[[#This Row],[Sub-Sector]],Table2[Sharpe Ratio],"&gt;=0.10")/Table3[[#This Row],[Count]]</f>
        <v>0.125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48">
        <f>_xlfn.RANK.AVG(Table3[[#This Row],[Score]],Table3[Score],1)</f>
        <v>32.5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8">
        <f>_xlfn.RANK.AVG(Table3[[#This Row],[Score 2 ]],Table3[[Score 2 ]],1)</f>
        <v>47</v>
      </c>
    </row>
    <row r="49" spans="1:26" x14ac:dyDescent="0.3">
      <c r="A49" t="s">
        <v>166</v>
      </c>
      <c r="B49">
        <f>COUNTIFS(Table2[Sub-Sector],Table3[[#This Row],[Sub-Sector]])</f>
        <v>10</v>
      </c>
      <c r="C49" s="1">
        <f>COUNTIFS(Table2[Sub-Sector],Table3[[#This Row],[Sub-Sector]],Table2[Uptrend],"Uptrend")/Table3[[#This Row],[Count]]</f>
        <v>0.8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0.2</v>
      </c>
      <c r="F49" s="1">
        <f>COUNTIFS(Table2[Sub-Sector],Table3[[#This Row],[Sub-Sector]],Table2[6M Return vs Nifty],"&gt;=10")/Table3[[#This Row],[Count]]</f>
        <v>0.8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0.3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0.1</v>
      </c>
      <c r="K49" s="1">
        <f>COUNTIFS(Table2[Sub-Sector],Table3[[#This Row],[Sub-Sector]],Table2[% Away From Day High],"&lt;=0.05")/Table3[[#This Row],[Count]]</f>
        <v>0.9</v>
      </c>
      <c r="L49" s="1">
        <f>COUNTIFS(Table2[Sub-Sector],Table3[[#This Row],[Sub-Sector]],Table2[% Away From Current Week Low],"&gt;=0.05")/Table3[[#This Row],[Count]]</f>
        <v>0.1</v>
      </c>
      <c r="M49" s="1">
        <f>COUNTIFS(Table2[Sub-Sector],Table3[[#This Row],[Sub-Sector]],Table2[% Away From Current Week High],"&lt;=0.05")/Table3[[#This Row],[Count]]</f>
        <v>0.9</v>
      </c>
      <c r="N49" s="1">
        <f>COUNTIFS(Table2[Sub-Sector],Table3[[#This Row],[Sub-Sector]],Table2[% Away From Current Month Low],"&gt;=0.05")/Table3[[#This Row],[Count]]</f>
        <v>0.1</v>
      </c>
      <c r="O49" s="1">
        <f>COUNTIFS(Table2[Sub-Sector],Table3[[#This Row],[Sub-Sector]],Table2[% Away From Current Month High],"&lt;=0.05")/Table3[[#This Row],[Count]]</f>
        <v>0.5</v>
      </c>
      <c r="P49" s="1">
        <f>COUNTIFS(Table2[Sub-Sector],Table3[[#This Row],[Sub-Sector]],Table2[% Away From 52W High],"&lt;=10")/Table3[[#This Row],[Count]]</f>
        <v>0.2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0.3</v>
      </c>
      <c r="S49" s="1">
        <f>COUNTIFS(Table2[Sub-Sector],Table3[[#This Row],[Sub-Sector]],Table2[% Price above 50 EMA],"&gt;=0")/Table3[[#This Row],[Count]]</f>
        <v>0.5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0.2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49">
        <f>_xlfn.RANK.AVG(Table3[[#This Row],[Score]],Table3[Score],1)</f>
        <v>50.5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9">
        <f>_xlfn.RANK.AVG(Table3[[#This Row],[Score 2 ]],Table3[[Score 2 ]],1)</f>
        <v>48</v>
      </c>
    </row>
    <row r="50" spans="1:26" x14ac:dyDescent="0.3">
      <c r="A50" t="s">
        <v>51</v>
      </c>
      <c r="B50">
        <f>COUNTIFS(Table2[Sub-Sector],Table3[[#This Row],[Sub-Sector]])</f>
        <v>17</v>
      </c>
      <c r="C50" s="1">
        <f>COUNTIFS(Table2[Sub-Sector],Table3[[#This Row],[Sub-Sector]],Table2[Uptrend],"Uptrend")/Table3[[#This Row],[Count]]</f>
        <v>0.35294117647058826</v>
      </c>
      <c r="D50" s="1">
        <f>COUNTIFS(Table2[Sub-Sector],Table3[[#This Row],[Sub-Sector]],Table2[1W Return vs Nifty],"&gt;=5")/Table3[[#This Row],[Count]]</f>
        <v>0.11764705882352941</v>
      </c>
      <c r="E50" s="1">
        <f>COUNTIFS(Table2[Sub-Sector],Table3[[#This Row],[Sub-Sector]],Table2[1M Return vs Nifty],"&gt;=5")/Table3[[#This Row],[Count]]</f>
        <v>0.35294117647058826</v>
      </c>
      <c r="F50" s="1">
        <f>COUNTIFS(Table2[Sub-Sector],Table3[[#This Row],[Sub-Sector]],Table2[6M Return vs Nifty],"&gt;=10")/Table3[[#This Row],[Count]]</f>
        <v>0.35294117647058826</v>
      </c>
      <c r="G50" s="1">
        <f>COUNTIFS(Table2[Sub-Sector],Table3[[#This Row],[Sub-Sector]],Table2[1Y Return vs Nifty],"&gt;=10")/Table3[[#This Row],[Count]]</f>
        <v>0.35294117647058826</v>
      </c>
      <c r="H50" s="1">
        <f>COUNTIFS(Table2[Sub-Sector],Table3[[#This Row],[Sub-Sector]],Table2[RSI Exponential â€“ 14D],"&gt;=50")/Table3[[#This Row],[Count]]</f>
        <v>0.52941176470588236</v>
      </c>
      <c r="I50" s="1">
        <f>COUNTIFS(Table2[Sub-Sector],Table3[[#This Row],[Sub-Sector]],Table2[Relative Volume],"&gt;=1")/Table3[[#This Row],[Count]]</f>
        <v>0.47058823529411764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0.17647058823529413</v>
      </c>
      <c r="O50" s="1">
        <f>COUNTIFS(Table2[Sub-Sector],Table3[[#This Row],[Sub-Sector]],Table2[% Away From Current Month High],"&lt;=0.05")/Table3[[#This Row],[Count]]</f>
        <v>0.76470588235294112</v>
      </c>
      <c r="P50" s="1">
        <f>COUNTIFS(Table2[Sub-Sector],Table3[[#This Row],[Sub-Sector]],Table2[% Away From 52W High],"&lt;=10")/Table3[[#This Row],[Count]]</f>
        <v>0.29411764705882354</v>
      </c>
      <c r="Q50" s="1">
        <f>COUNTIFS(Table2[Sub-Sector],Table3[[#This Row],[Sub-Sector]],Table2[% Away From 52W Low],"&gt;=10")/Table3[[#This Row],[Count]]</f>
        <v>0.88235294117647056</v>
      </c>
      <c r="R50" s="1">
        <f>COUNTIFS(Table2[Sub-Sector],Table3[[#This Row],[Sub-Sector]],Table2[% Price above 20 EMA],"&gt;=0")/Table3[[#This Row],[Count]]</f>
        <v>0.52941176470588236</v>
      </c>
      <c r="S50" s="1">
        <f>COUNTIFS(Table2[Sub-Sector],Table3[[#This Row],[Sub-Sector]],Table2[% Price above 50 EMA],"&gt;=0")/Table3[[#This Row],[Count]]</f>
        <v>0.52941176470588236</v>
      </c>
      <c r="T50" s="1">
        <f>COUNTIFS(Table2[Sub-Sector],Table3[[#This Row],[Sub-Sector]],Table2[% Price above 200 EMA],"&gt;=0")/Table3[[#This Row],[Count]]</f>
        <v>0.70588235294117652</v>
      </c>
      <c r="U50" s="1">
        <f>COUNTIFS(Table2[Sub-Sector],Table3[[#This Row],[Sub-Sector]],Table2[Rate of Change - Zone],"Positive")/Table3[[#This Row],[Count]]</f>
        <v>0.52941176470588236</v>
      </c>
      <c r="V50" s="1">
        <f>COUNTIFS(Table2[Sub-Sector],Table3[[#This Row],[Sub-Sector]],Table2[Sharpe Ratio],"&gt;=0.10")/Table3[[#This Row],[Count]]</f>
        <v>0.11764705882352941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</v>
      </c>
      <c r="X50">
        <f>_xlfn.RANK.AVG(Table3[[#This Row],[Score]],Table3[Score],1)</f>
        <v>44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0">
        <f>_xlfn.RANK.AVG(Table3[[#This Row],[Score 2 ]],Table3[[Score 2 ]],1)</f>
        <v>49</v>
      </c>
    </row>
    <row r="51" spans="1:26" x14ac:dyDescent="0.3">
      <c r="A51" t="s">
        <v>367</v>
      </c>
      <c r="B51">
        <f>COUNTIFS(Table2[Sub-Sector],Table3[[#This Row],[Sub-Sector]])</f>
        <v>2</v>
      </c>
      <c r="C51" s="1">
        <f>COUNTIFS(Table2[Sub-Sector],Table3[[#This Row],[Sub-Sector]],Table2[Uptrend],"Uptrend")/Table3[[#This Row],[Count]]</f>
        <v>0.5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0.5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0.5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0.5</v>
      </c>
      <c r="P51" s="1">
        <f>COUNTIFS(Table2[Sub-Sector],Table3[[#This Row],[Sub-Sector]],Table2[% Away From 52W High],"&lt;=10")/Table3[[#This Row],[Count]]</f>
        <v>0.5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0.5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0.5</v>
      </c>
      <c r="V51" s="1">
        <f>COUNTIFS(Table2[Sub-Sector],Table3[[#This Row],[Sub-Sector]],Table2[Sharpe Ratio],"&gt;=0.10")/Table3[[#This Row],[Count]]</f>
        <v>0.5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51">
        <f>_xlfn.RANK.AVG(Table3[[#This Row],[Score]],Table3[Score],1)</f>
        <v>54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51">
        <f>_xlfn.RANK.AVG(Table3[[#This Row],[Score 2 ]],Table3[[Score 2 ]],1)</f>
        <v>50</v>
      </c>
    </row>
    <row r="52" spans="1:26" x14ac:dyDescent="0.3">
      <c r="A52" t="s">
        <v>438</v>
      </c>
      <c r="B52">
        <f>COUNTIFS(Table2[Sub-Sector],Table3[[#This Row],[Sub-Sector]])</f>
        <v>9</v>
      </c>
      <c r="C52" s="1">
        <f>COUNTIFS(Table2[Sub-Sector],Table3[[#This Row],[Sub-Sector]],Table2[Uptrend],"Uptrend")/Table3[[#This Row],[Count]]</f>
        <v>0.33333333333333331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0.22222222222222221</v>
      </c>
      <c r="F52" s="1">
        <f>COUNTIFS(Table2[Sub-Sector],Table3[[#This Row],[Sub-Sector]],Table2[6M Return vs Nifty],"&gt;=10")/Table3[[#This Row],[Count]]</f>
        <v>0.44444444444444442</v>
      </c>
      <c r="G52" s="1">
        <f>COUNTIFS(Table2[Sub-Sector],Table3[[#This Row],[Sub-Sector]],Table2[1Y Return vs Nifty],"&gt;=10")/Table3[[#This Row],[Count]]</f>
        <v>0.33333333333333331</v>
      </c>
      <c r="H52" s="1">
        <f>COUNTIFS(Table2[Sub-Sector],Table3[[#This Row],[Sub-Sector]],Table2[RSI Exponential â€“ 14D],"&gt;=50")/Table3[[#This Row],[Count]]</f>
        <v>0.44444444444444442</v>
      </c>
      <c r="I52" s="1">
        <f>COUNTIFS(Table2[Sub-Sector],Table3[[#This Row],[Sub-Sector]],Table2[Relative Volume],"&gt;=1")/Table3[[#This Row],[Count]]</f>
        <v>0.44444444444444442</v>
      </c>
      <c r="J52" s="1">
        <f>COUNTIFS(Table2[Sub-Sector],Table3[[#This Row],[Sub-Sector]],Table2[% Away From Day Low],"&gt;=0.05")/Table3[[#This Row],[Count]]</f>
        <v>0.1111111111111111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0.1111111111111111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0.1111111111111111</v>
      </c>
      <c r="O52" s="1">
        <f>COUNTIFS(Table2[Sub-Sector],Table3[[#This Row],[Sub-Sector]],Table2[% Away From Current Month High],"&lt;=0.05")/Table3[[#This Row],[Count]]</f>
        <v>0.55555555555555558</v>
      </c>
      <c r="P52" s="1">
        <f>COUNTIFS(Table2[Sub-Sector],Table3[[#This Row],[Sub-Sector]],Table2[% Away From 52W High],"&lt;=10")/Table3[[#This Row],[Count]]</f>
        <v>0.33333333333333331</v>
      </c>
      <c r="Q52" s="1">
        <f>COUNTIFS(Table2[Sub-Sector],Table3[[#This Row],[Sub-Sector]],Table2[% Away From 52W Low],"&gt;=10")/Table3[[#This Row],[Count]]</f>
        <v>0.77777777777777779</v>
      </c>
      <c r="R52" s="1">
        <f>COUNTIFS(Table2[Sub-Sector],Table3[[#This Row],[Sub-Sector]],Table2[% Price above 20 EMA],"&gt;=0")/Table3[[#This Row],[Count]]</f>
        <v>0.44444444444444442</v>
      </c>
      <c r="S52" s="1">
        <f>COUNTIFS(Table2[Sub-Sector],Table3[[#This Row],[Sub-Sector]],Table2[% Price above 50 EMA],"&gt;=0")/Table3[[#This Row],[Count]]</f>
        <v>0.44444444444444442</v>
      </c>
      <c r="T52" s="1">
        <f>COUNTIFS(Table2[Sub-Sector],Table3[[#This Row],[Sub-Sector]],Table2[% Price above 200 EMA],"&gt;=0")/Table3[[#This Row],[Count]]</f>
        <v>0.55555555555555558</v>
      </c>
      <c r="U52" s="1">
        <f>COUNTIFS(Table2[Sub-Sector],Table3[[#This Row],[Sub-Sector]],Table2[Rate of Change - Zone],"Positive")/Table3[[#This Row],[Count]]</f>
        <v>0.55555555555555558</v>
      </c>
      <c r="V52" s="1">
        <f>COUNTIFS(Table2[Sub-Sector],Table3[[#This Row],[Sub-Sector]],Table2[Sharpe Ratio],"&gt;=0.10")/Table3[[#This Row],[Count]]</f>
        <v>0.44444444444444442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52">
        <f>_xlfn.RANK.AVG(Table3[[#This Row],[Score]],Table3[Score],1)</f>
        <v>68.5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2">
        <f>_xlfn.RANK.AVG(Table3[[#This Row],[Score 2 ]],Table3[[Score 2 ]],1)</f>
        <v>51</v>
      </c>
    </row>
    <row r="53" spans="1:26" x14ac:dyDescent="0.3">
      <c r="A53" t="s">
        <v>239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1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1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53">
        <f>_xlfn.RANK.AVG(Table3[[#This Row],[Score]],Table3[Score],1)</f>
        <v>59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3">
        <f>_xlfn.RANK.AVG(Table3[[#This Row],[Score 2 ]],Table3[[Score 2 ]],1)</f>
        <v>53</v>
      </c>
    </row>
    <row r="54" spans="1:26" x14ac:dyDescent="0.3">
      <c r="A54" t="s">
        <v>756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1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1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54">
        <f>_xlfn.RANK.AVG(Table3[[#This Row],[Score]],Table3[Score],1)</f>
        <v>34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4">
        <f>_xlfn.RANK.AVG(Table3[[#This Row],[Score 2 ]],Table3[[Score 2 ]],1)</f>
        <v>53</v>
      </c>
    </row>
    <row r="55" spans="1:26" x14ac:dyDescent="0.3">
      <c r="A55" t="s">
        <v>1405</v>
      </c>
      <c r="B55">
        <f>COUNTIFS(Table2[Sub-Sector],Table3[[#This Row],[Sub-Sector]])</f>
        <v>2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0.5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0.5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55">
        <f>_xlfn.RANK.AVG(Table3[[#This Row],[Score]],Table3[Score],1)</f>
        <v>93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5">
        <f>_xlfn.RANK.AVG(Table3[[#This Row],[Score 2 ]],Table3[[Score 2 ]],1)</f>
        <v>53</v>
      </c>
    </row>
    <row r="56" spans="1:26" x14ac:dyDescent="0.3">
      <c r="A56" t="s">
        <v>138</v>
      </c>
      <c r="B56">
        <f>COUNTIFS(Table2[Sub-Sector],Table3[[#This Row],[Sub-Sector]])</f>
        <v>20</v>
      </c>
      <c r="C56" s="1">
        <f>COUNTIFS(Table2[Sub-Sector],Table3[[#This Row],[Sub-Sector]],Table2[Uptrend],"Uptrend")/Table3[[#This Row],[Count]]</f>
        <v>0.5</v>
      </c>
      <c r="D56" s="1">
        <f>COUNTIFS(Table2[Sub-Sector],Table3[[#This Row],[Sub-Sector]],Table2[1W Return vs Nifty],"&gt;=5")/Table3[[#This Row],[Count]]</f>
        <v>0.1</v>
      </c>
      <c r="E56" s="1">
        <f>COUNTIFS(Table2[Sub-Sector],Table3[[#This Row],[Sub-Sector]],Table2[1M Return vs Nifty],"&gt;=5")/Table3[[#This Row],[Count]]</f>
        <v>0.3</v>
      </c>
      <c r="F56" s="1">
        <f>COUNTIFS(Table2[Sub-Sector],Table3[[#This Row],[Sub-Sector]],Table2[6M Return vs Nifty],"&gt;=10")/Table3[[#This Row],[Count]]</f>
        <v>0.4</v>
      </c>
      <c r="G56" s="1">
        <f>COUNTIFS(Table2[Sub-Sector],Table3[[#This Row],[Sub-Sector]],Table2[1Y Return vs Nifty],"&gt;=10")/Table3[[#This Row],[Count]]</f>
        <v>0.8</v>
      </c>
      <c r="H56" s="1">
        <f>COUNTIFS(Table2[Sub-Sector],Table3[[#This Row],[Sub-Sector]],Table2[RSI Exponential â€“ 14D],"&gt;=50")/Table3[[#This Row],[Count]]</f>
        <v>0.25</v>
      </c>
      <c r="I56" s="1">
        <f>COUNTIFS(Table2[Sub-Sector],Table3[[#This Row],[Sub-Sector]],Table2[Relative Volume],"&gt;=1")/Table3[[#This Row],[Count]]</f>
        <v>0.25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0.95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0.95</v>
      </c>
      <c r="N56" s="1">
        <f>COUNTIFS(Table2[Sub-Sector],Table3[[#This Row],[Sub-Sector]],Table2[% Away From Current Month Low],"&gt;=0.05")/Table3[[#This Row],[Count]]</f>
        <v>0.15</v>
      </c>
      <c r="O56" s="1">
        <f>COUNTIFS(Table2[Sub-Sector],Table3[[#This Row],[Sub-Sector]],Table2[% Away From Current Month High],"&lt;=0.05")/Table3[[#This Row],[Count]]</f>
        <v>0.45</v>
      </c>
      <c r="P56" s="1">
        <f>COUNTIFS(Table2[Sub-Sector],Table3[[#This Row],[Sub-Sector]],Table2[% Away From 52W High],"&lt;=10")/Table3[[#This Row],[Count]]</f>
        <v>0.2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0.25</v>
      </c>
      <c r="S56" s="1">
        <f>COUNTIFS(Table2[Sub-Sector],Table3[[#This Row],[Sub-Sector]],Table2[% Price above 50 EMA],"&gt;=0")/Table3[[#This Row],[Count]]</f>
        <v>0.3</v>
      </c>
      <c r="T56" s="1">
        <f>COUNTIFS(Table2[Sub-Sector],Table3[[#This Row],[Sub-Sector]],Table2[% Price above 200 EMA],"&gt;=0")/Table3[[#This Row],[Count]]</f>
        <v>0.85</v>
      </c>
      <c r="U56" s="1">
        <f>COUNTIFS(Table2[Sub-Sector],Table3[[#This Row],[Sub-Sector]],Table2[Rate of Change - Zone],"Positive")/Table3[[#This Row],[Count]]</f>
        <v>0.35</v>
      </c>
      <c r="V56" s="1">
        <f>COUNTIFS(Table2[Sub-Sector],Table3[[#This Row],[Sub-Sector]],Table2[Sharpe Ratio],"&gt;=0.10")/Table3[[#This Row],[Count]]</f>
        <v>0.5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394.5</v>
      </c>
      <c r="X56">
        <f>_xlfn.RANK.AVG(Table3[[#This Row],[Score]],Table3[Score],1)</f>
        <v>48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6">
        <f>_xlfn.RANK.AVG(Table3[[#This Row],[Score 2 ]],Table3[[Score 2 ]],1)</f>
        <v>55</v>
      </c>
    </row>
    <row r="57" spans="1:26" x14ac:dyDescent="0.3">
      <c r="A57" t="s">
        <v>1390</v>
      </c>
      <c r="B57">
        <f>COUNTIFS(Table2[Sub-Sector],Table3[[#This Row],[Sub-Sector]])</f>
        <v>3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1</v>
      </c>
      <c r="F57" s="1">
        <f>COUNTIFS(Table2[Sub-Sector],Table3[[#This Row],[Sub-Sector]],Table2[6M Return vs Nifty],"&gt;=10")/Table3[[#This Row],[Count]]</f>
        <v>0.66666666666666663</v>
      </c>
      <c r="G57" s="1">
        <f>COUNTIFS(Table2[Sub-Sector],Table3[[#This Row],[Sub-Sector]],Table2[1Y Return vs Nifty],"&gt;=10")/Table3[[#This Row],[Count]]</f>
        <v>0.33333333333333331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0.33333333333333331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0.33333333333333331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0.66666666666666663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0.33333333333333331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0.33333333333333331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333.5</v>
      </c>
      <c r="X57">
        <f>_xlfn.RANK.AVG(Table3[[#This Row],[Score]],Table3[Score],1)</f>
        <v>35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7">
        <f>_xlfn.RANK.AVG(Table3[[#This Row],[Score 2 ]],Table3[[Score 2 ]],1)</f>
        <v>56.5</v>
      </c>
    </row>
    <row r="58" spans="1:26" x14ac:dyDescent="0.3">
      <c r="A58" t="s">
        <v>1754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0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1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58">
        <f>_xlfn.RANK.AVG(Table3[[#This Row],[Score]],Table3[Score],1)</f>
        <v>94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8">
        <f>_xlfn.RANK.AVG(Table3[[#This Row],[Score 2 ]],Table3[[Score 2 ]],1)</f>
        <v>56.5</v>
      </c>
    </row>
    <row r="59" spans="1:26" x14ac:dyDescent="0.3">
      <c r="A59" t="s">
        <v>101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59">
        <f>_xlfn.RANK.AVG(Table3[[#This Row],[Score]],Table3[Score],1)</f>
        <v>61.5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9">
        <f>_xlfn.RANK.AVG(Table3[[#This Row],[Score 2 ]],Table3[[Score 2 ]],1)</f>
        <v>58.5</v>
      </c>
    </row>
    <row r="60" spans="1:26" x14ac:dyDescent="0.3">
      <c r="A60" t="s">
        <v>630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60">
        <f>_xlfn.RANK.AVG(Table3[[#This Row],[Score]],Table3[Score],1)</f>
        <v>97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60">
        <f>_xlfn.RANK.AVG(Table3[[#This Row],[Score 2 ]],Table3[[Score 2 ]],1)</f>
        <v>58.5</v>
      </c>
    </row>
    <row r="61" spans="1:26" x14ac:dyDescent="0.3">
      <c r="A61" t="s">
        <v>1500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1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1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</v>
      </c>
      <c r="H61" s="1">
        <f>COUNTIFS(Table2[Sub-Sector],Table3[[#This Row],[Sub-Sector]],Table2[RSI Exponential â€“ 14D],"&gt;=50")/Table3[[#This Row],[Count]]</f>
        <v>1</v>
      </c>
      <c r="I61" s="1">
        <f>COUNTIFS(Table2[Sub-Sector],Table3[[#This Row],[Sub-Sector]],Table2[Relative Volume],"&gt;=1")/Table3[[#This Row],[Count]]</f>
        <v>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1</v>
      </c>
      <c r="S61" s="1">
        <f>COUNTIFS(Table2[Sub-Sector],Table3[[#This Row],[Sub-Sector]],Table2[% Price above 50 EMA],"&gt;=0")/Table3[[#This Row],[Count]]</f>
        <v>1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1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61">
        <f>_xlfn.RANK.AVG(Table3[[#This Row],[Score]],Table3[Score],1)</f>
        <v>36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1">
        <f>_xlfn.RANK.AVG(Table3[[#This Row],[Score 2 ]],Table3[[Score 2 ]],1)</f>
        <v>60.5</v>
      </c>
    </row>
    <row r="62" spans="1:26" x14ac:dyDescent="0.3">
      <c r="A62" t="s">
        <v>335</v>
      </c>
      <c r="B62">
        <f>COUNTIFS(Table2[Sub-Sector],Table3[[#This Row],[Sub-Sector]])</f>
        <v>1</v>
      </c>
      <c r="C62" s="1">
        <f>COUNTIFS(Table2[Sub-Sector],Table3[[#This Row],[Sub-Sector]],Table2[Uptrend],"Uptrend")/Table3[[#This Row],[Count]]</f>
        <v>0</v>
      </c>
      <c r="D62" s="1">
        <f>COUNTIFS(Table2[Sub-Sector],Table3[[#This Row],[Sub-Sector]],Table2[1W Return vs Nifty],"&gt;=5")/Table3[[#This Row],[Count]]</f>
        <v>1</v>
      </c>
      <c r="E62" s="1">
        <f>COUNTIFS(Table2[Sub-Sector],Table3[[#This Row],[Sub-Sector]],Table2[1M Return vs Nifty],"&gt;=5")/Table3[[#This Row],[Count]]</f>
        <v>1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0</v>
      </c>
      <c r="H62" s="1">
        <f>COUNTIFS(Table2[Sub-Sector],Table3[[#This Row],[Sub-Sector]],Table2[RSI Exponential â€“ 14D],"&gt;=50")/Table3[[#This Row],[Count]]</f>
        <v>1</v>
      </c>
      <c r="I62" s="1">
        <f>COUNTIFS(Table2[Sub-Sector],Table3[[#This Row],[Sub-Sector]],Table2[Relative Volume],"&gt;=1")/Table3[[#This Row],[Count]]</f>
        <v>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1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1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1</v>
      </c>
      <c r="S62" s="1">
        <f>COUNTIFS(Table2[Sub-Sector],Table3[[#This Row],[Sub-Sector]],Table2[% Price above 50 EMA],"&gt;=0")/Table3[[#This Row],[Count]]</f>
        <v>1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1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62">
        <f>_xlfn.RANK.AVG(Table3[[#This Row],[Score]],Table3[Score],1)</f>
        <v>39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2">
        <f>_xlfn.RANK.AVG(Table3[[#This Row],[Score 2 ]],Table3[[Score 2 ]],1)</f>
        <v>60.5</v>
      </c>
    </row>
    <row r="63" spans="1:26" x14ac:dyDescent="0.3">
      <c r="A63" t="s">
        <v>551</v>
      </c>
      <c r="B63">
        <f>COUNTIFS(Table2[Sub-Sector],Table3[[#This Row],[Sub-Sector]])</f>
        <v>5</v>
      </c>
      <c r="C63" s="1">
        <f>COUNTIFS(Table2[Sub-Sector],Table3[[#This Row],[Sub-Sector]],Table2[Uptrend],"Uptrend")/Table3[[#This Row],[Count]]</f>
        <v>0.8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0.6</v>
      </c>
      <c r="F63" s="1">
        <f>COUNTIFS(Table2[Sub-Sector],Table3[[#This Row],[Sub-Sector]],Table2[6M Return vs Nifty],"&gt;=10")/Table3[[#This Row],[Count]]</f>
        <v>0.6</v>
      </c>
      <c r="G63" s="1">
        <f>COUNTIFS(Table2[Sub-Sector],Table3[[#This Row],[Sub-Sector]],Table2[1Y Return vs Nifty],"&gt;=10")/Table3[[#This Row],[Count]]</f>
        <v>0.6</v>
      </c>
      <c r="H63" s="1">
        <f>COUNTIFS(Table2[Sub-Sector],Table3[[#This Row],[Sub-Sector]],Table2[RSI Exponential â€“ 14D],"&gt;=50")/Table3[[#This Row],[Count]]</f>
        <v>0.6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0.8</v>
      </c>
      <c r="P63" s="1">
        <f>COUNTIFS(Table2[Sub-Sector],Table3[[#This Row],[Sub-Sector]],Table2[% Away From 52W High],"&lt;=10")/Table3[[#This Row],[Count]]</f>
        <v>0.2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0.6</v>
      </c>
      <c r="S63" s="1">
        <f>COUNTIFS(Table2[Sub-Sector],Table3[[#This Row],[Sub-Sector]],Table2[% Price above 50 EMA],"&gt;=0")/Table3[[#This Row],[Count]]</f>
        <v>0.8</v>
      </c>
      <c r="T63" s="1">
        <f>COUNTIFS(Table2[Sub-Sector],Table3[[#This Row],[Sub-Sector]],Table2[% Price above 200 EMA],"&gt;=0")/Table3[[#This Row],[Count]]</f>
        <v>0.8</v>
      </c>
      <c r="U63" s="1">
        <f>COUNTIFS(Table2[Sub-Sector],Table3[[#This Row],[Sub-Sector]],Table2[Rate of Change - Zone],"Positive")/Table3[[#This Row],[Count]]</f>
        <v>0.6</v>
      </c>
      <c r="V63" s="1">
        <f>COUNTIFS(Table2[Sub-Sector],Table3[[#This Row],[Sub-Sector]],Table2[Sharpe Ratio],"&gt;=0.10")/Table3[[#This Row],[Count]]</f>
        <v>0.4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63">
        <f>_xlfn.RANK.AVG(Table3[[#This Row],[Score]],Table3[Score],1)</f>
        <v>43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63">
        <f>_xlfn.RANK.AVG(Table3[[#This Row],[Score 2 ]],Table3[[Score 2 ]],1)</f>
        <v>62</v>
      </c>
    </row>
    <row r="64" spans="1:26" x14ac:dyDescent="0.3">
      <c r="A64" t="s">
        <v>292</v>
      </c>
      <c r="B64">
        <f>COUNTIFS(Table2[Sub-Sector],Table3[[#This Row],[Sub-Sector]])</f>
        <v>14</v>
      </c>
      <c r="C64" s="1">
        <f>COUNTIFS(Table2[Sub-Sector],Table3[[#This Row],[Sub-Sector]],Table2[Uptrend],"Uptrend")/Table3[[#This Row],[Count]]</f>
        <v>0.5714285714285714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0.35714285714285715</v>
      </c>
      <c r="F64" s="1">
        <f>COUNTIFS(Table2[Sub-Sector],Table3[[#This Row],[Sub-Sector]],Table2[6M Return vs Nifty],"&gt;=10")/Table3[[#This Row],[Count]]</f>
        <v>0.2857142857142857</v>
      </c>
      <c r="G64" s="1">
        <f>COUNTIFS(Table2[Sub-Sector],Table3[[#This Row],[Sub-Sector]],Table2[1Y Return vs Nifty],"&gt;=10")/Table3[[#This Row],[Count]]</f>
        <v>0.42857142857142855</v>
      </c>
      <c r="H64" s="1">
        <f>COUNTIFS(Table2[Sub-Sector],Table3[[#This Row],[Sub-Sector]],Table2[RSI Exponential â€“ 14D],"&gt;=50")/Table3[[#This Row],[Count]]</f>
        <v>0.42857142857142855</v>
      </c>
      <c r="I64" s="1">
        <f>COUNTIFS(Table2[Sub-Sector],Table3[[#This Row],[Sub-Sector]],Table2[Relative Volume],"&gt;=1")/Table3[[#This Row],[Count]]</f>
        <v>0.35714285714285715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0.6428571428571429</v>
      </c>
      <c r="P64" s="1">
        <f>COUNTIFS(Table2[Sub-Sector],Table3[[#This Row],[Sub-Sector]],Table2[% Away From 52W High],"&lt;=10")/Table3[[#This Row],[Count]]</f>
        <v>0.35714285714285715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0.5</v>
      </c>
      <c r="S64" s="1">
        <f>COUNTIFS(Table2[Sub-Sector],Table3[[#This Row],[Sub-Sector]],Table2[% Price above 50 EMA],"&gt;=0")/Table3[[#This Row],[Count]]</f>
        <v>0.5</v>
      </c>
      <c r="T64" s="1">
        <f>COUNTIFS(Table2[Sub-Sector],Table3[[#This Row],[Sub-Sector]],Table2[% Price above 200 EMA],"&gt;=0")/Table3[[#This Row],[Count]]</f>
        <v>0.8571428571428571</v>
      </c>
      <c r="U64" s="1">
        <f>COUNTIFS(Table2[Sub-Sector],Table3[[#This Row],[Sub-Sector]],Table2[Rate of Change - Zone],"Positive")/Table3[[#This Row],[Count]]</f>
        <v>0.5714285714285714</v>
      </c>
      <c r="V64" s="1">
        <f>COUNTIFS(Table2[Sub-Sector],Table3[[#This Row],[Sub-Sector]],Table2[Sharpe Ratio],"&gt;=0.10")/Table3[[#This Row],[Count]]</f>
        <v>0.2857142857142857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64">
        <f>_xlfn.RANK.AVG(Table3[[#This Row],[Score]],Table3[Score],1)</f>
        <v>61.5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4">
        <f>_xlfn.RANK.AVG(Table3[[#This Row],[Score 2 ]],Table3[[Score 2 ]],1)</f>
        <v>63</v>
      </c>
    </row>
    <row r="65" spans="1:26" x14ac:dyDescent="0.3">
      <c r="A65" t="s">
        <v>46</v>
      </c>
      <c r="B65">
        <f>COUNTIFS(Table2[Sub-Sector],Table3[[#This Row],[Sub-Sector]])</f>
        <v>27</v>
      </c>
      <c r="C65" s="1">
        <f>COUNTIFS(Table2[Sub-Sector],Table3[[#This Row],[Sub-Sector]],Table2[Uptrend],"Uptrend")/Table3[[#This Row],[Count]]</f>
        <v>0.55555555555555558</v>
      </c>
      <c r="D65" s="1">
        <f>COUNTIFS(Table2[Sub-Sector],Table3[[#This Row],[Sub-Sector]],Table2[1W Return vs Nifty],"&gt;=5")/Table3[[#This Row],[Count]]</f>
        <v>0.14814814814814814</v>
      </c>
      <c r="E65" s="1">
        <f>COUNTIFS(Table2[Sub-Sector],Table3[[#This Row],[Sub-Sector]],Table2[1M Return vs Nifty],"&gt;=5")/Table3[[#This Row],[Count]]</f>
        <v>0.14814814814814814</v>
      </c>
      <c r="F65" s="1">
        <f>COUNTIFS(Table2[Sub-Sector],Table3[[#This Row],[Sub-Sector]],Table2[6M Return vs Nifty],"&gt;=10")/Table3[[#This Row],[Count]]</f>
        <v>0.62962962962962965</v>
      </c>
      <c r="G65" s="1">
        <f>COUNTIFS(Table2[Sub-Sector],Table3[[#This Row],[Sub-Sector]],Table2[1Y Return vs Nifty],"&gt;=10")/Table3[[#This Row],[Count]]</f>
        <v>0.59259259259259256</v>
      </c>
      <c r="H65" s="1">
        <f>COUNTIFS(Table2[Sub-Sector],Table3[[#This Row],[Sub-Sector]],Table2[RSI Exponential â€“ 14D],"&gt;=50")/Table3[[#This Row],[Count]]</f>
        <v>0.18518518518518517</v>
      </c>
      <c r="I65" s="1">
        <f>COUNTIFS(Table2[Sub-Sector],Table3[[#This Row],[Sub-Sector]],Table2[Relative Volume],"&gt;=1")/Table3[[#This Row],[Count]]</f>
        <v>0.22222222222222221</v>
      </c>
      <c r="J65" s="1">
        <f>COUNTIFS(Table2[Sub-Sector],Table3[[#This Row],[Sub-Sector]],Table2[% Away From Day Low],"&gt;=0.05")/Table3[[#This Row],[Count]]</f>
        <v>7.407407407407407E-2</v>
      </c>
      <c r="K65" s="1">
        <f>COUNTIFS(Table2[Sub-Sector],Table3[[#This Row],[Sub-Sector]],Table2[% Away From Day High],"&lt;=0.05")/Table3[[#This Row],[Count]]</f>
        <v>0.88888888888888884</v>
      </c>
      <c r="L65" s="1">
        <f>COUNTIFS(Table2[Sub-Sector],Table3[[#This Row],[Sub-Sector]],Table2[% Away From Current Week Low],"&gt;=0.05")/Table3[[#This Row],[Count]]</f>
        <v>7.407407407407407E-2</v>
      </c>
      <c r="M65" s="1">
        <f>COUNTIFS(Table2[Sub-Sector],Table3[[#This Row],[Sub-Sector]],Table2[% Away From Current Week High],"&lt;=0.05")/Table3[[#This Row],[Count]]</f>
        <v>0.88888888888888884</v>
      </c>
      <c r="N65" s="1">
        <f>COUNTIFS(Table2[Sub-Sector],Table3[[#This Row],[Sub-Sector]],Table2[% Away From Current Month Low],"&gt;=0.05")/Table3[[#This Row],[Count]]</f>
        <v>0.22222222222222221</v>
      </c>
      <c r="O65" s="1">
        <f>COUNTIFS(Table2[Sub-Sector],Table3[[#This Row],[Sub-Sector]],Table2[% Away From Current Month High],"&lt;=0.05")/Table3[[#This Row],[Count]]</f>
        <v>0.29629629629629628</v>
      </c>
      <c r="P65" s="1">
        <f>COUNTIFS(Table2[Sub-Sector],Table3[[#This Row],[Sub-Sector]],Table2[% Away From 52W High],"&lt;=10")/Table3[[#This Row],[Count]]</f>
        <v>0.1111111111111111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0.18518518518518517</v>
      </c>
      <c r="S65" s="1">
        <f>COUNTIFS(Table2[Sub-Sector],Table3[[#This Row],[Sub-Sector]],Table2[% Price above 50 EMA],"&gt;=0")/Table3[[#This Row],[Count]]</f>
        <v>0.40740740740740738</v>
      </c>
      <c r="T65" s="1">
        <f>COUNTIFS(Table2[Sub-Sector],Table3[[#This Row],[Sub-Sector]],Table2[% Price above 200 EMA],"&gt;=0")/Table3[[#This Row],[Count]]</f>
        <v>0.88888888888888884</v>
      </c>
      <c r="U65" s="1">
        <f>COUNTIFS(Table2[Sub-Sector],Table3[[#This Row],[Sub-Sector]],Table2[Rate of Change - Zone],"Positive")/Table3[[#This Row],[Count]]</f>
        <v>0.22222222222222221</v>
      </c>
      <c r="V65" s="1">
        <f>COUNTIFS(Table2[Sub-Sector],Table3[[#This Row],[Sub-Sector]],Table2[Sharpe Ratio],"&gt;=0.10")/Table3[[#This Row],[Count]]</f>
        <v>0.66666666666666663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65">
        <f>_xlfn.RANK.AVG(Table3[[#This Row],[Score]],Table3[Score],1)</f>
        <v>55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5">
        <f>_xlfn.RANK.AVG(Table3[[#This Row],[Score 2 ]],Table3[[Score 2 ]],1)</f>
        <v>64.5</v>
      </c>
    </row>
    <row r="66" spans="1:26" x14ac:dyDescent="0.3">
      <c r="A66" t="s">
        <v>141</v>
      </c>
      <c r="B66">
        <f>COUNTIFS(Table2[Sub-Sector],Table3[[#This Row],[Sub-Sector]])</f>
        <v>3</v>
      </c>
      <c r="C66" s="1">
        <f>COUNTIFS(Table2[Sub-Sector],Table3[[#This Row],[Sub-Sector]],Table2[Uptrend],"Uptrend")/Table3[[#This Row],[Count]]</f>
        <v>0.33333333333333331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0.33333333333333331</v>
      </c>
      <c r="G66" s="1">
        <f>COUNTIFS(Table2[Sub-Sector],Table3[[#This Row],[Sub-Sector]],Table2[1Y Return vs Nifty],"&gt;=10")/Table3[[#This Row],[Count]]</f>
        <v>0.66666666666666663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0.33333333333333331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0.66666666666666663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0.33333333333333331</v>
      </c>
      <c r="T66" s="1">
        <f>COUNTIFS(Table2[Sub-Sector],Table3[[#This Row],[Sub-Sector]],Table2[% Price above 200 EMA],"&gt;=0")/Table3[[#This Row],[Count]]</f>
        <v>0.33333333333333331</v>
      </c>
      <c r="U66" s="1">
        <f>COUNTIFS(Table2[Sub-Sector],Table3[[#This Row],[Sub-Sector]],Table2[Rate of Change - Zone],"Positive")/Table3[[#This Row],[Count]]</f>
        <v>0.33333333333333331</v>
      </c>
      <c r="V66" s="1">
        <f>COUNTIFS(Table2[Sub-Sector],Table3[[#This Row],[Sub-Sector]],Table2[Sharpe Ratio],"&gt;=0.10")/Table3[[#This Row],[Count]]</f>
        <v>0.33333333333333331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66">
        <f>_xlfn.RANK.AVG(Table3[[#This Row],[Score]],Table3[Score],1)</f>
        <v>68.5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6">
        <f>_xlfn.RANK.AVG(Table3[[#This Row],[Score 2 ]],Table3[[Score 2 ]],1)</f>
        <v>64.5</v>
      </c>
    </row>
    <row r="67" spans="1:26" x14ac:dyDescent="0.3">
      <c r="A67" t="s">
        <v>206</v>
      </c>
      <c r="B67">
        <f>COUNTIFS(Table2[Sub-Sector],Table3[[#This Row],[Sub-Sector]])</f>
        <v>26</v>
      </c>
      <c r="C67" s="1">
        <f>COUNTIFS(Table2[Sub-Sector],Table3[[#This Row],[Sub-Sector]],Table2[Uptrend],"Uptrend")/Table3[[#This Row],[Count]]</f>
        <v>0.73076923076923073</v>
      </c>
      <c r="D67" s="1">
        <f>COUNTIFS(Table2[Sub-Sector],Table3[[#This Row],[Sub-Sector]],Table2[1W Return vs Nifty],"&gt;=5")/Table3[[#This Row],[Count]]</f>
        <v>0.11538461538461539</v>
      </c>
      <c r="E67" s="1">
        <f>COUNTIFS(Table2[Sub-Sector],Table3[[#This Row],[Sub-Sector]],Table2[1M Return vs Nifty],"&gt;=5")/Table3[[#This Row],[Count]]</f>
        <v>0.19230769230769232</v>
      </c>
      <c r="F67" s="1">
        <f>COUNTIFS(Table2[Sub-Sector],Table3[[#This Row],[Sub-Sector]],Table2[6M Return vs Nifty],"&gt;=10")/Table3[[#This Row],[Count]]</f>
        <v>0.61538461538461542</v>
      </c>
      <c r="G67" s="1">
        <f>COUNTIFS(Table2[Sub-Sector],Table3[[#This Row],[Sub-Sector]],Table2[1Y Return vs Nifty],"&gt;=10")/Table3[[#This Row],[Count]]</f>
        <v>0.53846153846153844</v>
      </c>
      <c r="H67" s="1">
        <f>COUNTIFS(Table2[Sub-Sector],Table3[[#This Row],[Sub-Sector]],Table2[RSI Exponential â€“ 14D],"&gt;=50")/Table3[[#This Row],[Count]]</f>
        <v>0.26923076923076922</v>
      </c>
      <c r="I67" s="1">
        <f>COUNTIFS(Table2[Sub-Sector],Table3[[#This Row],[Sub-Sector]],Table2[Relative Volume],"&gt;=1")/Table3[[#This Row],[Count]]</f>
        <v>0.15384615384615385</v>
      </c>
      <c r="J67" s="1">
        <f>COUNTIFS(Table2[Sub-Sector],Table3[[#This Row],[Sub-Sector]],Table2[% Away From Day Low],"&gt;=0.05")/Table3[[#This Row],[Count]]</f>
        <v>7.6923076923076927E-2</v>
      </c>
      <c r="K67" s="1">
        <f>COUNTIFS(Table2[Sub-Sector],Table3[[#This Row],[Sub-Sector]],Table2[% Away From Day High],"&lt;=0.05")/Table3[[#This Row],[Count]]</f>
        <v>0.96153846153846156</v>
      </c>
      <c r="L67" s="1">
        <f>COUNTIFS(Table2[Sub-Sector],Table3[[#This Row],[Sub-Sector]],Table2[% Away From Current Week Low],"&gt;=0.05")/Table3[[#This Row],[Count]]</f>
        <v>7.6923076923076927E-2</v>
      </c>
      <c r="M67" s="1">
        <f>COUNTIFS(Table2[Sub-Sector],Table3[[#This Row],[Sub-Sector]],Table2[% Away From Current Week High],"&lt;=0.05")/Table3[[#This Row],[Count]]</f>
        <v>0.96153846153846156</v>
      </c>
      <c r="N67" s="1">
        <f>COUNTIFS(Table2[Sub-Sector],Table3[[#This Row],[Sub-Sector]],Table2[% Away From Current Month Low],"&gt;=0.05")/Table3[[#This Row],[Count]]</f>
        <v>0.15384615384615385</v>
      </c>
      <c r="O67" s="1">
        <f>COUNTIFS(Table2[Sub-Sector],Table3[[#This Row],[Sub-Sector]],Table2[% Away From Current Month High],"&lt;=0.05")/Table3[[#This Row],[Count]]</f>
        <v>0.53846153846153844</v>
      </c>
      <c r="P67" s="1">
        <f>COUNTIFS(Table2[Sub-Sector],Table3[[#This Row],[Sub-Sector]],Table2[% Away From 52W High],"&lt;=10")/Table3[[#This Row],[Count]]</f>
        <v>0.26923076923076922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0.30769230769230771</v>
      </c>
      <c r="S67" s="1">
        <f>COUNTIFS(Table2[Sub-Sector],Table3[[#This Row],[Sub-Sector]],Table2[% Price above 50 EMA],"&gt;=0")/Table3[[#This Row],[Count]]</f>
        <v>0.57692307692307687</v>
      </c>
      <c r="T67" s="1">
        <f>COUNTIFS(Table2[Sub-Sector],Table3[[#This Row],[Sub-Sector]],Table2[% Price above 200 EMA],"&gt;=0")/Table3[[#This Row],[Count]]</f>
        <v>0.88461538461538458</v>
      </c>
      <c r="U67" s="1">
        <f>COUNTIFS(Table2[Sub-Sector],Table3[[#This Row],[Sub-Sector]],Table2[Rate of Change - Zone],"Positive")/Table3[[#This Row],[Count]]</f>
        <v>0.34615384615384615</v>
      </c>
      <c r="V67" s="1">
        <f>COUNTIFS(Table2[Sub-Sector],Table3[[#This Row],[Sub-Sector]],Table2[Sharpe Ratio],"&gt;=0.10")/Table3[[#This Row],[Count]]</f>
        <v>0.42307692307692307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67">
        <f>_xlfn.RANK.AVG(Table3[[#This Row],[Score]],Table3[Score],1)</f>
        <v>47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7">
        <f>_xlfn.RANK.AVG(Table3[[#This Row],[Score 2 ]],Table3[[Score 2 ]],1)</f>
        <v>66.5</v>
      </c>
    </row>
    <row r="68" spans="1:26" x14ac:dyDescent="0.3">
      <c r="A68" t="s">
        <v>18</v>
      </c>
      <c r="B68">
        <f>COUNTIFS(Table2[Sub-Sector],Table3[[#This Row],[Sub-Sector]])</f>
        <v>6</v>
      </c>
      <c r="C68" s="1">
        <f>COUNTIFS(Table2[Sub-Sector],Table3[[#This Row],[Sub-Sector]],Table2[Uptrend],"Uptrend")/Table3[[#This Row],[Count]]</f>
        <v>0.5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0.16666666666666666</v>
      </c>
      <c r="F68" s="1">
        <f>COUNTIFS(Table2[Sub-Sector],Table3[[#This Row],[Sub-Sector]],Table2[6M Return vs Nifty],"&gt;=10")/Table3[[#This Row],[Count]]</f>
        <v>0.16666666666666666</v>
      </c>
      <c r="G68" s="1">
        <f>COUNTIFS(Table2[Sub-Sector],Table3[[#This Row],[Sub-Sector]],Table2[1Y Return vs Nifty],"&gt;=10")/Table3[[#This Row],[Count]]</f>
        <v>0.83333333333333337</v>
      </c>
      <c r="H68" s="1">
        <f>COUNTIFS(Table2[Sub-Sector],Table3[[#This Row],[Sub-Sector]],Table2[RSI Exponential â€“ 14D],"&gt;=50")/Table3[[#This Row],[Count]]</f>
        <v>0.16666666666666666</v>
      </c>
      <c r="I68" s="1">
        <f>COUNTIFS(Table2[Sub-Sector],Table3[[#This Row],[Sub-Sector]],Table2[Relative Volume],"&gt;=1")/Table3[[#This Row],[Count]]</f>
        <v>0.33333333333333331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0.33333333333333331</v>
      </c>
      <c r="P68" s="1">
        <f>COUNTIFS(Table2[Sub-Sector],Table3[[#This Row],[Sub-Sector]],Table2[% Away From 52W High],"&lt;=10")/Table3[[#This Row],[Count]]</f>
        <v>0.33333333333333331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0.33333333333333331</v>
      </c>
      <c r="S68" s="1">
        <f>COUNTIFS(Table2[Sub-Sector],Table3[[#This Row],[Sub-Sector]],Table2[% Price above 50 EMA],"&gt;=0")/Table3[[#This Row],[Count]]</f>
        <v>0.5</v>
      </c>
      <c r="T68" s="1">
        <f>COUNTIFS(Table2[Sub-Sector],Table3[[#This Row],[Sub-Sector]],Table2[% Price above 200 EMA],"&gt;=0")/Table3[[#This Row],[Count]]</f>
        <v>0.83333333333333337</v>
      </c>
      <c r="U68" s="1">
        <f>COUNTIFS(Table2[Sub-Sector],Table3[[#This Row],[Sub-Sector]],Table2[Rate of Change - Zone],"Positive")/Table3[[#This Row],[Count]]</f>
        <v>0.33333333333333331</v>
      </c>
      <c r="V68" s="1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68">
        <f>_xlfn.RANK.AVG(Table3[[#This Row],[Score]],Table3[Score],1)</f>
        <v>73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8">
        <f>_xlfn.RANK.AVG(Table3[[#This Row],[Score 2 ]],Table3[[Score 2 ]],1)</f>
        <v>66.5</v>
      </c>
    </row>
    <row r="69" spans="1:26" x14ac:dyDescent="0.3">
      <c r="A69" t="s">
        <v>635</v>
      </c>
      <c r="B69">
        <f>COUNTIFS(Table2[Sub-Sector],Table3[[#This Row],[Sub-Sector]])</f>
        <v>14</v>
      </c>
      <c r="C69" s="1">
        <f>COUNTIFS(Table2[Sub-Sector],Table3[[#This Row],[Sub-Sector]],Table2[Uptrend],"Uptrend")/Table3[[#This Row],[Count]]</f>
        <v>0.6428571428571429</v>
      </c>
      <c r="D69" s="1">
        <f>COUNTIFS(Table2[Sub-Sector],Table3[[#This Row],[Sub-Sector]],Table2[1W Return vs Nifty],"&gt;=5")/Table3[[#This Row],[Count]]</f>
        <v>7.1428571428571425E-2</v>
      </c>
      <c r="E69" s="1">
        <f>COUNTIFS(Table2[Sub-Sector],Table3[[#This Row],[Sub-Sector]],Table2[1M Return vs Nifty],"&gt;=5")/Table3[[#This Row],[Count]]</f>
        <v>0.21428571428571427</v>
      </c>
      <c r="F69" s="1">
        <f>COUNTIFS(Table2[Sub-Sector],Table3[[#This Row],[Sub-Sector]],Table2[6M Return vs Nifty],"&gt;=10")/Table3[[#This Row],[Count]]</f>
        <v>0.35714285714285715</v>
      </c>
      <c r="G69" s="1">
        <f>COUNTIFS(Table2[Sub-Sector],Table3[[#This Row],[Sub-Sector]],Table2[1Y Return vs Nifty],"&gt;=10")/Table3[[#This Row],[Count]]</f>
        <v>0.42857142857142855</v>
      </c>
      <c r="H69" s="1">
        <f>COUNTIFS(Table2[Sub-Sector],Table3[[#This Row],[Sub-Sector]],Table2[RSI Exponential â€“ 14D],"&gt;=50")/Table3[[#This Row],[Count]]</f>
        <v>0.21428571428571427</v>
      </c>
      <c r="I69" s="1">
        <f>COUNTIFS(Table2[Sub-Sector],Table3[[#This Row],[Sub-Sector]],Table2[Relative Volume],"&gt;=1")/Table3[[#This Row],[Count]]</f>
        <v>0.35714285714285715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7.1428571428571425E-2</v>
      </c>
      <c r="O69" s="1">
        <f>COUNTIFS(Table2[Sub-Sector],Table3[[#This Row],[Sub-Sector]],Table2[% Away From Current Month High],"&lt;=0.05")/Table3[[#This Row],[Count]]</f>
        <v>0.42857142857142855</v>
      </c>
      <c r="P69" s="1">
        <f>COUNTIFS(Table2[Sub-Sector],Table3[[#This Row],[Sub-Sector]],Table2[% Away From 52W High],"&lt;=10")/Table3[[#This Row],[Count]]</f>
        <v>0.14285714285714285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0.2857142857142857</v>
      </c>
      <c r="S69" s="1">
        <f>COUNTIFS(Table2[Sub-Sector],Table3[[#This Row],[Sub-Sector]],Table2[% Price above 50 EMA],"&gt;=0")/Table3[[#This Row],[Count]]</f>
        <v>0.42857142857142855</v>
      </c>
      <c r="T69" s="1">
        <f>COUNTIFS(Table2[Sub-Sector],Table3[[#This Row],[Sub-Sector]],Table2[% Price above 200 EMA],"&gt;=0")/Table3[[#This Row],[Count]]</f>
        <v>0.8571428571428571</v>
      </c>
      <c r="U69" s="1">
        <f>COUNTIFS(Table2[Sub-Sector],Table3[[#This Row],[Sub-Sector]],Table2[Rate of Change - Zone],"Positive")/Table3[[#This Row],[Count]]</f>
        <v>0.35714285714285715</v>
      </c>
      <c r="V69" s="1">
        <f>COUNTIFS(Table2[Sub-Sector],Table3[[#This Row],[Sub-Sector]],Table2[Sharpe Ratio],"&gt;=0.10")/Table3[[#This Row],[Count]]</f>
        <v>0.21428571428571427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69">
        <f>_xlfn.RANK.AVG(Table3[[#This Row],[Score]],Table3[Score],1)</f>
        <v>57.5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9">
        <f>_xlfn.RANK.AVG(Table3[[#This Row],[Score 2 ]],Table3[[Score 2 ]],1)</f>
        <v>68</v>
      </c>
    </row>
    <row r="70" spans="1:26" x14ac:dyDescent="0.3">
      <c r="A70" t="s">
        <v>378</v>
      </c>
      <c r="B70">
        <f>COUNTIFS(Table2[Sub-Sector],Table3[[#This Row],[Sub-Sector]])</f>
        <v>14</v>
      </c>
      <c r="C70" s="1">
        <f>COUNTIFS(Table2[Sub-Sector],Table3[[#This Row],[Sub-Sector]],Table2[Uptrend],"Uptrend")/Table3[[#This Row],[Count]]</f>
        <v>0.8571428571428571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7.1428571428571425E-2</v>
      </c>
      <c r="F70" s="1">
        <f>COUNTIFS(Table2[Sub-Sector],Table3[[#This Row],[Sub-Sector]],Table2[6M Return vs Nifty],"&gt;=10")/Table3[[#This Row],[Count]]</f>
        <v>0.6428571428571429</v>
      </c>
      <c r="G70" s="1">
        <f>COUNTIFS(Table2[Sub-Sector],Table3[[#This Row],[Sub-Sector]],Table2[1Y Return vs Nifty],"&gt;=10")/Table3[[#This Row],[Count]]</f>
        <v>0.5714285714285714</v>
      </c>
      <c r="H70" s="1">
        <f>COUNTIFS(Table2[Sub-Sector],Table3[[#This Row],[Sub-Sector]],Table2[RSI Exponential â€“ 14D],"&gt;=50")/Table3[[#This Row],[Count]]</f>
        <v>0.14285714285714285</v>
      </c>
      <c r="I70" s="1">
        <f>COUNTIFS(Table2[Sub-Sector],Table3[[#This Row],[Sub-Sector]],Table2[Relative Volume],"&gt;=1")/Table3[[#This Row],[Count]]</f>
        <v>0.14285714285714285</v>
      </c>
      <c r="J70" s="1">
        <f>COUNTIFS(Table2[Sub-Sector],Table3[[#This Row],[Sub-Sector]],Table2[% Away From Day Low],"&gt;=0.05")/Table3[[#This Row],[Count]]</f>
        <v>7.1428571428571425E-2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7.1428571428571425E-2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7.1428571428571425E-2</v>
      </c>
      <c r="O70" s="1">
        <f>COUNTIFS(Table2[Sub-Sector],Table3[[#This Row],[Sub-Sector]],Table2[% Away From Current Month High],"&lt;=0.05")/Table3[[#This Row],[Count]]</f>
        <v>0.2857142857142857</v>
      </c>
      <c r="P70" s="1">
        <f>COUNTIFS(Table2[Sub-Sector],Table3[[#This Row],[Sub-Sector]],Table2[% Away From 52W High],"&lt;=10")/Table3[[#This Row],[Count]]</f>
        <v>0.21428571428571427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0.14285714285714285</v>
      </c>
      <c r="S70" s="1">
        <f>COUNTIFS(Table2[Sub-Sector],Table3[[#This Row],[Sub-Sector]],Table2[% Price above 50 EMA],"&gt;=0")/Table3[[#This Row],[Count]]</f>
        <v>0.5</v>
      </c>
      <c r="T70" s="1">
        <f>COUNTIFS(Table2[Sub-Sector],Table3[[#This Row],[Sub-Sector]],Table2[% Price above 200 EMA],"&gt;=0")/Table3[[#This Row],[Count]]</f>
        <v>0.9285714285714286</v>
      </c>
      <c r="U70" s="1">
        <f>COUNTIFS(Table2[Sub-Sector],Table3[[#This Row],[Sub-Sector]],Table2[Rate of Change - Zone],"Positive")/Table3[[#This Row],[Count]]</f>
        <v>0.21428571428571427</v>
      </c>
      <c r="V70" s="1">
        <f>COUNTIFS(Table2[Sub-Sector],Table3[[#This Row],[Sub-Sector]],Table2[Sharpe Ratio],"&gt;=0.10")/Table3[[#This Row],[Count]]</f>
        <v>0.14285714285714285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70">
        <f>_xlfn.RANK.AVG(Table3[[#This Row],[Score]],Table3[Score],1)</f>
        <v>65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0">
        <f>_xlfn.RANK.AVG(Table3[[#This Row],[Score 2 ]],Table3[[Score 2 ]],1)</f>
        <v>69</v>
      </c>
    </row>
    <row r="71" spans="1:26" x14ac:dyDescent="0.3">
      <c r="A71" t="s">
        <v>135</v>
      </c>
      <c r="B71">
        <f>COUNTIFS(Table2[Sub-Sector],Table3[[#This Row],[Sub-Sector]])</f>
        <v>6</v>
      </c>
      <c r="C71" s="1">
        <f>COUNTIFS(Table2[Sub-Sector],Table3[[#This Row],[Sub-Sector]],Table2[Uptrend],"Uptrend")/Table3[[#This Row],[Count]]</f>
        <v>0.33333333333333331</v>
      </c>
      <c r="D71" s="1">
        <f>COUNTIFS(Table2[Sub-Sector],Table3[[#This Row],[Sub-Sector]],Table2[1W Return vs Nifty],"&gt;=5")/Table3[[#This Row],[Count]]</f>
        <v>0.16666666666666666</v>
      </c>
      <c r="E71" s="1">
        <f>COUNTIFS(Table2[Sub-Sector],Table3[[#This Row],[Sub-Sector]],Table2[1M Return vs Nifty],"&gt;=5")/Table3[[#This Row],[Count]]</f>
        <v>0.33333333333333331</v>
      </c>
      <c r="F71" s="1">
        <f>COUNTIFS(Table2[Sub-Sector],Table3[[#This Row],[Sub-Sector]],Table2[6M Return vs Nifty],"&gt;=10")/Table3[[#This Row],[Count]]</f>
        <v>0.66666666666666663</v>
      </c>
      <c r="G71" s="1">
        <f>COUNTIFS(Table2[Sub-Sector],Table3[[#This Row],[Sub-Sector]],Table2[1Y Return vs Nifty],"&gt;=10")/Table3[[#This Row],[Count]]</f>
        <v>0.5</v>
      </c>
      <c r="H71" s="1">
        <f>COUNTIFS(Table2[Sub-Sector],Table3[[#This Row],[Sub-Sector]],Table2[RSI Exponential â€“ 14D],"&gt;=50")/Table3[[#This Row],[Count]]</f>
        <v>0.16666666666666666</v>
      </c>
      <c r="I71" s="1">
        <f>COUNTIFS(Table2[Sub-Sector],Table3[[#This Row],[Sub-Sector]],Table2[Relative Volume],"&gt;=1")/Table3[[#This Row],[Count]]</f>
        <v>0.16666666666666666</v>
      </c>
      <c r="J71" s="1">
        <f>COUNTIFS(Table2[Sub-Sector],Table3[[#This Row],[Sub-Sector]],Table2[% Away From Day Low],"&gt;=0.05")/Table3[[#This Row],[Count]]</f>
        <v>0.16666666666666666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0.16666666666666666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0.16666666666666666</v>
      </c>
      <c r="O71" s="1">
        <f>COUNTIFS(Table2[Sub-Sector],Table3[[#This Row],[Sub-Sector]],Table2[% Away From Current Month High],"&lt;=0.05")/Table3[[#This Row],[Count]]</f>
        <v>0.5</v>
      </c>
      <c r="P71" s="1">
        <f>COUNTIFS(Table2[Sub-Sector],Table3[[#This Row],[Sub-Sector]],Table2[% Away From 52W High],"&lt;=10")/Table3[[#This Row],[Count]]</f>
        <v>0.16666666666666666</v>
      </c>
      <c r="Q71" s="1">
        <f>COUNTIFS(Table2[Sub-Sector],Table3[[#This Row],[Sub-Sector]],Table2[% Away From 52W Low],"&gt;=10")/Table3[[#This Row],[Count]]</f>
        <v>0.83333333333333337</v>
      </c>
      <c r="R71" s="1">
        <f>COUNTIFS(Table2[Sub-Sector],Table3[[#This Row],[Sub-Sector]],Table2[% Price above 20 EMA],"&gt;=0")/Table3[[#This Row],[Count]]</f>
        <v>0.16666666666666666</v>
      </c>
      <c r="S71" s="1">
        <f>COUNTIFS(Table2[Sub-Sector],Table3[[#This Row],[Sub-Sector]],Table2[% Price above 50 EMA],"&gt;=0")/Table3[[#This Row],[Count]]</f>
        <v>0.33333333333333331</v>
      </c>
      <c r="T71" s="1">
        <f>COUNTIFS(Table2[Sub-Sector],Table3[[#This Row],[Sub-Sector]],Table2[% Price above 200 EMA],"&gt;=0")/Table3[[#This Row],[Count]]</f>
        <v>0.66666666666666663</v>
      </c>
      <c r="U71" s="1">
        <f>COUNTIFS(Table2[Sub-Sector],Table3[[#This Row],[Sub-Sector]],Table2[Rate of Change - Zone],"Positive")/Table3[[#This Row],[Count]]</f>
        <v>0.16666666666666666</v>
      </c>
      <c r="V71" s="1">
        <f>COUNTIFS(Table2[Sub-Sector],Table3[[#This Row],[Sub-Sector]],Table2[Sharpe Ratio],"&gt;=0.10")/Table3[[#This Row],[Count]]</f>
        <v>0.5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71">
        <f>_xlfn.RANK.AVG(Table3[[#This Row],[Score]],Table3[Score],1)</f>
        <v>57.5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1">
        <f>_xlfn.RANK.AVG(Table3[[#This Row],[Score 2 ]],Table3[[Score 2 ]],1)</f>
        <v>70</v>
      </c>
    </row>
    <row r="72" spans="1:26" x14ac:dyDescent="0.3">
      <c r="A72" t="s">
        <v>27</v>
      </c>
      <c r="B72">
        <f>COUNTIFS(Table2[Sub-Sector],Table3[[#This Row],[Sub-Sector]])</f>
        <v>4</v>
      </c>
      <c r="C72" s="1">
        <f>COUNTIFS(Table2[Sub-Sector],Table3[[#This Row],[Sub-Sector]],Table2[Uptrend],"Uptrend")/Table3[[#This Row],[Count]]</f>
        <v>0.75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0.25</v>
      </c>
      <c r="G72" s="1">
        <f>COUNTIFS(Table2[Sub-Sector],Table3[[#This Row],[Sub-Sector]],Table2[1Y Return vs Nifty],"&gt;=10")/Table3[[#This Row],[Count]]</f>
        <v>0.25</v>
      </c>
      <c r="H72" s="1">
        <f>COUNTIFS(Table2[Sub-Sector],Table3[[#This Row],[Sub-Sector]],Table2[RSI Exponential â€“ 14D],"&gt;=50")/Table3[[#This Row],[Count]]</f>
        <v>0.25</v>
      </c>
      <c r="I72" s="1">
        <f>COUNTIFS(Table2[Sub-Sector],Table3[[#This Row],[Sub-Sector]],Table2[Relative Volume],"&gt;=1")/Table3[[#This Row],[Count]]</f>
        <v>0.5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0.5</v>
      </c>
      <c r="P72" s="1">
        <f>COUNTIFS(Table2[Sub-Sector],Table3[[#This Row],[Sub-Sector]],Table2[% Away From 52W High],"&lt;=10")/Table3[[#This Row],[Count]]</f>
        <v>0.5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0.25</v>
      </c>
      <c r="S72" s="1">
        <f>COUNTIFS(Table2[Sub-Sector],Table3[[#This Row],[Sub-Sector]],Table2[% Price above 50 EMA],"&gt;=0")/Table3[[#This Row],[Count]]</f>
        <v>0.75</v>
      </c>
      <c r="T72" s="1">
        <f>COUNTIFS(Table2[Sub-Sector],Table3[[#This Row],[Sub-Sector]],Table2[% Price above 200 EMA],"&gt;=0")/Table3[[#This Row],[Count]]</f>
        <v>0.75</v>
      </c>
      <c r="U72" s="1">
        <f>COUNTIFS(Table2[Sub-Sector],Table3[[#This Row],[Sub-Sector]],Table2[Rate of Change - Zone],"Positive")/Table3[[#This Row],[Count]]</f>
        <v>0.5</v>
      </c>
      <c r="V72" s="1">
        <f>COUNTIFS(Table2[Sub-Sector],Table3[[#This Row],[Sub-Sector]],Table2[Sharpe Ratio],"&gt;=0.10")/Table3[[#This Row],[Count]]</f>
        <v>0.25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72">
        <f>_xlfn.RANK.AVG(Table3[[#This Row],[Score]],Table3[Score],1)</f>
        <v>81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72">
        <f>_xlfn.RANK.AVG(Table3[[#This Row],[Score 2 ]],Table3[[Score 2 ]],1)</f>
        <v>71</v>
      </c>
    </row>
    <row r="73" spans="1:26" x14ac:dyDescent="0.3">
      <c r="A73" t="s">
        <v>490</v>
      </c>
      <c r="B73">
        <f>COUNTIFS(Table2[Sub-Sector],Table3[[#This Row],[Sub-Sector]])</f>
        <v>17</v>
      </c>
      <c r="C73" s="1">
        <f>COUNTIFS(Table2[Sub-Sector],Table3[[#This Row],[Sub-Sector]],Table2[Uptrend],"Uptrend")/Table3[[#This Row],[Count]]</f>
        <v>0.58823529411764708</v>
      </c>
      <c r="D73" s="1">
        <f>COUNTIFS(Table2[Sub-Sector],Table3[[#This Row],[Sub-Sector]],Table2[1W Return vs Nifty],"&gt;=5")/Table3[[#This Row],[Count]]</f>
        <v>0.29411764705882354</v>
      </c>
      <c r="E73" s="1">
        <f>COUNTIFS(Table2[Sub-Sector],Table3[[#This Row],[Sub-Sector]],Table2[1M Return vs Nifty],"&gt;=5")/Table3[[#This Row],[Count]]</f>
        <v>0.23529411764705882</v>
      </c>
      <c r="F73" s="1">
        <f>COUNTIFS(Table2[Sub-Sector],Table3[[#This Row],[Sub-Sector]],Table2[6M Return vs Nifty],"&gt;=10")/Table3[[#This Row],[Count]]</f>
        <v>0.41176470588235292</v>
      </c>
      <c r="G73" s="1">
        <f>COUNTIFS(Table2[Sub-Sector],Table3[[#This Row],[Sub-Sector]],Table2[1Y Return vs Nifty],"&gt;=10")/Table3[[#This Row],[Count]]</f>
        <v>0.17647058823529413</v>
      </c>
      <c r="H73" s="1">
        <f>COUNTIFS(Table2[Sub-Sector],Table3[[#This Row],[Sub-Sector]],Table2[RSI Exponential â€“ 14D],"&gt;=50")/Table3[[#This Row],[Count]]</f>
        <v>0.52941176470588236</v>
      </c>
      <c r="I73" s="1">
        <f>COUNTIFS(Table2[Sub-Sector],Table3[[#This Row],[Sub-Sector]],Table2[Relative Volume],"&gt;=1")/Table3[[#This Row],[Count]]</f>
        <v>0.41176470588235292</v>
      </c>
      <c r="J73" s="1">
        <f>COUNTIFS(Table2[Sub-Sector],Table3[[#This Row],[Sub-Sector]],Table2[% Away From Day Low],"&gt;=0.05")/Table3[[#This Row],[Count]]</f>
        <v>0.11764705882352941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0.11764705882352941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0.41176470588235292</v>
      </c>
      <c r="O73" s="1">
        <f>COUNTIFS(Table2[Sub-Sector],Table3[[#This Row],[Sub-Sector]],Table2[% Away From Current Month High],"&lt;=0.05")/Table3[[#This Row],[Count]]</f>
        <v>0.76470588235294112</v>
      </c>
      <c r="P73" s="1">
        <f>COUNTIFS(Table2[Sub-Sector],Table3[[#This Row],[Sub-Sector]],Table2[% Away From 52W High],"&lt;=10")/Table3[[#This Row],[Count]]</f>
        <v>0.41176470588235292</v>
      </c>
      <c r="Q73" s="1">
        <f>COUNTIFS(Table2[Sub-Sector],Table3[[#This Row],[Sub-Sector]],Table2[% Away From 52W Low],"&gt;=10")/Table3[[#This Row],[Count]]</f>
        <v>0.94117647058823528</v>
      </c>
      <c r="R73" s="1">
        <f>COUNTIFS(Table2[Sub-Sector],Table3[[#This Row],[Sub-Sector]],Table2[% Price above 20 EMA],"&gt;=0")/Table3[[#This Row],[Count]]</f>
        <v>0.52941176470588236</v>
      </c>
      <c r="S73" s="1">
        <f>COUNTIFS(Table2[Sub-Sector],Table3[[#This Row],[Sub-Sector]],Table2[% Price above 50 EMA],"&gt;=0")/Table3[[#This Row],[Count]]</f>
        <v>0.6470588235294118</v>
      </c>
      <c r="T73" s="1">
        <f>COUNTIFS(Table2[Sub-Sector],Table3[[#This Row],[Sub-Sector]],Table2[% Price above 200 EMA],"&gt;=0")/Table3[[#This Row],[Count]]</f>
        <v>0.70588235294117652</v>
      </c>
      <c r="U73" s="1">
        <f>COUNTIFS(Table2[Sub-Sector],Table3[[#This Row],[Sub-Sector]],Table2[Rate of Change - Zone],"Positive")/Table3[[#This Row],[Count]]</f>
        <v>0.47058823529411764</v>
      </c>
      <c r="V73" s="1">
        <f>COUNTIFS(Table2[Sub-Sector],Table3[[#This Row],[Sub-Sector]],Table2[Sharpe Ratio],"&gt;=0.10")/Table3[[#This Row],[Count]]</f>
        <v>0.11764705882352941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73">
        <f>_xlfn.RANK.AVG(Table3[[#This Row],[Score]],Table3[Score],1)</f>
        <v>52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3">
        <f>_xlfn.RANK.AVG(Table3[[#This Row],[Score 2 ]],Table3[[Score 2 ]],1)</f>
        <v>72</v>
      </c>
    </row>
    <row r="74" spans="1:26" x14ac:dyDescent="0.3">
      <c r="A74" t="s">
        <v>257</v>
      </c>
      <c r="B74">
        <f>COUNTIFS(Table2[Sub-Sector],Table3[[#This Row],[Sub-Sector]])</f>
        <v>23</v>
      </c>
      <c r="C74" s="1">
        <f>COUNTIFS(Table2[Sub-Sector],Table3[[#This Row],[Sub-Sector]],Table2[Uptrend],"Uptrend")/Table3[[#This Row],[Count]]</f>
        <v>0.39130434782608697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0.13043478260869565</v>
      </c>
      <c r="F74" s="1">
        <f>COUNTIFS(Table2[Sub-Sector],Table3[[#This Row],[Sub-Sector]],Table2[6M Return vs Nifty],"&gt;=10")/Table3[[#This Row],[Count]]</f>
        <v>0.47826086956521741</v>
      </c>
      <c r="G74" s="1">
        <f>COUNTIFS(Table2[Sub-Sector],Table3[[#This Row],[Sub-Sector]],Table2[1Y Return vs Nifty],"&gt;=10")/Table3[[#This Row],[Count]]</f>
        <v>0.34782608695652173</v>
      </c>
      <c r="H74" s="1">
        <f>COUNTIFS(Table2[Sub-Sector],Table3[[#This Row],[Sub-Sector]],Table2[RSI Exponential â€“ 14D],"&gt;=50")/Table3[[#This Row],[Count]]</f>
        <v>0.30434782608695654</v>
      </c>
      <c r="I74" s="1">
        <f>COUNTIFS(Table2[Sub-Sector],Table3[[#This Row],[Sub-Sector]],Table2[Relative Volume],"&gt;=1")/Table3[[#This Row],[Count]]</f>
        <v>0.2608695652173913</v>
      </c>
      <c r="J74" s="1">
        <f>COUNTIFS(Table2[Sub-Sector],Table3[[#This Row],[Sub-Sector]],Table2[% Away From Day Low],"&gt;=0.05")/Table3[[#This Row],[Count]]</f>
        <v>4.3478260869565216E-2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4.3478260869565216E-2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4.3478260869565216E-2</v>
      </c>
      <c r="O74" s="1">
        <f>COUNTIFS(Table2[Sub-Sector],Table3[[#This Row],[Sub-Sector]],Table2[% Away From Current Month High],"&lt;=0.05")/Table3[[#This Row],[Count]]</f>
        <v>0.43478260869565216</v>
      </c>
      <c r="P74" s="1">
        <f>COUNTIFS(Table2[Sub-Sector],Table3[[#This Row],[Sub-Sector]],Table2[% Away From 52W High],"&lt;=10")/Table3[[#This Row],[Count]]</f>
        <v>4.3478260869565216E-2</v>
      </c>
      <c r="Q74" s="1">
        <f>COUNTIFS(Table2[Sub-Sector],Table3[[#This Row],[Sub-Sector]],Table2[% Away From 52W Low],"&gt;=10")/Table3[[#This Row],[Count]]</f>
        <v>0.91304347826086951</v>
      </c>
      <c r="R74" s="1">
        <f>COUNTIFS(Table2[Sub-Sector],Table3[[#This Row],[Sub-Sector]],Table2[% Price above 20 EMA],"&gt;=0")/Table3[[#This Row],[Count]]</f>
        <v>0.30434782608695654</v>
      </c>
      <c r="S74" s="1">
        <f>COUNTIFS(Table2[Sub-Sector],Table3[[#This Row],[Sub-Sector]],Table2[% Price above 50 EMA],"&gt;=0")/Table3[[#This Row],[Count]]</f>
        <v>0.34782608695652173</v>
      </c>
      <c r="T74" s="1">
        <f>COUNTIFS(Table2[Sub-Sector],Table3[[#This Row],[Sub-Sector]],Table2[% Price above 200 EMA],"&gt;=0")/Table3[[#This Row],[Count]]</f>
        <v>0.78260869565217395</v>
      </c>
      <c r="U74" s="1">
        <f>COUNTIFS(Table2[Sub-Sector],Table3[[#This Row],[Sub-Sector]],Table2[Rate of Change - Zone],"Positive")/Table3[[#This Row],[Count]]</f>
        <v>0.39130434782608697</v>
      </c>
      <c r="V74" s="1">
        <f>COUNTIFS(Table2[Sub-Sector],Table3[[#This Row],[Sub-Sector]],Table2[Sharpe Ratio],"&gt;=0.10")/Table3[[#This Row],[Count]]</f>
        <v>0.47826086956521741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505.5</v>
      </c>
      <c r="X74">
        <f>_xlfn.RANK.AVG(Table3[[#This Row],[Score]],Table3[Score],1)</f>
        <v>84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4">
        <f>_xlfn.RANK.AVG(Table3[[#This Row],[Score 2 ]],Table3[[Score 2 ]],1)</f>
        <v>73</v>
      </c>
    </row>
    <row r="75" spans="1:26" x14ac:dyDescent="0.3">
      <c r="A75" t="s">
        <v>220</v>
      </c>
      <c r="B75">
        <f>COUNTIFS(Table2[Sub-Sector],Table3[[#This Row],[Sub-Sector]])</f>
        <v>9</v>
      </c>
      <c r="C75" s="1">
        <f>COUNTIFS(Table2[Sub-Sector],Table3[[#This Row],[Sub-Sector]],Table2[Uptrend],"Uptrend")/Table3[[#This Row],[Count]]</f>
        <v>0.55555555555555558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0.1111111111111111</v>
      </c>
      <c r="F75" s="1">
        <f>COUNTIFS(Table2[Sub-Sector],Table3[[#This Row],[Sub-Sector]],Table2[6M Return vs Nifty],"&gt;=10")/Table3[[#This Row],[Count]]</f>
        <v>0.55555555555555558</v>
      </c>
      <c r="G75" s="1">
        <f>COUNTIFS(Table2[Sub-Sector],Table3[[#This Row],[Sub-Sector]],Table2[1Y Return vs Nifty],"&gt;=10")/Table3[[#This Row],[Count]]</f>
        <v>0.33333333333333331</v>
      </c>
      <c r="H75" s="1">
        <f>COUNTIFS(Table2[Sub-Sector],Table3[[#This Row],[Sub-Sector]],Table2[RSI Exponential â€“ 14D],"&gt;=50")/Table3[[#This Row],[Count]]</f>
        <v>0.44444444444444442</v>
      </c>
      <c r="I75" s="1">
        <f>COUNTIFS(Table2[Sub-Sector],Table3[[#This Row],[Sub-Sector]],Table2[Relative Volume],"&gt;=1")/Table3[[#This Row],[Count]]</f>
        <v>0.33333333333333331</v>
      </c>
      <c r="J75" s="1">
        <f>COUNTIFS(Table2[Sub-Sector],Table3[[#This Row],[Sub-Sector]],Table2[% Away From Day Low],"&gt;=0.05")/Table3[[#This Row],[Count]]</f>
        <v>0.1111111111111111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0.1111111111111111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0.1111111111111111</v>
      </c>
      <c r="O75" s="1">
        <f>COUNTIFS(Table2[Sub-Sector],Table3[[#This Row],[Sub-Sector]],Table2[% Away From Current Month High],"&lt;=0.05")/Table3[[#This Row],[Count]]</f>
        <v>0.88888888888888884</v>
      </c>
      <c r="P75" s="1">
        <f>COUNTIFS(Table2[Sub-Sector],Table3[[#This Row],[Sub-Sector]],Table2[% Away From 52W High],"&lt;=10")/Table3[[#This Row],[Count]]</f>
        <v>0.22222222222222221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0.33333333333333331</v>
      </c>
      <c r="S75" s="1">
        <f>COUNTIFS(Table2[Sub-Sector],Table3[[#This Row],[Sub-Sector]],Table2[% Price above 50 EMA],"&gt;=0")/Table3[[#This Row],[Count]]</f>
        <v>0.55555555555555558</v>
      </c>
      <c r="T75" s="1">
        <f>COUNTIFS(Table2[Sub-Sector],Table3[[#This Row],[Sub-Sector]],Table2[% Price above 200 EMA],"&gt;=0")/Table3[[#This Row],[Count]]</f>
        <v>0.66666666666666663</v>
      </c>
      <c r="U75" s="1">
        <f>COUNTIFS(Table2[Sub-Sector],Table3[[#This Row],[Sub-Sector]],Table2[Rate of Change - Zone],"Positive")/Table3[[#This Row],[Count]]</f>
        <v>0.22222222222222221</v>
      </c>
      <c r="V75" s="1">
        <f>COUNTIFS(Table2[Sub-Sector],Table3[[#This Row],[Sub-Sector]],Table2[Sharpe Ratio],"&gt;=0.10")/Table3[[#This Row],[Count]]</f>
        <v>0.33333333333333331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75">
        <f>_xlfn.RANK.AVG(Table3[[#This Row],[Score]],Table3[Score],1)</f>
        <v>80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5">
        <f>_xlfn.RANK.AVG(Table3[[#This Row],[Score 2 ]],Table3[[Score 2 ]],1)</f>
        <v>74</v>
      </c>
    </row>
    <row r="76" spans="1:26" x14ac:dyDescent="0.3">
      <c r="A76" t="s">
        <v>410</v>
      </c>
      <c r="B76">
        <f>COUNTIFS(Table2[Sub-Sector],Table3[[#This Row],[Sub-Sector]])</f>
        <v>6</v>
      </c>
      <c r="C76" s="1">
        <f>COUNTIFS(Table2[Sub-Sector],Table3[[#This Row],[Sub-Sector]],Table2[Uptrend],"Uptrend")/Table3[[#This Row],[Count]]</f>
        <v>0.5</v>
      </c>
      <c r="D76" s="1">
        <f>COUNTIFS(Table2[Sub-Sector],Table3[[#This Row],[Sub-Sector]],Table2[1W Return vs Nifty],"&gt;=5")/Table3[[#This Row],[Count]]</f>
        <v>0.16666666666666666</v>
      </c>
      <c r="E76" s="1">
        <f>COUNTIFS(Table2[Sub-Sector],Table3[[#This Row],[Sub-Sector]],Table2[1M Return vs Nifty],"&gt;=5")/Table3[[#This Row],[Count]]</f>
        <v>0.16666666666666666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0.33333333333333331</v>
      </c>
      <c r="H76" s="1">
        <f>COUNTIFS(Table2[Sub-Sector],Table3[[#This Row],[Sub-Sector]],Table2[RSI Exponential â€“ 14D],"&gt;=50")/Table3[[#This Row],[Count]]</f>
        <v>0.83333333333333337</v>
      </c>
      <c r="I76" s="1">
        <f>COUNTIFS(Table2[Sub-Sector],Table3[[#This Row],[Sub-Sector]],Table2[Relative Volume],"&gt;=1")/Table3[[#This Row],[Count]]</f>
        <v>0.16666666666666666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0.83333333333333337</v>
      </c>
      <c r="P76" s="1">
        <f>COUNTIFS(Table2[Sub-Sector],Table3[[#This Row],[Sub-Sector]],Table2[% Away From 52W High],"&lt;=10")/Table3[[#This Row],[Count]]</f>
        <v>0.33333333333333331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0.83333333333333337</v>
      </c>
      <c r="S76" s="1">
        <f>COUNTIFS(Table2[Sub-Sector],Table3[[#This Row],[Sub-Sector]],Table2[% Price above 50 EMA],"&gt;=0")/Table3[[#This Row],[Count]]</f>
        <v>0.66666666666666663</v>
      </c>
      <c r="T76" s="1">
        <f>COUNTIFS(Table2[Sub-Sector],Table3[[#This Row],[Sub-Sector]],Table2[% Price above 200 EMA],"&gt;=0")/Table3[[#This Row],[Count]]</f>
        <v>1</v>
      </c>
      <c r="U76" s="1">
        <f>COUNTIFS(Table2[Sub-Sector],Table3[[#This Row],[Sub-Sector]],Table2[Rate of Change - Zone],"Positive")/Table3[[#This Row],[Count]]</f>
        <v>0.66666666666666663</v>
      </c>
      <c r="V76" s="1">
        <f>COUNTIFS(Table2[Sub-Sector],Table3[[#This Row],[Sub-Sector]],Table2[Sharpe Ratio],"&gt;=0.10")/Table3[[#This Row],[Count]]</f>
        <v>0.5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438.5</v>
      </c>
      <c r="X76">
        <f>_xlfn.RANK.AVG(Table3[[#This Row],[Score]],Table3[Score],1)</f>
        <v>63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6">
        <f>_xlfn.RANK.AVG(Table3[[#This Row],[Score 2 ]],Table3[[Score 2 ]],1)</f>
        <v>75</v>
      </c>
    </row>
    <row r="77" spans="1:26" x14ac:dyDescent="0.3">
      <c r="A77" t="s">
        <v>528</v>
      </c>
      <c r="B77">
        <f>COUNTIFS(Table2[Sub-Sector],Table3[[#This Row],[Sub-Sector]])</f>
        <v>2</v>
      </c>
      <c r="C77" s="1">
        <f>COUNTIFS(Table2[Sub-Sector],Table3[[#This Row],[Sub-Sector]],Table2[Uptrend],"Uptrend")/Table3[[#This Row],[Count]]</f>
        <v>0.5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0.5</v>
      </c>
      <c r="F77" s="1">
        <f>COUNTIFS(Table2[Sub-Sector],Table3[[#This Row],[Sub-Sector]],Table2[6M Return vs Nifty],"&gt;=10")/Table3[[#This Row],[Count]]</f>
        <v>1</v>
      </c>
      <c r="G77" s="1">
        <f>COUNTIFS(Table2[Sub-Sector],Table3[[#This Row],[Sub-Sector]],Table2[1Y Return vs Nifty],"&gt;=10")/Table3[[#This Row],[Count]]</f>
        <v>0</v>
      </c>
      <c r="H77" s="1">
        <f>COUNTIFS(Table2[Sub-Sector],Table3[[#This Row],[Sub-Sector]],Table2[RSI Exponential â€“ 14D],"&gt;=50")/Table3[[#This Row],[Count]]</f>
        <v>0.5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1</v>
      </c>
      <c r="P77" s="1">
        <f>COUNTIFS(Table2[Sub-Sector],Table3[[#This Row],[Sub-Sector]],Table2[% Away From 52W High],"&lt;=10")/Table3[[#This Row],[Count]]</f>
        <v>0.5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0.5</v>
      </c>
      <c r="S77" s="1">
        <f>COUNTIFS(Table2[Sub-Sector],Table3[[#This Row],[Sub-Sector]],Table2[% Price above 50 EMA],"&gt;=0")/Table3[[#This Row],[Count]]</f>
        <v>0.5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0.5</v>
      </c>
      <c r="V77" s="1">
        <f>COUNTIFS(Table2[Sub-Sector],Table3[[#This Row],[Sub-Sector]],Table2[Sharpe Ratio],"&gt;=0.10")/Table3[[#This Row],[Count]]</f>
        <v>0.5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77">
        <f>_xlfn.RANK.AVG(Table3[[#This Row],[Score]],Table3[Score],1)</f>
        <v>67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77">
        <f>_xlfn.RANK.AVG(Table3[[#This Row],[Score 2 ]],Table3[[Score 2 ]],1)</f>
        <v>76</v>
      </c>
    </row>
    <row r="78" spans="1:26" x14ac:dyDescent="0.3">
      <c r="A78" t="s">
        <v>678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0.5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0.25</v>
      </c>
      <c r="F78" s="1">
        <f>COUNTIFS(Table2[Sub-Sector],Table3[[#This Row],[Sub-Sector]],Table2[6M Return vs Nifty],"&gt;=10")/Table3[[#This Row],[Count]]</f>
        <v>0.5</v>
      </c>
      <c r="G78" s="1">
        <f>COUNTIFS(Table2[Sub-Sector],Table3[[#This Row],[Sub-Sector]],Table2[1Y Return vs Nifty],"&gt;=10")/Table3[[#This Row],[Count]]</f>
        <v>0.75</v>
      </c>
      <c r="H78" s="1">
        <f>COUNTIFS(Table2[Sub-Sector],Table3[[#This Row],[Sub-Sector]],Table2[RSI Exponential â€“ 14D],"&gt;=50")/Table3[[#This Row],[Count]]</f>
        <v>0.25</v>
      </c>
      <c r="I78" s="1">
        <f>COUNTIFS(Table2[Sub-Sector],Table3[[#This Row],[Sub-Sector]],Table2[Relative Volume],"&gt;=1")/Table3[[#This Row],[Count]]</f>
        <v>0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0.25</v>
      </c>
      <c r="O78" s="1">
        <f>COUNTIFS(Table2[Sub-Sector],Table3[[#This Row],[Sub-Sector]],Table2[% Away From Current Month High],"&lt;=0.05")/Table3[[#This Row],[Count]]</f>
        <v>0.25</v>
      </c>
      <c r="P78" s="1">
        <f>COUNTIFS(Table2[Sub-Sector],Table3[[#This Row],[Sub-Sector]],Table2[% Away From 52W High],"&lt;=10")/Table3[[#This Row],[Count]]</f>
        <v>0.25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0.25</v>
      </c>
      <c r="S78" s="1">
        <f>COUNTIFS(Table2[Sub-Sector],Table3[[#This Row],[Sub-Sector]],Table2[% Price above 50 EMA],"&gt;=0")/Table3[[#This Row],[Count]]</f>
        <v>0.5</v>
      </c>
      <c r="T78" s="1">
        <f>COUNTIFS(Table2[Sub-Sector],Table3[[#This Row],[Sub-Sector]],Table2[% Price above 200 EMA],"&gt;=0")/Table3[[#This Row],[Count]]</f>
        <v>0.75</v>
      </c>
      <c r="U78" s="1">
        <f>COUNTIFS(Table2[Sub-Sector],Table3[[#This Row],[Sub-Sector]],Table2[Rate of Change - Zone],"Positive")/Table3[[#This Row],[Count]]</f>
        <v>0.25</v>
      </c>
      <c r="V78" s="1">
        <f>COUNTIFS(Table2[Sub-Sector],Table3[[#This Row],[Sub-Sector]],Table2[Sharpe Ratio],"&gt;=0.10")/Table3[[#This Row],[Count]]</f>
        <v>0.25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78">
        <f>_xlfn.RANK.AVG(Table3[[#This Row],[Score]],Table3[Score],1)</f>
        <v>78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8">
        <f>_xlfn.RANK.AVG(Table3[[#This Row],[Score 2 ]],Table3[[Score 2 ]],1)</f>
        <v>77.5</v>
      </c>
    </row>
    <row r="79" spans="1:26" x14ac:dyDescent="0.3">
      <c r="A79" t="s">
        <v>1230</v>
      </c>
      <c r="B79">
        <f>COUNTIFS(Table2[Sub-Sector],Table3[[#This Row],[Sub-Sector]])</f>
        <v>3</v>
      </c>
      <c r="C79" s="1">
        <f>COUNTIFS(Table2[Sub-Sector],Table3[[#This Row],[Sub-Sector]],Table2[Uptrend],"Uptrend")/Table3[[#This Row],[Count]]</f>
        <v>0.66666666666666663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0.66666666666666663</v>
      </c>
      <c r="G79" s="1">
        <f>COUNTIFS(Table2[Sub-Sector],Table3[[#This Row],[Sub-Sector]],Table2[1Y Return vs Nifty],"&gt;=10")/Table3[[#This Row],[Count]]</f>
        <v>0.33333333333333331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0.33333333333333331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0.33333333333333331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0.33333333333333331</v>
      </c>
      <c r="T79" s="1">
        <f>COUNTIFS(Table2[Sub-Sector],Table3[[#This Row],[Sub-Sector]],Table2[% Price above 200 EMA],"&gt;=0")/Table3[[#This Row],[Count]]</f>
        <v>1</v>
      </c>
      <c r="U79" s="1">
        <f>COUNTIFS(Table2[Sub-Sector],Table3[[#This Row],[Sub-Sector]],Table2[Rate of Change - Zone],"Positive")/Table3[[#This Row],[Count]]</f>
        <v>0</v>
      </c>
      <c r="V79" s="1">
        <f>COUNTIFS(Table2[Sub-Sector],Table3[[#This Row],[Sub-Sector]],Table2[Sharpe Ratio],"&gt;=0.10")/Table3[[#This Row],[Count]]</f>
        <v>0.33333333333333331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</v>
      </c>
      <c r="X79">
        <f>_xlfn.RANK.AVG(Table3[[#This Row],[Score]],Table3[Score],1)</f>
        <v>86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9">
        <f>_xlfn.RANK.AVG(Table3[[#This Row],[Score 2 ]],Table3[[Score 2 ]],1)</f>
        <v>77.5</v>
      </c>
    </row>
    <row r="80" spans="1:26" x14ac:dyDescent="0.3">
      <c r="A80" t="s">
        <v>57</v>
      </c>
      <c r="B80">
        <f>COUNTIFS(Table2[Sub-Sector],Table3[[#This Row],[Sub-Sector]])</f>
        <v>3</v>
      </c>
      <c r="C80" s="1">
        <f>COUNTIFS(Table2[Sub-Sector],Table3[[#This Row],[Sub-Sector]],Table2[Uptrend],"Uptrend")/Table3[[#This Row],[Count]]</f>
        <v>0.66666666666666663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0.33333333333333331</v>
      </c>
      <c r="G80" s="1">
        <f>COUNTIFS(Table2[Sub-Sector],Table3[[#This Row],[Sub-Sector]],Table2[1Y Return vs Nifty],"&gt;=10")/Table3[[#This Row],[Count]]</f>
        <v>0.66666666666666663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0.33333333333333331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0.33333333333333331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0.66666666666666663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80">
        <f>_xlfn.RANK.AVG(Table3[[#This Row],[Score]],Table3[Score],1)</f>
        <v>88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80">
        <f>_xlfn.RANK.AVG(Table3[[#This Row],[Score 2 ]],Table3[[Score 2 ]],1)</f>
        <v>79</v>
      </c>
    </row>
    <row r="81" spans="1:26" x14ac:dyDescent="0.3">
      <c r="A81" t="s">
        <v>182</v>
      </c>
      <c r="B81">
        <f>COUNTIFS(Table2[Sub-Sector],Table3[[#This Row],[Sub-Sector]])</f>
        <v>2</v>
      </c>
      <c r="C81" s="1">
        <f>COUNTIFS(Table2[Sub-Sector],Table3[[#This Row],[Sub-Sector]],Table2[Uptrend],"Uptrend")/Table3[[#This Row],[Count]]</f>
        <v>0.5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0.5</v>
      </c>
      <c r="F81" s="1">
        <f>COUNTIFS(Table2[Sub-Sector],Table3[[#This Row],[Sub-Sector]],Table2[6M Return vs Nifty],"&gt;=10")/Table3[[#This Row],[Count]]</f>
        <v>0.5</v>
      </c>
      <c r="G81" s="1">
        <f>COUNTIFS(Table2[Sub-Sector],Table3[[#This Row],[Sub-Sector]],Table2[1Y Return vs Nifty],"&gt;=10")/Table3[[#This Row],[Count]]</f>
        <v>1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0.5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1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81">
        <f>_xlfn.RANK.AVG(Table3[[#This Row],[Score]],Table3[Score],1)</f>
        <v>71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1">
        <f>_xlfn.RANK.AVG(Table3[[#This Row],[Score 2 ]],Table3[[Score 2 ]],1)</f>
        <v>81</v>
      </c>
    </row>
    <row r="82" spans="1:26" x14ac:dyDescent="0.3">
      <c r="A82" t="s">
        <v>983</v>
      </c>
      <c r="B82">
        <f>COUNTIFS(Table2[Sub-Sector],Table3[[#This Row],[Sub-Sector]])</f>
        <v>2</v>
      </c>
      <c r="C82" s="1">
        <f>COUNTIFS(Table2[Sub-Sector],Table3[[#This Row],[Sub-Sector]],Table2[Uptrend],"Uptrend")/Table3[[#This Row],[Count]]</f>
        <v>1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0.5</v>
      </c>
      <c r="G82" s="1">
        <f>COUNTIFS(Table2[Sub-Sector],Table3[[#This Row],[Sub-Sector]],Table2[1Y Return vs Nifty],"&gt;=10")/Table3[[#This Row],[Count]]</f>
        <v>1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0.5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1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82">
        <f>_xlfn.RANK.AVG(Table3[[#This Row],[Score]],Table3[Score],1)</f>
        <v>75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2">
        <f>_xlfn.RANK.AVG(Table3[[#This Row],[Score 2 ]],Table3[[Score 2 ]],1)</f>
        <v>81</v>
      </c>
    </row>
    <row r="83" spans="1:26" x14ac:dyDescent="0.3">
      <c r="A83" t="s">
        <v>999</v>
      </c>
      <c r="B83">
        <f>COUNTIFS(Table2[Sub-Sector],Table3[[#This Row],[Sub-Sector]])</f>
        <v>2</v>
      </c>
      <c r="C83" s="1">
        <f>COUNTIFS(Table2[Sub-Sector],Table3[[#This Row],[Sub-Sector]],Table2[Uptrend],"Uptrend")/Table3[[#This Row],[Count]]</f>
        <v>0.5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0.5</v>
      </c>
      <c r="G83" s="1">
        <f>COUNTIFS(Table2[Sub-Sector],Table3[[#This Row],[Sub-Sector]],Table2[1Y Return vs Nifty],"&gt;=10")/Table3[[#This Row],[Count]]</f>
        <v>1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0.5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83">
        <f>_xlfn.RANK.AVG(Table3[[#This Row],[Score]],Table3[Score],1)</f>
        <v>102.5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3">
        <f>_xlfn.RANK.AVG(Table3[[#This Row],[Score 2 ]],Table3[[Score 2 ]],1)</f>
        <v>81</v>
      </c>
    </row>
    <row r="84" spans="1:26" x14ac:dyDescent="0.3">
      <c r="A84" t="s">
        <v>199</v>
      </c>
      <c r="B84">
        <f>COUNTIFS(Table2[Sub-Sector],Table3[[#This Row],[Sub-Sector]])</f>
        <v>2</v>
      </c>
      <c r="C84" s="1">
        <f>COUNTIFS(Table2[Sub-Sector],Table3[[#This Row],[Sub-Sector]],Table2[Uptrend],"Uptrend")/Table3[[#This Row],[Count]]</f>
        <v>1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1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1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1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84">
        <f>_xlfn.RANK.AVG(Table3[[#This Row],[Score]],Table3[Score],1)</f>
        <v>76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84">
        <f>_xlfn.RANK.AVG(Table3[[#This Row],[Score 2 ]],Table3[[Score 2 ]],1)</f>
        <v>83</v>
      </c>
    </row>
    <row r="85" spans="1:26" x14ac:dyDescent="0.3">
      <c r="A85" t="s">
        <v>21</v>
      </c>
      <c r="B85">
        <f>COUNTIFS(Table2[Sub-Sector],Table3[[#This Row],[Sub-Sector]])</f>
        <v>20</v>
      </c>
      <c r="C85" s="1">
        <f>COUNTIFS(Table2[Sub-Sector],Table3[[#This Row],[Sub-Sector]],Table2[Uptrend],"Uptrend")/Table3[[#This Row],[Count]]</f>
        <v>0.7</v>
      </c>
      <c r="D85" s="1">
        <f>COUNTIFS(Table2[Sub-Sector],Table3[[#This Row],[Sub-Sector]],Table2[1W Return vs Nifty],"&gt;=5")/Table3[[#This Row],[Count]]</f>
        <v>0.05</v>
      </c>
      <c r="E85" s="1">
        <f>COUNTIFS(Table2[Sub-Sector],Table3[[#This Row],[Sub-Sector]],Table2[1M Return vs Nifty],"&gt;=5")/Table3[[#This Row],[Count]]</f>
        <v>0.45</v>
      </c>
      <c r="F85" s="1">
        <f>COUNTIFS(Table2[Sub-Sector],Table3[[#This Row],[Sub-Sector]],Table2[6M Return vs Nifty],"&gt;=10")/Table3[[#This Row],[Count]]</f>
        <v>0.25</v>
      </c>
      <c r="G85" s="1">
        <f>COUNTIFS(Table2[Sub-Sector],Table3[[#This Row],[Sub-Sector]],Table2[1Y Return vs Nifty],"&gt;=10")/Table3[[#This Row],[Count]]</f>
        <v>0.3</v>
      </c>
      <c r="H85" s="1">
        <f>COUNTIFS(Table2[Sub-Sector],Table3[[#This Row],[Sub-Sector]],Table2[RSI Exponential â€“ 14D],"&gt;=50")/Table3[[#This Row],[Count]]</f>
        <v>0.25</v>
      </c>
      <c r="I85" s="1">
        <f>COUNTIFS(Table2[Sub-Sector],Table3[[#This Row],[Sub-Sector]],Table2[Relative Volume],"&gt;=1")/Table3[[#This Row],[Count]]</f>
        <v>0.3</v>
      </c>
      <c r="J85" s="1">
        <f>COUNTIFS(Table2[Sub-Sector],Table3[[#This Row],[Sub-Sector]],Table2[% Away From Day Low],"&gt;=0.05")/Table3[[#This Row],[Count]]</f>
        <v>0.05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0.05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0.05</v>
      </c>
      <c r="O85" s="1">
        <f>COUNTIFS(Table2[Sub-Sector],Table3[[#This Row],[Sub-Sector]],Table2[% Away From Current Month High],"&lt;=0.05")/Table3[[#This Row],[Count]]</f>
        <v>0.5</v>
      </c>
      <c r="P85" s="1">
        <f>COUNTIFS(Table2[Sub-Sector],Table3[[#This Row],[Sub-Sector]],Table2[% Away From 52W High],"&lt;=10")/Table3[[#This Row],[Count]]</f>
        <v>0.45</v>
      </c>
      <c r="Q85" s="1">
        <f>COUNTIFS(Table2[Sub-Sector],Table3[[#This Row],[Sub-Sector]],Table2[% Away From 52W Low],"&gt;=10")/Table3[[#This Row],[Count]]</f>
        <v>0.95</v>
      </c>
      <c r="R85" s="1">
        <f>COUNTIFS(Table2[Sub-Sector],Table3[[#This Row],[Sub-Sector]],Table2[% Price above 20 EMA],"&gt;=0")/Table3[[#This Row],[Count]]</f>
        <v>0.45</v>
      </c>
      <c r="S85" s="1">
        <f>COUNTIFS(Table2[Sub-Sector],Table3[[#This Row],[Sub-Sector]],Table2[% Price above 50 EMA],"&gt;=0")/Table3[[#This Row],[Count]]</f>
        <v>0.65</v>
      </c>
      <c r="T85" s="1">
        <f>COUNTIFS(Table2[Sub-Sector],Table3[[#This Row],[Sub-Sector]],Table2[% Price above 200 EMA],"&gt;=0")/Table3[[#This Row],[Count]]</f>
        <v>0.8</v>
      </c>
      <c r="U85" s="1">
        <f>COUNTIFS(Table2[Sub-Sector],Table3[[#This Row],[Sub-Sector]],Table2[Rate of Change - Zone],"Positive")/Table3[[#This Row],[Count]]</f>
        <v>0.55000000000000004</v>
      </c>
      <c r="V85" s="1">
        <f>COUNTIFS(Table2[Sub-Sector],Table3[[#This Row],[Sub-Sector]],Table2[Sharpe Ratio],"&gt;=0.10")/Table3[[#This Row],[Count]]</f>
        <v>0.1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85">
        <f>_xlfn.RANK.AVG(Table3[[#This Row],[Score]],Table3[Score],1)</f>
        <v>53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5">
        <f>_xlfn.RANK.AVG(Table3[[#This Row],[Score 2 ]],Table3[[Score 2 ]],1)</f>
        <v>84.5</v>
      </c>
    </row>
    <row r="86" spans="1:26" x14ac:dyDescent="0.3">
      <c r="A86" t="s">
        <v>603</v>
      </c>
      <c r="B86">
        <f>COUNTIFS(Table2[Sub-Sector],Table3[[#This Row],[Sub-Sector]])</f>
        <v>3</v>
      </c>
      <c r="C86" s="1">
        <f>COUNTIFS(Table2[Sub-Sector],Table3[[#This Row],[Sub-Sector]],Table2[Uptrend],"Uptrend")/Table3[[#This Row],[Count]]</f>
        <v>0.66666666666666663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0.33333333333333331</v>
      </c>
      <c r="G86" s="1">
        <f>COUNTIFS(Table2[Sub-Sector],Table3[[#This Row],[Sub-Sector]],Table2[1Y Return vs Nifty],"&gt;=10")/Table3[[#This Row],[Count]]</f>
        <v>0</v>
      </c>
      <c r="H86" s="1">
        <f>COUNTIFS(Table2[Sub-Sector],Table3[[#This Row],[Sub-Sector]],Table2[RSI Exponential â€“ 14D],"&gt;=50")/Table3[[#This Row],[Count]]</f>
        <v>0.33333333333333331</v>
      </c>
      <c r="I86" s="1">
        <f>COUNTIFS(Table2[Sub-Sector],Table3[[#This Row],[Sub-Sector]],Table2[Relative Volume],"&gt;=1")/Table3[[#This Row],[Count]]</f>
        <v>0.66666666666666663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0.33333333333333331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0.66666666666666663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0.66666666666666663</v>
      </c>
      <c r="T86" s="1">
        <f>COUNTIFS(Table2[Sub-Sector],Table3[[#This Row],[Sub-Sector]],Table2[% Price above 200 EMA],"&gt;=0")/Table3[[#This Row],[Count]]</f>
        <v>0.66666666666666663</v>
      </c>
      <c r="U86" s="1">
        <f>COUNTIFS(Table2[Sub-Sector],Table3[[#This Row],[Sub-Sector]],Table2[Rate of Change - Zone],"Positive")/Table3[[#This Row],[Count]]</f>
        <v>0.33333333333333331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86">
        <f>_xlfn.RANK.AVG(Table3[[#This Row],[Score]],Table3[Score],1)</f>
        <v>90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6">
        <f>_xlfn.RANK.AVG(Table3[[#This Row],[Score 2 ]],Table3[[Score 2 ]],1)</f>
        <v>84.5</v>
      </c>
    </row>
    <row r="87" spans="1:26" x14ac:dyDescent="0.3">
      <c r="A87" t="s">
        <v>213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0.66666666666666663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0.33333333333333331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0.33333333333333331</v>
      </c>
      <c r="H87" s="1">
        <f>COUNTIFS(Table2[Sub-Sector],Table3[[#This Row],[Sub-Sector]],Table2[RSI Exponential â€“ 14D],"&gt;=50")/Table3[[#This Row],[Count]]</f>
        <v>0.33333333333333331</v>
      </c>
      <c r="I87" s="1">
        <f>COUNTIFS(Table2[Sub-Sector],Table3[[#This Row],[Sub-Sector]],Table2[Relative Volume],"&gt;=1")/Table3[[#This Row],[Count]]</f>
        <v>0.33333333333333331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0.33333333333333331</v>
      </c>
      <c r="O87" s="1">
        <f>COUNTIFS(Table2[Sub-Sector],Table3[[#This Row],[Sub-Sector]],Table2[% Away From Current Month High],"&lt;=0.05")/Table3[[#This Row],[Count]]</f>
        <v>0.66666666666666663</v>
      </c>
      <c r="P87" s="1">
        <f>COUNTIFS(Table2[Sub-Sector],Table3[[#This Row],[Sub-Sector]],Table2[% Away From 52W High],"&lt;=10")/Table3[[#This Row],[Count]]</f>
        <v>0.33333333333333331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0.33333333333333331</v>
      </c>
      <c r="S87" s="1">
        <f>COUNTIFS(Table2[Sub-Sector],Table3[[#This Row],[Sub-Sector]],Table2[% Price above 50 EMA],"&gt;=0")/Table3[[#This Row],[Count]]</f>
        <v>0.66666666666666663</v>
      </c>
      <c r="T87" s="1">
        <f>COUNTIFS(Table2[Sub-Sector],Table3[[#This Row],[Sub-Sector]],Table2[% Price above 200 EMA],"&gt;=0")/Table3[[#This Row],[Count]]</f>
        <v>0.66666666666666663</v>
      </c>
      <c r="U87" s="1">
        <f>COUNTIFS(Table2[Sub-Sector],Table3[[#This Row],[Sub-Sector]],Table2[Rate of Change - Zone],"Positive")/Table3[[#This Row],[Count]]</f>
        <v>0.33333333333333331</v>
      </c>
      <c r="V87" s="1">
        <f>COUNTIFS(Table2[Sub-Sector],Table3[[#This Row],[Sub-Sector]],Table2[Sharpe Ratio],"&gt;=0.10")/Table3[[#This Row],[Count]]</f>
        <v>0.33333333333333331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468.5</v>
      </c>
      <c r="X87">
        <f>_xlfn.RANK.AVG(Table3[[#This Row],[Score]],Table3[Score],1)</f>
        <v>72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7">
        <f>_xlfn.RANK.AVG(Table3[[#This Row],[Score 2 ]],Table3[[Score 2 ]],1)</f>
        <v>86.5</v>
      </c>
    </row>
    <row r="88" spans="1:26" x14ac:dyDescent="0.3">
      <c r="A88" t="s">
        <v>703</v>
      </c>
      <c r="B88">
        <f>COUNTIFS(Table2[Sub-Sector],Table3[[#This Row],[Sub-Sector]])</f>
        <v>3</v>
      </c>
      <c r="C88" s="1">
        <f>COUNTIFS(Table2[Sub-Sector],Table3[[#This Row],[Sub-Sector]],Table2[Uptrend],"Uptrend")/Table3[[#This Row],[Count]]</f>
        <v>0.33333333333333331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0.33333333333333331</v>
      </c>
      <c r="F88" s="1">
        <f>COUNTIFS(Table2[Sub-Sector],Table3[[#This Row],[Sub-Sector]],Table2[6M Return vs Nifty],"&gt;=10")/Table3[[#This Row],[Count]]</f>
        <v>0.33333333333333331</v>
      </c>
      <c r="G88" s="1">
        <f>COUNTIFS(Table2[Sub-Sector],Table3[[#This Row],[Sub-Sector]],Table2[1Y Return vs Nifty],"&gt;=10")/Table3[[#This Row],[Count]]</f>
        <v>0.33333333333333331</v>
      </c>
      <c r="H88" s="1">
        <f>COUNTIFS(Table2[Sub-Sector],Table3[[#This Row],[Sub-Sector]],Table2[RSI Exponential â€“ 14D],"&gt;=50")/Table3[[#This Row],[Count]]</f>
        <v>0.33333333333333331</v>
      </c>
      <c r="I88" s="1">
        <f>COUNTIFS(Table2[Sub-Sector],Table3[[#This Row],[Sub-Sector]],Table2[Relative Volume],"&gt;=1")/Table3[[#This Row],[Count]]</f>
        <v>0.33333333333333331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0.66666666666666663</v>
      </c>
      <c r="P88" s="1">
        <f>COUNTIFS(Table2[Sub-Sector],Table3[[#This Row],[Sub-Sector]],Table2[% Away From 52W High],"&lt;=10")/Table3[[#This Row],[Count]]</f>
        <v>0.33333333333333331</v>
      </c>
      <c r="Q88" s="1">
        <f>COUNTIFS(Table2[Sub-Sector],Table3[[#This Row],[Sub-Sector]],Table2[% Away From 52W Low],"&gt;=10")/Table3[[#This Row],[Count]]</f>
        <v>0.66666666666666663</v>
      </c>
      <c r="R88" s="1">
        <f>COUNTIFS(Table2[Sub-Sector],Table3[[#This Row],[Sub-Sector]],Table2[% Price above 20 EMA],"&gt;=0")/Table3[[#This Row],[Count]]</f>
        <v>0.33333333333333331</v>
      </c>
      <c r="S88" s="1">
        <f>COUNTIFS(Table2[Sub-Sector],Table3[[#This Row],[Sub-Sector]],Table2[% Price above 50 EMA],"&gt;=0")/Table3[[#This Row],[Count]]</f>
        <v>0.33333333333333331</v>
      </c>
      <c r="T88" s="1">
        <f>COUNTIFS(Table2[Sub-Sector],Table3[[#This Row],[Sub-Sector]],Table2[% Price above 200 EMA],"&gt;=0")/Table3[[#This Row],[Count]]</f>
        <v>0.66666666666666663</v>
      </c>
      <c r="U88" s="1">
        <f>COUNTIFS(Table2[Sub-Sector],Table3[[#This Row],[Sub-Sector]],Table2[Rate of Change - Zone],"Positive")/Table3[[#This Row],[Count]]</f>
        <v>0.33333333333333331</v>
      </c>
      <c r="V88" s="1">
        <f>COUNTIFS(Table2[Sub-Sector],Table3[[#This Row],[Sub-Sector]],Table2[Sharpe Ratio],"&gt;=0.10")/Table3[[#This Row],[Count]]</f>
        <v>0.66666666666666663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506.5</v>
      </c>
      <c r="X88">
        <f>_xlfn.RANK.AVG(Table3[[#This Row],[Score]],Table3[Score],1)</f>
        <v>85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8">
        <f>_xlfn.RANK.AVG(Table3[[#This Row],[Score 2 ]],Table3[[Score 2 ]],1)</f>
        <v>86.5</v>
      </c>
    </row>
    <row r="89" spans="1:26" x14ac:dyDescent="0.3">
      <c r="A89" t="s">
        <v>407</v>
      </c>
      <c r="B89">
        <f>COUNTIFS(Table2[Sub-Sector],Table3[[#This Row],[Sub-Sector]])</f>
        <v>11</v>
      </c>
      <c r="C89" s="1">
        <f>COUNTIFS(Table2[Sub-Sector],Table3[[#This Row],[Sub-Sector]],Table2[Uptrend],"Uptrend")/Table3[[#This Row],[Count]]</f>
        <v>9.0909090909090912E-2</v>
      </c>
      <c r="D89" s="1">
        <f>COUNTIFS(Table2[Sub-Sector],Table3[[#This Row],[Sub-Sector]],Table2[1W Return vs Nifty],"&gt;=5")/Table3[[#This Row],[Count]]</f>
        <v>0.27272727272727271</v>
      </c>
      <c r="E89" s="1">
        <f>COUNTIFS(Table2[Sub-Sector],Table3[[#This Row],[Sub-Sector]],Table2[1M Return vs Nifty],"&gt;=5")/Table3[[#This Row],[Count]]</f>
        <v>0.27272727272727271</v>
      </c>
      <c r="F89" s="1">
        <f>COUNTIFS(Table2[Sub-Sector],Table3[[#This Row],[Sub-Sector]],Table2[6M Return vs Nifty],"&gt;=10")/Table3[[#This Row],[Count]]</f>
        <v>0.18181818181818182</v>
      </c>
      <c r="G89" s="1">
        <f>COUNTIFS(Table2[Sub-Sector],Table3[[#This Row],[Sub-Sector]],Table2[1Y Return vs Nifty],"&gt;=10")/Table3[[#This Row],[Count]]</f>
        <v>9.0909090909090912E-2</v>
      </c>
      <c r="H89" s="1">
        <f>COUNTIFS(Table2[Sub-Sector],Table3[[#This Row],[Sub-Sector]],Table2[RSI Exponential â€“ 14D],"&gt;=50")/Table3[[#This Row],[Count]]</f>
        <v>0.36363636363636365</v>
      </c>
      <c r="I89" s="1">
        <f>COUNTIFS(Table2[Sub-Sector],Table3[[#This Row],[Sub-Sector]],Table2[Relative Volume],"&gt;=1")/Table3[[#This Row],[Count]]</f>
        <v>0.45454545454545453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0.90909090909090906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0.90909090909090906</v>
      </c>
      <c r="N89" s="1">
        <f>COUNTIFS(Table2[Sub-Sector],Table3[[#This Row],[Sub-Sector]],Table2[% Away From Current Month Low],"&gt;=0.05")/Table3[[#This Row],[Count]]</f>
        <v>0.27272727272727271</v>
      </c>
      <c r="O89" s="1">
        <f>COUNTIFS(Table2[Sub-Sector],Table3[[#This Row],[Sub-Sector]],Table2[% Away From Current Month High],"&lt;=0.05")/Table3[[#This Row],[Count]]</f>
        <v>0.45454545454545453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0.45454545454545453</v>
      </c>
      <c r="S89" s="1">
        <f>COUNTIFS(Table2[Sub-Sector],Table3[[#This Row],[Sub-Sector]],Table2[% Price above 50 EMA],"&gt;=0")/Table3[[#This Row],[Count]]</f>
        <v>0.45454545454545453</v>
      </c>
      <c r="T89" s="1">
        <f>COUNTIFS(Table2[Sub-Sector],Table3[[#This Row],[Sub-Sector]],Table2[% Price above 200 EMA],"&gt;=0")/Table3[[#This Row],[Count]]</f>
        <v>0.54545454545454541</v>
      </c>
      <c r="U89" s="1">
        <f>COUNTIFS(Table2[Sub-Sector],Table3[[#This Row],[Sub-Sector]],Table2[Rate of Change - Zone],"Positive")/Table3[[#This Row],[Count]]</f>
        <v>0.36363636363636365</v>
      </c>
      <c r="V89" s="1">
        <f>COUNTIFS(Table2[Sub-Sector],Table3[[#This Row],[Sub-Sector]],Table2[Sharpe Ratio],"&gt;=0.10")/Table3[[#This Row],[Count]]</f>
        <v>9.0909090909090912E-2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464.5</v>
      </c>
      <c r="X89">
        <f>_xlfn.RANK.AVG(Table3[[#This Row],[Score]],Table3[Score],1)</f>
        <v>70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289.5</v>
      </c>
      <c r="Z89">
        <f>_xlfn.RANK.AVG(Table3[[#This Row],[Score 2 ]],Table3[[Score 2 ]],1)</f>
        <v>88</v>
      </c>
    </row>
    <row r="90" spans="1:26" x14ac:dyDescent="0.3">
      <c r="A90" t="s">
        <v>86</v>
      </c>
      <c r="B90">
        <f>COUNTIFS(Table2[Sub-Sector],Table3[[#This Row],[Sub-Sector]])</f>
        <v>4</v>
      </c>
      <c r="C90" s="1">
        <f>COUNTIFS(Table2[Sub-Sector],Table3[[#This Row],[Sub-Sector]],Table2[Uptrend],"Uptrend")/Table3[[#This Row],[Count]]</f>
        <v>0.75</v>
      </c>
      <c r="D90" s="1">
        <f>COUNTIFS(Table2[Sub-Sector],Table3[[#This Row],[Sub-Sector]],Table2[1W Return vs Nifty],"&gt;=5")/Table3[[#This Row],[Count]]</f>
        <v>0.5</v>
      </c>
      <c r="E90" s="1">
        <f>COUNTIFS(Table2[Sub-Sector],Table3[[#This Row],[Sub-Sector]],Table2[1M Return vs Nifty],"&gt;=5")/Table3[[#This Row],[Count]]</f>
        <v>0.5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</v>
      </c>
      <c r="H90" s="1">
        <f>COUNTIFS(Table2[Sub-Sector],Table3[[#This Row],[Sub-Sector]],Table2[RSI Exponential â€“ 14D],"&gt;=50")/Table3[[#This Row],[Count]]</f>
        <v>1</v>
      </c>
      <c r="I90" s="1">
        <f>COUNTIFS(Table2[Sub-Sector],Table3[[#This Row],[Sub-Sector]],Table2[Relative Volume],"&gt;=1")/Table3[[#This Row],[Count]]</f>
        <v>0.25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0.25</v>
      </c>
      <c r="O90" s="1">
        <f>COUNTIFS(Table2[Sub-Sector],Table3[[#This Row],[Sub-Sector]],Table2[% Away From Current Month High],"&lt;=0.05")/Table3[[#This Row],[Count]]</f>
        <v>0.5</v>
      </c>
      <c r="P90" s="1">
        <f>COUNTIFS(Table2[Sub-Sector],Table3[[#This Row],[Sub-Sector]],Table2[% Away From 52W High],"&lt;=10")/Table3[[#This Row],[Count]]</f>
        <v>0.5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1</v>
      </c>
      <c r="S90" s="1">
        <f>COUNTIFS(Table2[Sub-Sector],Table3[[#This Row],[Sub-Sector]],Table2[% Price above 50 EMA],"&gt;=0")/Table3[[#This Row],[Count]]</f>
        <v>1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1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90">
        <f>_xlfn.RANK.AVG(Table3[[#This Row],[Score]],Table3[Score],1)</f>
        <v>41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90">
        <f>_xlfn.RANK.AVG(Table3[[#This Row],[Score 2 ]],Table3[[Score 2 ]],1)</f>
        <v>89</v>
      </c>
    </row>
    <row r="91" spans="1:26" x14ac:dyDescent="0.3">
      <c r="A91" t="s">
        <v>37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0.66666666666666663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0.66666666666666663</v>
      </c>
      <c r="G91" s="1">
        <f>COUNTIFS(Table2[Sub-Sector],Table3[[#This Row],[Sub-Sector]],Table2[1Y Return vs Nifty],"&gt;=10")/Table3[[#This Row],[Count]]</f>
        <v>0.33333333333333331</v>
      </c>
      <c r="H91" s="1">
        <f>COUNTIFS(Table2[Sub-Sector],Table3[[#This Row],[Sub-Sector]],Table2[RSI Exponential â€“ 14D],"&gt;=50")/Table3[[#This Row],[Count]]</f>
        <v>0.33333333333333331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0.33333333333333331</v>
      </c>
      <c r="O91" s="1">
        <f>COUNTIFS(Table2[Sub-Sector],Table3[[#This Row],[Sub-Sector]],Table2[% Away From Current Month High],"&lt;=0.05")/Table3[[#This Row],[Count]]</f>
        <v>1</v>
      </c>
      <c r="P91" s="1">
        <f>COUNTIFS(Table2[Sub-Sector],Table3[[#This Row],[Sub-Sector]],Table2[% Away From 52W High],"&lt;=10")/Table3[[#This Row],[Count]]</f>
        <v>0.66666666666666663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0.66666666666666663</v>
      </c>
      <c r="S91" s="1">
        <f>COUNTIFS(Table2[Sub-Sector],Table3[[#This Row],[Sub-Sector]],Table2[% Price above 50 EMA],"&gt;=0")/Table3[[#This Row],[Count]]</f>
        <v>0.66666666666666663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0.33333333333333331</v>
      </c>
      <c r="V91" s="1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</v>
      </c>
      <c r="X91">
        <f>_xlfn.RANK.AVG(Table3[[#This Row],[Score]],Table3[Score],1)</f>
        <v>98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91">
        <f>_xlfn.RANK.AVG(Table3[[#This Row],[Score 2 ]],Table3[[Score 2 ]],1)</f>
        <v>90</v>
      </c>
    </row>
    <row r="92" spans="1:26" x14ac:dyDescent="0.3">
      <c r="A92" t="s">
        <v>1544</v>
      </c>
      <c r="B92">
        <f>COUNTIFS(Table2[Sub-Sector],Table3[[#This Row],[Sub-Sector]])</f>
        <v>2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0.5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0</v>
      </c>
      <c r="H92" s="1">
        <f>COUNTIFS(Table2[Sub-Sector],Table3[[#This Row],[Sub-Sector]],Table2[RSI Exponential â€“ 14D],"&gt;=50")/Table3[[#This Row],[Count]]</f>
        <v>0.5</v>
      </c>
      <c r="I92" s="1">
        <f>COUNTIFS(Table2[Sub-Sector],Table3[[#This Row],[Sub-Sector]],Table2[Relative Volume],"&gt;=1")/Table3[[#This Row],[Count]]</f>
        <v>0.5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0.5</v>
      </c>
      <c r="O92" s="1">
        <f>COUNTIFS(Table2[Sub-Sector],Table3[[#This Row],[Sub-Sector]],Table2[% Away From Current Month High],"&lt;=0.05")/Table3[[#This Row],[Count]]</f>
        <v>1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0.5</v>
      </c>
      <c r="S92" s="1">
        <f>COUNTIFS(Table2[Sub-Sector],Table3[[#This Row],[Sub-Sector]],Table2[% Price above 50 EMA],"&gt;=0")/Table3[[#This Row],[Count]]</f>
        <v>0.5</v>
      </c>
      <c r="T92" s="1">
        <f>COUNTIFS(Table2[Sub-Sector],Table3[[#This Row],[Sub-Sector]],Table2[% Price above 200 EMA],"&gt;=0")/Table3[[#This Row],[Count]]</f>
        <v>0.5</v>
      </c>
      <c r="U92" s="1">
        <f>COUNTIFS(Table2[Sub-Sector],Table3[[#This Row],[Sub-Sector]],Table2[Rate of Change - Zone],"Positive")/Table3[[#This Row],[Count]]</f>
        <v>0.5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92">
        <f>_xlfn.RANK.AVG(Table3[[#This Row],[Score]],Table3[Score],1)</f>
        <v>89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92">
        <f>_xlfn.RANK.AVG(Table3[[#This Row],[Score 2 ]],Table3[[Score 2 ]],1)</f>
        <v>91</v>
      </c>
    </row>
    <row r="93" spans="1:26" x14ac:dyDescent="0.3">
      <c r="A93" t="s">
        <v>158</v>
      </c>
      <c r="B93">
        <f>COUNTIFS(Table2[Sub-Sector],Table3[[#This Row],[Sub-Sector]])</f>
        <v>3</v>
      </c>
      <c r="C93" s="1">
        <f>COUNTIFS(Table2[Sub-Sector],Table3[[#This Row],[Sub-Sector]],Table2[Uptrend],"Uptrend")/Table3[[#This Row],[Count]]</f>
        <v>0.66666666666666663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0.33333333333333331</v>
      </c>
      <c r="G93" s="1">
        <f>COUNTIFS(Table2[Sub-Sector],Table3[[#This Row],[Sub-Sector]],Table2[1Y Return vs Nifty],"&gt;=10")/Table3[[#This Row],[Count]]</f>
        <v>0.66666666666666663</v>
      </c>
      <c r="H93" s="1">
        <f>COUNTIFS(Table2[Sub-Sector],Table3[[#This Row],[Sub-Sector]],Table2[RSI Exponential â€“ 14D],"&gt;=50")/Table3[[#This Row],[Count]]</f>
        <v>0.33333333333333331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0.33333333333333331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0.33333333333333331</v>
      </c>
      <c r="S93" s="1">
        <f>COUNTIFS(Table2[Sub-Sector],Table3[[#This Row],[Sub-Sector]],Table2[% Price above 50 EMA],"&gt;=0")/Table3[[#This Row],[Count]]</f>
        <v>0.33333333333333331</v>
      </c>
      <c r="T93" s="1">
        <f>COUNTIFS(Table2[Sub-Sector],Table3[[#This Row],[Sub-Sector]],Table2[% Price above 200 EMA],"&gt;=0")/Table3[[#This Row],[Count]]</f>
        <v>0.66666666666666663</v>
      </c>
      <c r="U93" s="1">
        <f>COUNTIFS(Table2[Sub-Sector],Table3[[#This Row],[Sub-Sector]],Table2[Rate of Change - Zone],"Positive")/Table3[[#This Row],[Count]]</f>
        <v>0.33333333333333331</v>
      </c>
      <c r="V93" s="1">
        <f>COUNTIFS(Table2[Sub-Sector],Table3[[#This Row],[Sub-Sector]],Table2[Sharpe Ratio],"&gt;=0.10")/Table3[[#This Row],[Count]]</f>
        <v>0.33333333333333331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534.5</v>
      </c>
      <c r="X93">
        <f>_xlfn.RANK.AVG(Table3[[#This Row],[Score]],Table3[Score],1)</f>
        <v>99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</v>
      </c>
      <c r="Z93">
        <f>_xlfn.RANK.AVG(Table3[[#This Row],[Score 2 ]],Table3[[Score 2 ]],1)</f>
        <v>92</v>
      </c>
    </row>
    <row r="94" spans="1:26" x14ac:dyDescent="0.3">
      <c r="A94" t="s">
        <v>92</v>
      </c>
      <c r="B94">
        <f>COUNTIFS(Table2[Sub-Sector],Table3[[#This Row],[Sub-Sector]])</f>
        <v>3</v>
      </c>
      <c r="C94" s="1">
        <f>COUNTIFS(Table2[Sub-Sector],Table3[[#This Row],[Sub-Sector]],Table2[Uptrend],"Uptrend")/Table3[[#This Row],[Count]]</f>
        <v>1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0.33333333333333331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0.66666666666666663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0.33333333333333331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</v>
      </c>
      <c r="X94">
        <f>_xlfn.RANK.AVG(Table3[[#This Row],[Score]],Table3[Score],1)</f>
        <v>83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4">
        <f>_xlfn.RANK.AVG(Table3[[#This Row],[Score 2 ]],Table3[[Score 2 ]],1)</f>
        <v>93.5</v>
      </c>
    </row>
    <row r="95" spans="1:26" x14ac:dyDescent="0.3">
      <c r="A95" t="s">
        <v>95</v>
      </c>
      <c r="B95">
        <f>COUNTIFS(Table2[Sub-Sector],Table3[[#This Row],[Sub-Sector]])</f>
        <v>3</v>
      </c>
      <c r="C95" s="1">
        <f>COUNTIFS(Table2[Sub-Sector],Table3[[#This Row],[Sub-Sector]],Table2[Uptrend],"Uptrend")/Table3[[#This Row],[Count]]</f>
        <v>0.66666666666666663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0.33333333333333331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0.66666666666666663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0.33333333333333331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95">
        <f>_xlfn.RANK.AVG(Table3[[#This Row],[Score]],Table3[Score],1)</f>
        <v>102.5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5">
        <f>_xlfn.RANK.AVG(Table3[[#This Row],[Score 2 ]],Table3[[Score 2 ]],1)</f>
        <v>93.5</v>
      </c>
    </row>
    <row r="96" spans="1:26" x14ac:dyDescent="0.3">
      <c r="A96" t="s">
        <v>127</v>
      </c>
      <c r="B96">
        <f>COUNTIFS(Table2[Sub-Sector],Table3[[#This Row],[Sub-Sector]])</f>
        <v>21</v>
      </c>
      <c r="C96" s="1">
        <f>COUNTIFS(Table2[Sub-Sector],Table3[[#This Row],[Sub-Sector]],Table2[Uptrend],"Uptrend")/Table3[[#This Row],[Count]]</f>
        <v>0.38095238095238093</v>
      </c>
      <c r="D96" s="1">
        <f>COUNTIFS(Table2[Sub-Sector],Table3[[#This Row],[Sub-Sector]],Table2[1W Return vs Nifty],"&gt;=5")/Table3[[#This Row],[Count]]</f>
        <v>9.5238095238095233E-2</v>
      </c>
      <c r="E96" s="1">
        <f>COUNTIFS(Table2[Sub-Sector],Table3[[#This Row],[Sub-Sector]],Table2[1M Return vs Nifty],"&gt;=5")/Table3[[#This Row],[Count]]</f>
        <v>0.2857142857142857</v>
      </c>
      <c r="F96" s="1">
        <f>COUNTIFS(Table2[Sub-Sector],Table3[[#This Row],[Sub-Sector]],Table2[6M Return vs Nifty],"&gt;=10")/Table3[[#This Row],[Count]]</f>
        <v>0.2857142857142857</v>
      </c>
      <c r="G96" s="1">
        <f>COUNTIFS(Table2[Sub-Sector],Table3[[#This Row],[Sub-Sector]],Table2[1Y Return vs Nifty],"&gt;=10")/Table3[[#This Row],[Count]]</f>
        <v>0.47619047619047616</v>
      </c>
      <c r="H96" s="1">
        <f>COUNTIFS(Table2[Sub-Sector],Table3[[#This Row],[Sub-Sector]],Table2[RSI Exponential â€“ 14D],"&gt;=50")/Table3[[#This Row],[Count]]</f>
        <v>0.2857142857142857</v>
      </c>
      <c r="I96" s="1">
        <f>COUNTIFS(Table2[Sub-Sector],Table3[[#This Row],[Sub-Sector]],Table2[Relative Volume],"&gt;=1")/Table3[[#This Row],[Count]]</f>
        <v>0.19047619047619047</v>
      </c>
      <c r="J96" s="1">
        <f>COUNTIFS(Table2[Sub-Sector],Table3[[#This Row],[Sub-Sector]],Table2[% Away From Day Low],"&gt;=0.05")/Table3[[#This Row],[Count]]</f>
        <v>4.7619047619047616E-2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4.7619047619047616E-2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0.14285714285714285</v>
      </c>
      <c r="O96" s="1">
        <f>COUNTIFS(Table2[Sub-Sector],Table3[[#This Row],[Sub-Sector]],Table2[% Away From Current Month High],"&lt;=0.05")/Table3[[#This Row],[Count]]</f>
        <v>0.5714285714285714</v>
      </c>
      <c r="P96" s="1">
        <f>COUNTIFS(Table2[Sub-Sector],Table3[[#This Row],[Sub-Sector]],Table2[% Away From 52W High],"&lt;=10")/Table3[[#This Row],[Count]]</f>
        <v>0.19047619047619047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0.33333333333333331</v>
      </c>
      <c r="S96" s="1">
        <f>COUNTIFS(Table2[Sub-Sector],Table3[[#This Row],[Sub-Sector]],Table2[% Price above 50 EMA],"&gt;=0")/Table3[[#This Row],[Count]]</f>
        <v>0.33333333333333331</v>
      </c>
      <c r="T96" s="1">
        <f>COUNTIFS(Table2[Sub-Sector],Table3[[#This Row],[Sub-Sector]],Table2[% Price above 200 EMA],"&gt;=0")/Table3[[#This Row],[Count]]</f>
        <v>0.61904761904761907</v>
      </c>
      <c r="U96" s="1">
        <f>COUNTIFS(Table2[Sub-Sector],Table3[[#This Row],[Sub-Sector]],Table2[Rate of Change - Zone],"Positive")/Table3[[#This Row],[Count]]</f>
        <v>0.33333333333333331</v>
      </c>
      <c r="V96" s="1">
        <f>COUNTIFS(Table2[Sub-Sector],Table3[[#This Row],[Sub-Sector]],Table2[Sharpe Ratio],"&gt;=0.10")/Table3[[#This Row],[Count]]</f>
        <v>0.42857142857142855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485.5</v>
      </c>
      <c r="X96">
        <f>_xlfn.RANK.AVG(Table3[[#This Row],[Score]],Table3[Score],1)</f>
        <v>77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6">
        <f>_xlfn.RANK.AVG(Table3[[#This Row],[Score 2 ]],Table3[[Score 2 ]],1)</f>
        <v>95</v>
      </c>
    </row>
    <row r="97" spans="1:26" x14ac:dyDescent="0.3">
      <c r="A97" t="s">
        <v>89</v>
      </c>
      <c r="B97">
        <f>COUNTIFS(Table2[Sub-Sector],Table3[[#This Row],[Sub-Sector]])</f>
        <v>5</v>
      </c>
      <c r="C97" s="1">
        <f>COUNTIFS(Table2[Sub-Sector],Table3[[#This Row],[Sub-Sector]],Table2[Uptrend],"Uptrend")/Table3[[#This Row],[Count]]</f>
        <v>0.2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0.6</v>
      </c>
      <c r="G97" s="1">
        <f>COUNTIFS(Table2[Sub-Sector],Table3[[#This Row],[Sub-Sector]],Table2[1Y Return vs Nifty],"&gt;=10")/Table3[[#This Row],[Count]]</f>
        <v>0.6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0.2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0.8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0.6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590</v>
      </c>
      <c r="X97">
        <f>_xlfn.RANK.AVG(Table3[[#This Row],[Score]],Table3[Score],1)</f>
        <v>104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305.5</v>
      </c>
      <c r="Z97">
        <f>_xlfn.RANK.AVG(Table3[[#This Row],[Score 2 ]],Table3[[Score 2 ]],1)</f>
        <v>96</v>
      </c>
    </row>
    <row r="98" spans="1:26" x14ac:dyDescent="0.3">
      <c r="A98" t="s">
        <v>483</v>
      </c>
      <c r="B98">
        <f>COUNTIFS(Table2[Sub-Sector],Table3[[#This Row],[Sub-Sector]])</f>
        <v>10</v>
      </c>
      <c r="C98" s="1">
        <f>COUNTIFS(Table2[Sub-Sector],Table3[[#This Row],[Sub-Sector]],Table2[Uptrend],"Uptrend")/Table3[[#This Row],[Count]]</f>
        <v>0.6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0.1</v>
      </c>
      <c r="F98" s="1">
        <f>COUNTIFS(Table2[Sub-Sector],Table3[[#This Row],[Sub-Sector]],Table2[6M Return vs Nifty],"&gt;=10")/Table3[[#This Row],[Count]]</f>
        <v>0.4</v>
      </c>
      <c r="G98" s="1">
        <f>COUNTIFS(Table2[Sub-Sector],Table3[[#This Row],[Sub-Sector]],Table2[1Y Return vs Nifty],"&gt;=10")/Table3[[#This Row],[Count]]</f>
        <v>0.3</v>
      </c>
      <c r="H98" s="1">
        <f>COUNTIFS(Table2[Sub-Sector],Table3[[#This Row],[Sub-Sector]],Table2[RSI Exponential â€“ 14D],"&gt;=50")/Table3[[#This Row],[Count]]</f>
        <v>0.2</v>
      </c>
      <c r="I98" s="1">
        <f>COUNTIFS(Table2[Sub-Sector],Table3[[#This Row],[Sub-Sector]],Table2[Relative Volume],"&gt;=1")/Table3[[#This Row],[Count]]</f>
        <v>0.2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0.4</v>
      </c>
      <c r="P98" s="1">
        <f>COUNTIFS(Table2[Sub-Sector],Table3[[#This Row],[Sub-Sector]],Table2[% Away From 52W High],"&lt;=10")/Table3[[#This Row],[Count]]</f>
        <v>0.4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0.2</v>
      </c>
      <c r="S98" s="1">
        <f>COUNTIFS(Table2[Sub-Sector],Table3[[#This Row],[Sub-Sector]],Table2[% Price above 50 EMA],"&gt;=0")/Table3[[#This Row],[Count]]</f>
        <v>0.6</v>
      </c>
      <c r="T98" s="1">
        <f>COUNTIFS(Table2[Sub-Sector],Table3[[#This Row],[Sub-Sector]],Table2[% Price above 200 EMA],"&gt;=0")/Table3[[#This Row],[Count]]</f>
        <v>0.7</v>
      </c>
      <c r="U98" s="1">
        <f>COUNTIFS(Table2[Sub-Sector],Table3[[#This Row],[Sub-Sector]],Table2[Rate of Change - Zone],"Positive")/Table3[[#This Row],[Count]]</f>
        <v>0.2</v>
      </c>
      <c r="V98" s="1">
        <f>COUNTIFS(Table2[Sub-Sector],Table3[[#This Row],[Sub-Sector]],Table2[Sharpe Ratio],"&gt;=0.10")/Table3[[#This Row],[Count]]</f>
        <v>0.4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536.5</v>
      </c>
      <c r="X98">
        <f>_xlfn.RANK.AVG(Table3[[#This Row],[Score]],Table3[Score],1)</f>
        <v>101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314.5</v>
      </c>
      <c r="Z98">
        <f>_xlfn.RANK.AVG(Table3[[#This Row],[Score 2 ]],Table3[[Score 2 ]],1)</f>
        <v>97</v>
      </c>
    </row>
    <row r="99" spans="1:26" x14ac:dyDescent="0.3">
      <c r="A99" t="s">
        <v>1484</v>
      </c>
      <c r="B99">
        <f>COUNTIFS(Table2[Sub-Sector],Table3[[#This Row],[Sub-Sector]])</f>
        <v>3</v>
      </c>
      <c r="C99" s="1">
        <f>COUNTIFS(Table2[Sub-Sector],Table3[[#This Row],[Sub-Sector]],Table2[Uptrend],"Uptrend")/Table3[[#This Row],[Count]]</f>
        <v>0.33333333333333331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0.33333333333333331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0.33333333333333331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0.66666666666666663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0.66666666666666663</v>
      </c>
      <c r="T99" s="1">
        <f>COUNTIFS(Table2[Sub-Sector],Table3[[#This Row],[Sub-Sector]],Table2[% Price above 200 EMA],"&gt;=0")/Table3[[#This Row],[Count]]</f>
        <v>0.33333333333333331</v>
      </c>
      <c r="U99" s="1">
        <f>COUNTIFS(Table2[Sub-Sector],Table3[[#This Row],[Sub-Sector]],Table2[Rate of Change - Zone],"Positive")/Table3[[#This Row],[Count]]</f>
        <v>0.66666666666666663</v>
      </c>
      <c r="V99" s="1">
        <f>COUNTIFS(Table2[Sub-Sector],Table3[[#This Row],[Sub-Sector]],Table2[Sharpe Ratio],"&gt;=0.10")/Table3[[#This Row],[Count]]</f>
        <v>0.33333333333333331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599.5</v>
      </c>
      <c r="X99">
        <f>_xlfn.RANK.AVG(Table3[[#This Row],[Score]],Table3[Score],1)</f>
        <v>106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9">
        <f>_xlfn.RANK.AVG(Table3[[#This Row],[Score 2 ]],Table3[[Score 2 ]],1)</f>
        <v>98</v>
      </c>
    </row>
    <row r="100" spans="1:26" x14ac:dyDescent="0.3">
      <c r="A100" t="s">
        <v>1373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1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1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1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100">
        <f>_xlfn.RANK.AVG(Table3[[#This Row],[Score]],Table3[Score],1)</f>
        <v>92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100">
        <f>_xlfn.RANK.AVG(Table3[[#This Row],[Score 2 ]],Table3[[Score 2 ]],1)</f>
        <v>99</v>
      </c>
    </row>
    <row r="101" spans="1:26" x14ac:dyDescent="0.3">
      <c r="A101" t="s">
        <v>144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1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</v>
      </c>
      <c r="X101">
        <f>_xlfn.RANK.AVG(Table3[[#This Row],[Score]],Table3[Score],1)</f>
        <v>111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1">
        <f>_xlfn.RANK.AVG(Table3[[#This Row],[Score 2 ]],Table3[[Score 2 ]],1)</f>
        <v>101</v>
      </c>
    </row>
    <row r="102" spans="1:26" x14ac:dyDescent="0.3">
      <c r="A102" t="s">
        <v>78</v>
      </c>
      <c r="B102">
        <f>COUNTIFS(Table2[Sub-Sector],Table3[[#This Row],[Sub-Sector]])</f>
        <v>19</v>
      </c>
      <c r="C102" s="1">
        <f>COUNTIFS(Table2[Sub-Sector],Table3[[#This Row],[Sub-Sector]],Table2[Uptrend],"Uptrend")/Table3[[#This Row],[Count]]</f>
        <v>0.42105263157894735</v>
      </c>
      <c r="D102" s="1">
        <f>COUNTIFS(Table2[Sub-Sector],Table3[[#This Row],[Sub-Sector]],Table2[1W Return vs Nifty],"&gt;=5")/Table3[[#This Row],[Count]]</f>
        <v>0.15789473684210525</v>
      </c>
      <c r="E102" s="1">
        <f>COUNTIFS(Table2[Sub-Sector],Table3[[#This Row],[Sub-Sector]],Table2[1M Return vs Nifty],"&gt;=5")/Table3[[#This Row],[Count]]</f>
        <v>0.15789473684210525</v>
      </c>
      <c r="F102" s="1">
        <f>COUNTIFS(Table2[Sub-Sector],Table3[[#This Row],[Sub-Sector]],Table2[6M Return vs Nifty],"&gt;=10")/Table3[[#This Row],[Count]]</f>
        <v>0.15789473684210525</v>
      </c>
      <c r="G102" s="1">
        <f>COUNTIFS(Table2[Sub-Sector],Table3[[#This Row],[Sub-Sector]],Table2[1Y Return vs Nifty],"&gt;=10")/Table3[[#This Row],[Count]]</f>
        <v>0.26315789473684209</v>
      </c>
      <c r="H102" s="1">
        <f>COUNTIFS(Table2[Sub-Sector],Table3[[#This Row],[Sub-Sector]],Table2[RSI Exponential â€“ 14D],"&gt;=50")/Table3[[#This Row],[Count]]</f>
        <v>0.68421052631578949</v>
      </c>
      <c r="I102" s="1">
        <f>COUNTIFS(Table2[Sub-Sector],Table3[[#This Row],[Sub-Sector]],Table2[Relative Volume],"&gt;=1")/Table3[[#This Row],[Count]]</f>
        <v>0.10526315789473684</v>
      </c>
      <c r="J102" s="1">
        <f>COUNTIFS(Table2[Sub-Sector],Table3[[#This Row],[Sub-Sector]],Table2[% Away From Day Low],"&gt;=0.05")/Table3[[#This Row],[Count]]</f>
        <v>5.2631578947368418E-2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5.2631578947368418E-2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0.21052631578947367</v>
      </c>
      <c r="O102" s="1">
        <f>COUNTIFS(Table2[Sub-Sector],Table3[[#This Row],[Sub-Sector]],Table2[% Away From Current Month High],"&lt;=0.05")/Table3[[#This Row],[Count]]</f>
        <v>0.73684210526315785</v>
      </c>
      <c r="P102" s="1">
        <f>COUNTIFS(Table2[Sub-Sector],Table3[[#This Row],[Sub-Sector]],Table2[% Away From 52W High],"&lt;=10")/Table3[[#This Row],[Count]]</f>
        <v>0.26315789473684209</v>
      </c>
      <c r="Q102" s="1">
        <f>COUNTIFS(Table2[Sub-Sector],Table3[[#This Row],[Sub-Sector]],Table2[% Away From 52W Low],"&gt;=10")/Table3[[#This Row],[Count]]</f>
        <v>0.89473684210526316</v>
      </c>
      <c r="R102" s="1">
        <f>COUNTIFS(Table2[Sub-Sector],Table3[[#This Row],[Sub-Sector]],Table2[% Price above 20 EMA],"&gt;=0")/Table3[[#This Row],[Count]]</f>
        <v>0.63157894736842102</v>
      </c>
      <c r="S102" s="1">
        <f>COUNTIFS(Table2[Sub-Sector],Table3[[#This Row],[Sub-Sector]],Table2[% Price above 50 EMA],"&gt;=0")/Table3[[#This Row],[Count]]</f>
        <v>0.52631578947368418</v>
      </c>
      <c r="T102" s="1">
        <f>COUNTIFS(Table2[Sub-Sector],Table3[[#This Row],[Sub-Sector]],Table2[% Price above 200 EMA],"&gt;=0")/Table3[[#This Row],[Count]]</f>
        <v>0.57894736842105265</v>
      </c>
      <c r="U102" s="1">
        <f>COUNTIFS(Table2[Sub-Sector],Table3[[#This Row],[Sub-Sector]],Table2[Rate of Change - Zone],"Positive")/Table3[[#This Row],[Count]]</f>
        <v>0.47368421052631576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102">
        <f>_xlfn.RANK.AVG(Table3[[#This Row],[Score]],Table3[Score],1)</f>
        <v>87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2">
        <f>_xlfn.RANK.AVG(Table3[[#This Row],[Score 2 ]],Table3[[Score 2 ]],1)</f>
        <v>101</v>
      </c>
    </row>
    <row r="103" spans="1:26" x14ac:dyDescent="0.3">
      <c r="A103" t="s">
        <v>106</v>
      </c>
      <c r="B103">
        <f>COUNTIFS(Table2[Sub-Sector],Table3[[#This Row],[Sub-Sector]])</f>
        <v>5</v>
      </c>
      <c r="C103" s="1">
        <f>COUNTIFS(Table2[Sub-Sector],Table3[[#This Row],[Sub-Sector]],Table2[Uptrend],"Uptrend")/Table3[[#This Row],[Count]]</f>
        <v>0.2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1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0.8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0.8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0.2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0.8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612.5</v>
      </c>
      <c r="X103">
        <f>_xlfn.RANK.AVG(Table3[[#This Row],[Score]],Table3[Score],1)</f>
        <v>109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3">
        <f>_xlfn.RANK.AVG(Table3[[#This Row],[Score 2 ]],Table3[[Score 2 ]],1)</f>
        <v>101</v>
      </c>
    </row>
    <row r="104" spans="1:26" x14ac:dyDescent="0.3">
      <c r="A104" t="s">
        <v>75</v>
      </c>
      <c r="B104">
        <f>COUNTIFS(Table2[Sub-Sector],Table3[[#This Row],[Sub-Sector]])</f>
        <v>3</v>
      </c>
      <c r="C104" s="1">
        <f>COUNTIFS(Table2[Sub-Sector],Table3[[#This Row],[Sub-Sector]],Table2[Uptrend],"Uptrend")/Table3[[#This Row],[Count]]</f>
        <v>0.33333333333333331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0.33333333333333331</v>
      </c>
      <c r="G104" s="1">
        <f>COUNTIFS(Table2[Sub-Sector],Table3[[#This Row],[Sub-Sector]],Table2[1Y Return vs Nifty],"&gt;=10")/Table3[[#This Row],[Count]]</f>
        <v>0.66666666666666663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0.33333333333333331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0.33333333333333331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</v>
      </c>
      <c r="X104">
        <f>_xlfn.RANK.AVG(Table3[[#This Row],[Score]],Table3[Score],1)</f>
        <v>107.5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4">
        <f>_xlfn.RANK.AVG(Table3[[#This Row],[Score 2 ]],Table3[[Score 2 ]],1)</f>
        <v>103.5</v>
      </c>
    </row>
    <row r="105" spans="1:26" x14ac:dyDescent="0.3">
      <c r="A105" t="s">
        <v>121</v>
      </c>
      <c r="B105">
        <f>COUNTIFS(Table2[Sub-Sector],Table3[[#This Row],[Sub-Sector]])</f>
        <v>3</v>
      </c>
      <c r="C105" s="1">
        <f>COUNTIFS(Table2[Sub-Sector],Table3[[#This Row],[Sub-Sector]],Table2[Uptrend],"Uptrend")/Table3[[#This Row],[Count]]</f>
        <v>0.33333333333333331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0.33333333333333331</v>
      </c>
      <c r="G105" s="1">
        <f>COUNTIFS(Table2[Sub-Sector],Table3[[#This Row],[Sub-Sector]],Table2[1Y Return vs Nifty],"&gt;=10")/Table3[[#This Row],[Count]]</f>
        <v>0.66666666666666663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0.33333333333333331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0.66666666666666663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0.33333333333333331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</v>
      </c>
      <c r="X105">
        <f>_xlfn.RANK.AVG(Table3[[#This Row],[Score]],Table3[Score],1)</f>
        <v>107.5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5">
        <f>_xlfn.RANK.AVG(Table3[[#This Row],[Score 2 ]],Table3[[Score 2 ]],1)</f>
        <v>103.5</v>
      </c>
    </row>
    <row r="106" spans="1:26" x14ac:dyDescent="0.3">
      <c r="A106" t="s">
        <v>1463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1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</v>
      </c>
      <c r="R106" s="1">
        <f>COUNTIFS(Table2[Sub-Sector],Table3[[#This Row],[Sub-Sector]],Table2[% Price above 20 EMA],"&gt;=0")/Table3[[#This Row],[Count]]</f>
        <v>1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1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</v>
      </c>
      <c r="X106">
        <f>_xlfn.RANK.AVG(Table3[[#This Row],[Score]],Table3[Score],1)</f>
        <v>112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6">
        <f>_xlfn.RANK.AVG(Table3[[#This Row],[Score 2 ]],Table3[[Score 2 ]],1)</f>
        <v>105.5</v>
      </c>
    </row>
    <row r="107" spans="1:26" x14ac:dyDescent="0.3">
      <c r="A107" t="s">
        <v>965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1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1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1</v>
      </c>
      <c r="S107" s="1">
        <f>COUNTIFS(Table2[Sub-Sector],Table3[[#This Row],[Sub-Sector]],Table2[% Price above 50 EMA],"&gt;=0")/Table3[[#This Row],[Count]]</f>
        <v>1</v>
      </c>
      <c r="T107" s="1">
        <f>COUNTIFS(Table2[Sub-Sector],Table3[[#This Row],[Sub-Sector]],Table2[% Price above 200 EMA],"&gt;=0")/Table3[[#This Row],[Count]]</f>
        <v>1</v>
      </c>
      <c r="U107" s="1">
        <f>COUNTIFS(Table2[Sub-Sector],Table3[[#This Row],[Sub-Sector]],Table2[Rate of Change - Zone],"Positive")/Table3[[#This Row],[Count]]</f>
        <v>1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107">
        <f>_xlfn.RANK.AVG(Table3[[#This Row],[Score]],Table3[Score],1)</f>
        <v>95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7">
        <f>_xlfn.RANK.AVG(Table3[[#This Row],[Score 2 ]],Table3[[Score 2 ]],1)</f>
        <v>105.5</v>
      </c>
    </row>
    <row r="108" spans="1:26" x14ac:dyDescent="0.3">
      <c r="A108" t="s">
        <v>976</v>
      </c>
      <c r="B108">
        <f>COUNTIFS(Table2[Sub-Sector],Table3[[#This Row],[Sub-Sector]])</f>
        <v>2</v>
      </c>
      <c r="C108" s="1">
        <f>COUNTIFS(Table2[Sub-Sector],Table3[[#This Row],[Sub-Sector]],Table2[Uptrend],"Uptrend")/Table3[[#This Row],[Count]]</f>
        <v>0.5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0.5</v>
      </c>
      <c r="F108" s="1">
        <f>COUNTIFS(Table2[Sub-Sector],Table3[[#This Row],[Sub-Sector]],Table2[6M Return vs Nifty],"&gt;=10")/Table3[[#This Row],[Count]]</f>
        <v>0.5</v>
      </c>
      <c r="G108" s="1">
        <f>COUNTIFS(Table2[Sub-Sector],Table3[[#This Row],[Sub-Sector]],Table2[1Y Return vs Nifty],"&gt;=10")/Table3[[#This Row],[Count]]</f>
        <v>0.5</v>
      </c>
      <c r="H108" s="1">
        <f>COUNTIFS(Table2[Sub-Sector],Table3[[#This Row],[Sub-Sector]],Table2[RSI Exponential â€“ 14D],"&gt;=50")/Table3[[#This Row],[Count]]</f>
        <v>0.5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0.5</v>
      </c>
      <c r="P108" s="1">
        <f>COUNTIFS(Table2[Sub-Sector],Table3[[#This Row],[Sub-Sector]],Table2[% Away From 52W High],"&lt;=10")/Table3[[#This Row],[Count]]</f>
        <v>0.5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0.5</v>
      </c>
      <c r="S108" s="1">
        <f>COUNTIFS(Table2[Sub-Sector],Table3[[#This Row],[Sub-Sector]],Table2[% Price above 50 EMA],"&gt;=0")/Table3[[#This Row],[Count]]</f>
        <v>0.5</v>
      </c>
      <c r="T108" s="1">
        <f>COUNTIFS(Table2[Sub-Sector],Table3[[#This Row],[Sub-Sector]],Table2[% Price above 200 EMA],"&gt;=0")/Table3[[#This Row],[Count]]</f>
        <v>0.5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519.5</v>
      </c>
      <c r="X108">
        <f>_xlfn.RANK.AVG(Table3[[#This Row],[Score]],Table3[Score],1)</f>
        <v>91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08">
        <f>_xlfn.RANK.AVG(Table3[[#This Row],[Score 2 ]],Table3[[Score 2 ]],1)</f>
        <v>108</v>
      </c>
    </row>
    <row r="109" spans="1:26" x14ac:dyDescent="0.3">
      <c r="A109" t="s">
        <v>390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0.5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0.5</v>
      </c>
      <c r="G109" s="1">
        <f>COUNTIFS(Table2[Sub-Sector],Table3[[#This Row],[Sub-Sector]],Table2[1Y Return vs Nifty],"&gt;=10")/Table3[[#This Row],[Count]]</f>
        <v>0.5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0.5</v>
      </c>
      <c r="P109" s="1">
        <f>COUNTIFS(Table2[Sub-Sector],Table3[[#This Row],[Sub-Sector]],Table2[% Away From 52W High],"&lt;=10")/Table3[[#This Row],[Count]]</f>
        <v>0.5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0.5</v>
      </c>
      <c r="T109" s="1">
        <f>COUNTIFS(Table2[Sub-Sector],Table3[[#This Row],[Sub-Sector]],Table2[% Price above 200 EMA],"&gt;=0")/Table3[[#This Row],[Count]]</f>
        <v>0.5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591.5</v>
      </c>
      <c r="X109">
        <f>_xlfn.RANK.AVG(Table3[[#This Row],[Score]],Table3[Score],1)</f>
        <v>105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09">
        <f>_xlfn.RANK.AVG(Table3[[#This Row],[Score 2 ]],Table3[[Score 2 ]],1)</f>
        <v>108</v>
      </c>
    </row>
    <row r="110" spans="1:26" x14ac:dyDescent="0.3">
      <c r="A110" t="s">
        <v>1618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1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0.5</v>
      </c>
      <c r="G110" s="1">
        <f>COUNTIFS(Table2[Sub-Sector],Table3[[#This Row],[Sub-Sector]],Table2[1Y Return vs Nifty],"&gt;=10")/Table3[[#This Row],[Count]]</f>
        <v>0.5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0.5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110">
        <f>_xlfn.RANK.AVG(Table3[[#This Row],[Score]],Table3[Score],1)</f>
        <v>96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10">
        <f>_xlfn.RANK.AVG(Table3[[#This Row],[Score 2 ]],Table3[[Score 2 ]],1)</f>
        <v>108</v>
      </c>
    </row>
    <row r="111" spans="1:26" x14ac:dyDescent="0.3">
      <c r="A111" t="s">
        <v>541</v>
      </c>
      <c r="B111">
        <f>COUNTIFS(Table2[Sub-Sector],Table3[[#This Row],[Sub-Sector]])</f>
        <v>5</v>
      </c>
      <c r="C111" s="1">
        <f>COUNTIFS(Table2[Sub-Sector],Table3[[#This Row],[Sub-Sector]],Table2[Uptrend],"Uptrend")/Table3[[#This Row],[Count]]</f>
        <v>0.2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0.4</v>
      </c>
      <c r="G111" s="1">
        <f>COUNTIFS(Table2[Sub-Sector],Table3[[#This Row],[Sub-Sector]],Table2[1Y Return vs Nifty],"&gt;=10")/Table3[[#This Row],[Count]]</f>
        <v>0.2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0.2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0.2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0.6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0.4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625.5</v>
      </c>
      <c r="X111">
        <f>_xlfn.RANK.AVG(Table3[[#This Row],[Score]],Table3[Score],1)</f>
        <v>113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11">
        <f>_xlfn.RANK.AVG(Table3[[#This Row],[Score 2 ]],Table3[[Score 2 ]],1)</f>
        <v>110</v>
      </c>
    </row>
    <row r="112" spans="1:26" x14ac:dyDescent="0.3">
      <c r="A112" t="s">
        <v>24</v>
      </c>
      <c r="B112">
        <f>COUNTIFS(Table2[Sub-Sector],Table3[[#This Row],[Sub-Sector]])</f>
        <v>21</v>
      </c>
      <c r="C112" s="1">
        <f>COUNTIFS(Table2[Sub-Sector],Table3[[#This Row],[Sub-Sector]],Table2[Uptrend],"Uptrend")/Table3[[#This Row],[Count]]</f>
        <v>0.2857142857142857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9.5238095238095233E-2</v>
      </c>
      <c r="G112" s="1">
        <f>COUNTIFS(Table2[Sub-Sector],Table3[[#This Row],[Sub-Sector]],Table2[1Y Return vs Nifty],"&gt;=10")/Table3[[#This Row],[Count]]</f>
        <v>4.7619047619047616E-2</v>
      </c>
      <c r="H112" s="1">
        <f>COUNTIFS(Table2[Sub-Sector],Table3[[#This Row],[Sub-Sector]],Table2[RSI Exponential â€“ 14D],"&gt;=50")/Table3[[#This Row],[Count]]</f>
        <v>0.2857142857142857</v>
      </c>
      <c r="I112" s="1">
        <f>COUNTIFS(Table2[Sub-Sector],Table3[[#This Row],[Sub-Sector]],Table2[Relative Volume],"&gt;=1")/Table3[[#This Row],[Count]]</f>
        <v>0.14285714285714285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0.66666666666666663</v>
      </c>
      <c r="P112" s="1">
        <f>COUNTIFS(Table2[Sub-Sector],Table3[[#This Row],[Sub-Sector]],Table2[% Away From 52W High],"&lt;=10")/Table3[[#This Row],[Count]]</f>
        <v>0.23809523809523808</v>
      </c>
      <c r="Q112" s="1">
        <f>COUNTIFS(Table2[Sub-Sector],Table3[[#This Row],[Sub-Sector]],Table2[% Away From 52W Low],"&gt;=10")/Table3[[#This Row],[Count]]</f>
        <v>0.5714285714285714</v>
      </c>
      <c r="R112" s="1">
        <f>COUNTIFS(Table2[Sub-Sector],Table3[[#This Row],[Sub-Sector]],Table2[% Price above 20 EMA],"&gt;=0")/Table3[[#This Row],[Count]]</f>
        <v>0.2857142857142857</v>
      </c>
      <c r="S112" s="1">
        <f>COUNTIFS(Table2[Sub-Sector],Table3[[#This Row],[Sub-Sector]],Table2[% Price above 50 EMA],"&gt;=0")/Table3[[#This Row],[Count]]</f>
        <v>0.38095238095238093</v>
      </c>
      <c r="T112" s="1">
        <f>COUNTIFS(Table2[Sub-Sector],Table3[[#This Row],[Sub-Sector]],Table2[% Price above 200 EMA],"&gt;=0")/Table3[[#This Row],[Count]]</f>
        <v>0.42857142857142855</v>
      </c>
      <c r="U112" s="1">
        <f>COUNTIFS(Table2[Sub-Sector],Table3[[#This Row],[Sub-Sector]],Table2[Rate of Change - Zone],"Positive")/Table3[[#This Row],[Count]]</f>
        <v>0.2857142857142857</v>
      </c>
      <c r="V112" s="1">
        <f>COUNTIFS(Table2[Sub-Sector],Table3[[#This Row],[Sub-Sector]],Table2[Sharpe Ratio],"&gt;=0.10")/Table3[[#This Row],[Count]]</f>
        <v>0.23809523809523808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635</v>
      </c>
      <c r="X112">
        <f>_xlfn.RANK.AVG(Table3[[#This Row],[Score]],Table3[Score],1)</f>
        <v>114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2">
        <f>_xlfn.RANK.AVG(Table3[[#This Row],[Score 2 ]],Table3[[Score 2 ]],1)</f>
        <v>111</v>
      </c>
    </row>
    <row r="113" spans="1:26" x14ac:dyDescent="0.3">
      <c r="A113" t="s">
        <v>501</v>
      </c>
      <c r="B113">
        <f>COUNTIFS(Table2[Sub-Sector],Table3[[#This Row],[Sub-Sector]])</f>
        <v>6</v>
      </c>
      <c r="C113" s="1">
        <f>COUNTIFS(Table2[Sub-Sector],Table3[[#This Row],[Sub-Sector]],Table2[Uptrend],"Uptrend")/Table3[[#This Row],[Count]]</f>
        <v>0.5</v>
      </c>
      <c r="D113" s="1">
        <f>COUNTIFS(Table2[Sub-Sector],Table3[[#This Row],[Sub-Sector]],Table2[1W Return vs Nifty],"&gt;=5")/Table3[[#This Row],[Count]]</f>
        <v>0.16666666666666666</v>
      </c>
      <c r="E113" s="1">
        <f>COUNTIFS(Table2[Sub-Sector],Table3[[#This Row],[Sub-Sector]],Table2[1M Return vs Nifty],"&gt;=5")/Table3[[#This Row],[Count]]</f>
        <v>0.16666666666666666</v>
      </c>
      <c r="F113" s="1">
        <f>COUNTIFS(Table2[Sub-Sector],Table3[[#This Row],[Sub-Sector]],Table2[6M Return vs Nifty],"&gt;=10")/Table3[[#This Row],[Count]]</f>
        <v>0.16666666666666666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0.16666666666666666</v>
      </c>
      <c r="I113" s="1">
        <f>COUNTIFS(Table2[Sub-Sector],Table3[[#This Row],[Sub-Sector]],Table2[Relative Volume],"&gt;=1")/Table3[[#This Row],[Count]]</f>
        <v>0.16666666666666666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0.5</v>
      </c>
      <c r="P113" s="1">
        <f>COUNTIFS(Table2[Sub-Sector],Table3[[#This Row],[Sub-Sector]],Table2[% Away From 52W High],"&lt;=10")/Table3[[#This Row],[Count]]</f>
        <v>0.16666666666666666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0.66666666666666663</v>
      </c>
      <c r="S113" s="1">
        <f>COUNTIFS(Table2[Sub-Sector],Table3[[#This Row],[Sub-Sector]],Table2[% Price above 50 EMA],"&gt;=0")/Table3[[#This Row],[Count]]</f>
        <v>0.66666666666666663</v>
      </c>
      <c r="T113" s="1">
        <f>COUNTIFS(Table2[Sub-Sector],Table3[[#This Row],[Sub-Sector]],Table2[% Price above 200 EMA],"&gt;=0")/Table3[[#This Row],[Count]]</f>
        <v>0.66666666666666663</v>
      </c>
      <c r="U113" s="1">
        <f>COUNTIFS(Table2[Sub-Sector],Table3[[#This Row],[Sub-Sector]],Table2[Rate of Change - Zone],"Positive")/Table3[[#This Row],[Count]]</f>
        <v>0.16666666666666666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113">
        <f>_xlfn.RANK.AVG(Table3[[#This Row],[Score]],Table3[Score],1)</f>
        <v>100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364.5</v>
      </c>
      <c r="Z113">
        <f>_xlfn.RANK.AVG(Table3[[#This Row],[Score 2 ]],Table3[[Score 2 ]],1)</f>
        <v>112</v>
      </c>
    </row>
    <row r="114" spans="1:26" x14ac:dyDescent="0.3">
      <c r="A114" t="s">
        <v>747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1</v>
      </c>
      <c r="D114" s="1">
        <f>COUNTIFS(Table2[Sub-Sector],Table3[[#This Row],[Sub-Sector]],Table2[1W Return vs Nifty],"&gt;=5")/Table3[[#This Row],[Count]]</f>
        <v>0.5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0.5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0.5</v>
      </c>
      <c r="S114" s="1">
        <f>COUNTIFS(Table2[Sub-Sector],Table3[[#This Row],[Sub-Sector]],Table2[% Price above 50 EMA],"&gt;=0")/Table3[[#This Row],[Count]]</f>
        <v>0.5</v>
      </c>
      <c r="T114" s="1">
        <f>COUNTIFS(Table2[Sub-Sector],Table3[[#This Row],[Sub-Sector]],Table2[% Price above 200 EMA],"&gt;=0")/Table3[[#This Row],[Count]]</f>
        <v>1</v>
      </c>
      <c r="U114" s="1">
        <f>COUNTIFS(Table2[Sub-Sector],Table3[[#This Row],[Sub-Sector]],Table2[Rate of Change - Zone],"Positive")/Table3[[#This Row],[Count]]</f>
        <v>0.5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</v>
      </c>
      <c r="X114">
        <f>_xlfn.RANK.AVG(Table3[[#This Row],[Score]],Table3[Score],1)</f>
        <v>79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369.5</v>
      </c>
      <c r="Z114">
        <f>_xlfn.RANK.AVG(Table3[[#This Row],[Score 2 ]],Table3[[Score 2 ]],1)</f>
        <v>113.5</v>
      </c>
    </row>
    <row r="115" spans="1:26" x14ac:dyDescent="0.3">
      <c r="A115" t="s">
        <v>34</v>
      </c>
      <c r="B115">
        <f>COUNTIFS(Table2[Sub-Sector],Table3[[#This Row],[Sub-Sector]])</f>
        <v>11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0.36363636363636365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9.0909090909090912E-2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0.18181818181818182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0.36363636363636365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0.63636363636363635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663.5</v>
      </c>
      <c r="X115">
        <f>_xlfn.RANK.AVG(Table3[[#This Row],[Score]],Table3[Score],1)</f>
        <v>115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369.5</v>
      </c>
      <c r="Z115">
        <f>_xlfn.RANK.AVG(Table3[[#This Row],[Score 2 ]],Table3[[Score 2 ]],1)</f>
        <v>113.5</v>
      </c>
    </row>
    <row r="116" spans="1:26" x14ac:dyDescent="0.3">
      <c r="A116" t="s">
        <v>297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1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621.5</v>
      </c>
      <c r="X116">
        <f>_xlfn.RANK.AVG(Table3[[#This Row],[Score]],Table3[Score],1)</f>
        <v>110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16">
        <f>_xlfn.RANK.AVG(Table3[[#This Row],[Score 2 ]],Table3[[Score 2 ]],1)</f>
        <v>117.5</v>
      </c>
    </row>
    <row r="117" spans="1:26" x14ac:dyDescent="0.3">
      <c r="A117" t="s">
        <v>338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1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719.5</v>
      </c>
      <c r="X117">
        <f>_xlfn.RANK.AVG(Table3[[#This Row],[Score]],Table3[Score],1)</f>
        <v>118.5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17">
        <f>_xlfn.RANK.AVG(Table3[[#This Row],[Score 2 ]],Table3[[Score 2 ]],1)</f>
        <v>117.5</v>
      </c>
    </row>
    <row r="118" spans="1:26" x14ac:dyDescent="0.3">
      <c r="A118" t="s">
        <v>538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719.5</v>
      </c>
      <c r="X118">
        <f>_xlfn.RANK.AVG(Table3[[#This Row],[Score]],Table3[Score],1)</f>
        <v>118.5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18">
        <f>_xlfn.RANK.AVG(Table3[[#This Row],[Score 2 ]],Table3[[Score 2 ]],1)</f>
        <v>117.5</v>
      </c>
    </row>
    <row r="119" spans="1:26" x14ac:dyDescent="0.3">
      <c r="A119" t="s">
        <v>588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0.5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0.5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0.5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0.5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686.5</v>
      </c>
      <c r="X119">
        <f>_xlfn.RANK.AVG(Table3[[#This Row],[Score]],Table3[Score],1)</f>
        <v>116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19">
        <f>_xlfn.RANK.AVG(Table3[[#This Row],[Score 2 ]],Table3[[Score 2 ]],1)</f>
        <v>117.5</v>
      </c>
    </row>
    <row r="120" spans="1:26" x14ac:dyDescent="0.3">
      <c r="A120" t="s">
        <v>1191</v>
      </c>
      <c r="B120">
        <f>COUNTIFS(Table2[Sub-Sector],Table3[[#This Row],[Sub-Sector]])</f>
        <v>2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0.5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719.5</v>
      </c>
      <c r="X120">
        <f>_xlfn.RANK.AVG(Table3[[#This Row],[Score]],Table3[Score],1)</f>
        <v>118.5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20">
        <f>_xlfn.RANK.AVG(Table3[[#This Row],[Score 2 ]],Table3[[Score 2 ]],1)</f>
        <v>117.5</v>
      </c>
    </row>
    <row r="121" spans="1:26" x14ac:dyDescent="0.3">
      <c r="A121" t="s">
        <v>1958</v>
      </c>
      <c r="B121">
        <f>COUNTIFS(Table2[Sub-Sector],Table3[[#This Row],[Sub-Sector]])</f>
        <v>3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0.66666666666666663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0.66666666666666663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719.5</v>
      </c>
      <c r="X121">
        <f>_xlfn.RANK.AVG(Table3[[#This Row],[Score]],Table3[Score],1)</f>
        <v>118.5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21">
        <f>_xlfn.RANK.AVG(Table3[[#This Row],[Score 2 ]],Table3[[Score 2 ]],1)</f>
        <v>117.5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161E-43CF-4180-AD04-64BD6594B832}">
  <dimension ref="A1:AV739"/>
  <sheetViews>
    <sheetView tabSelected="1" topLeftCell="AL1" workbookViewId="0">
      <selection activeCell="AP1" sqref="AP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3141</v>
      </c>
      <c r="D1" t="s">
        <v>2</v>
      </c>
      <c r="E1" t="s">
        <v>3</v>
      </c>
      <c r="F1" t="s">
        <v>4</v>
      </c>
      <c r="G1" t="s">
        <v>5</v>
      </c>
      <c r="H1" t="s">
        <v>3164</v>
      </c>
      <c r="I1" t="s">
        <v>6</v>
      </c>
      <c r="J1" t="s">
        <v>3165</v>
      </c>
      <c r="K1" t="s">
        <v>7</v>
      </c>
      <c r="L1" t="s">
        <v>3166</v>
      </c>
      <c r="M1" t="s">
        <v>8</v>
      </c>
      <c r="N1" t="s">
        <v>3167</v>
      </c>
      <c r="O1" t="s">
        <v>3168</v>
      </c>
      <c r="P1" t="s">
        <v>9</v>
      </c>
      <c r="Q1" t="s">
        <v>10</v>
      </c>
      <c r="R1" t="s">
        <v>11</v>
      </c>
      <c r="S1" s="1" t="s">
        <v>3169</v>
      </c>
      <c r="T1" s="1" t="s">
        <v>3170</v>
      </c>
      <c r="U1" s="1" t="s">
        <v>3171</v>
      </c>
      <c r="V1" t="s">
        <v>12</v>
      </c>
      <c r="W1" t="s">
        <v>3172</v>
      </c>
      <c r="X1" t="s">
        <v>3173</v>
      </c>
      <c r="Y1" t="s">
        <v>3174</v>
      </c>
      <c r="Z1" t="s">
        <v>3175</v>
      </c>
      <c r="AA1" t="s">
        <v>3176</v>
      </c>
      <c r="AB1" t="s">
        <v>3177</v>
      </c>
      <c r="AC1" s="1" t="s">
        <v>3178</v>
      </c>
      <c r="AD1" s="1" t="s">
        <v>3179</v>
      </c>
      <c r="AE1" s="1" t="s">
        <v>3180</v>
      </c>
      <c r="AF1" s="1" t="s">
        <v>3181</v>
      </c>
      <c r="AG1" s="1" t="s">
        <v>3182</v>
      </c>
      <c r="AH1" s="1" t="s">
        <v>3183</v>
      </c>
      <c r="AI1" t="s">
        <v>13</v>
      </c>
      <c r="AJ1" t="s">
        <v>14</v>
      </c>
      <c r="AK1" t="s">
        <v>3184</v>
      </c>
      <c r="AL1" t="s">
        <v>3185</v>
      </c>
      <c r="AM1" t="s">
        <v>3186</v>
      </c>
      <c r="AN1" t="s">
        <v>3187</v>
      </c>
      <c r="AO1" t="s">
        <v>3188</v>
      </c>
      <c r="AP1" t="s">
        <v>15</v>
      </c>
      <c r="AQ1" s="2" t="s">
        <v>3192</v>
      </c>
      <c r="AR1" s="2" t="s">
        <v>3193</v>
      </c>
      <c r="AS1" s="2" t="s">
        <v>3194</v>
      </c>
      <c r="AT1" s="2" t="s">
        <v>3195</v>
      </c>
      <c r="AU1" s="2" t="s">
        <v>3196</v>
      </c>
      <c r="AV1" s="2" t="s">
        <v>3197</v>
      </c>
    </row>
    <row r="2" spans="1:48" x14ac:dyDescent="0.3">
      <c r="A2" t="s">
        <v>945</v>
      </c>
      <c r="B2" t="s">
        <v>946</v>
      </c>
      <c r="C2" t="s">
        <v>3154</v>
      </c>
      <c r="D2" t="s">
        <v>135</v>
      </c>
      <c r="E2">
        <v>16061.4920977</v>
      </c>
      <c r="F2">
        <v>613.9</v>
      </c>
      <c r="G2">
        <v>211.270791818833</v>
      </c>
      <c r="H2">
        <f>(Table2[[#This Row],[1Y Return vs Nifty]]-AVERAGE(Table2[1Y Return vs Nifty]))/_xlfn.STDEV.P(Table2[1Y Return vs Nifty])</f>
        <v>3.3805244814128752</v>
      </c>
      <c r="I2">
        <v>37.484127208001098</v>
      </c>
      <c r="J2">
        <f>(Table2[[#This Row],[1M Return vs Nifty]]-AVERAGE(Table2[1M Return vs Nifty]))/_xlfn.STDEV.P(Table2[1M Return vs Nifty])</f>
        <v>3.5395922115003478</v>
      </c>
      <c r="K2">
        <v>272.79130829337998</v>
      </c>
      <c r="L2">
        <f>(Table2[[#This Row],[6M Return vs Nifty]]-AVERAGE(Table2[6M Return vs Nifty]))/_xlfn.STDEV.P(Table2[6M Return vs Nifty])</f>
        <v>8.4011627291499735</v>
      </c>
      <c r="M2">
        <v>13.0145868184301</v>
      </c>
      <c r="N2">
        <f>(Table2[[#This Row],[1W Return vs Nifty]]-AVERAGE(Table2[1W Return vs Nifty]))/_xlfn.STDEV.P(Table2[1W Return vs Nifty])</f>
        <v>2.4242604840077808</v>
      </c>
      <c r="O2">
        <v>527.23</v>
      </c>
      <c r="P2">
        <v>456.536652728928</v>
      </c>
      <c r="Q2">
        <v>308.81909580400401</v>
      </c>
      <c r="R2">
        <v>78.827320746947393</v>
      </c>
      <c r="S2" s="1">
        <f>(Table2[[#This Row],[Close Price]]-Table2[[#This Row],[20D EMA]])/Table2[[#This Row],[20D EMA]]</f>
        <v>0.16438745898374515</v>
      </c>
      <c r="T2" s="1">
        <f>(Table2[[#This Row],[Close Price]]-Table2[[#This Row],[50D EMA]])/Table2[[#This Row],[50D EMA]]</f>
        <v>0.34468940517796193</v>
      </c>
      <c r="U2" s="1">
        <f>(Table2[[#This Row],[Close Price]]-Table2[[#This Row],[200D EMA]])/Table2[[#This Row],[200D EMA]]</f>
        <v>0.98789520577321899</v>
      </c>
      <c r="V2">
        <v>0.943445487253048</v>
      </c>
      <c r="W2">
        <v>581.20000000000005</v>
      </c>
      <c r="X2">
        <v>624</v>
      </c>
      <c r="Y2">
        <v>581.20000000000005</v>
      </c>
      <c r="Z2">
        <v>624</v>
      </c>
      <c r="AA2">
        <v>511</v>
      </c>
      <c r="AB2">
        <v>624</v>
      </c>
      <c r="AC2" s="1">
        <f>(Table2[[#This Row],[Close Price]]/Table2[[#This Row],[Day Low]])-1</f>
        <v>5.6262904335856678E-2</v>
      </c>
      <c r="AD2" s="1">
        <f>(Table2[[#This Row],[Day High]]/Table2[[#This Row],[Close Price]])-1</f>
        <v>1.6452190910571707E-2</v>
      </c>
      <c r="AE2" s="1">
        <f>(Table2[[#This Row],[Close Price]]/Table2[[#This Row],[Current Week Low]])-1</f>
        <v>5.6262904335856678E-2</v>
      </c>
      <c r="AF2" s="1">
        <f>(Table2[[#This Row],[Current Week High]]/Table2[[#This Row],[Close Price]])-1</f>
        <v>1.6452190910571707E-2</v>
      </c>
      <c r="AG2" s="1">
        <f>(Table2[[#This Row],[Close Price]]/Table2[[#This Row],[Current Month Low]])-1</f>
        <v>0.20136986301369864</v>
      </c>
      <c r="AH2" s="1">
        <f>(Table2[[#This Row],[Current Month High]]/Table2[[#This Row],[Close Price]])-1</f>
        <v>1.6452190910571707E-2</v>
      </c>
      <c r="AI2">
        <v>1.64521909105717</v>
      </c>
      <c r="AJ2">
        <v>318.45881190143399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0.72</v>
      </c>
      <c r="AM2" t="s">
        <v>3191</v>
      </c>
      <c r="AN2">
        <v>10.5</v>
      </c>
      <c r="AO2" t="s">
        <v>3191</v>
      </c>
      <c r="AP2">
        <v>0.27487357821259301</v>
      </c>
      <c r="AQ2">
        <f>(Table2[[#This Row],[Sharpe Ratio]]-AVERAGE(Table2[Sharpe Ratio]))/_xlfn.STDEV.P(Table2[Sharpe Ratio])</f>
        <v>2.4447564394246406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20.190296345495618</v>
      </c>
      <c r="AS2">
        <f>_xlfn.RANK.AVG(Table2[[#This Row],[1Y Return vs Nifty Z-Score]],Table2[1Y Return vs Nifty Z-Score])</f>
        <v>9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5</v>
      </c>
    </row>
    <row r="3" spans="1:48" x14ac:dyDescent="0.3">
      <c r="A3" t="s">
        <v>989</v>
      </c>
      <c r="B3" t="s">
        <v>990</v>
      </c>
      <c r="C3" t="s">
        <v>3152</v>
      </c>
      <c r="D3" t="s">
        <v>991</v>
      </c>
      <c r="E3">
        <v>14903.024682560001</v>
      </c>
      <c r="F3">
        <v>2190.4</v>
      </c>
      <c r="G3">
        <v>149.41309756779299</v>
      </c>
      <c r="H3">
        <f>(Table2[[#This Row],[1Y Return vs Nifty]]-AVERAGE(Table2[1Y Return vs Nifty]))/_xlfn.STDEV.P(Table2[1Y Return vs Nifty])</f>
        <v>2.2776336491468534</v>
      </c>
      <c r="I3">
        <v>22.2714677556623</v>
      </c>
      <c r="J3">
        <f>(Table2[[#This Row],[1M Return vs Nifty]]-AVERAGE(Table2[1M Return vs Nifty]))/_xlfn.STDEV.P(Table2[1M Return vs Nifty])</f>
        <v>2.0682013641013213</v>
      </c>
      <c r="K3">
        <v>147.51783519401599</v>
      </c>
      <c r="L3">
        <f>(Table2[[#This Row],[6M Return vs Nifty]]-AVERAGE(Table2[6M Return vs Nifty]))/_xlfn.STDEV.P(Table2[6M Return vs Nifty])</f>
        <v>4.343909487124459</v>
      </c>
      <c r="M3">
        <v>-1.2861739382431101</v>
      </c>
      <c r="N3">
        <f>(Table2[[#This Row],[1W Return vs Nifty]]-AVERAGE(Table2[1W Return vs Nifty]))/_xlfn.STDEV.P(Table2[1W Return vs Nifty])</f>
        <v>-0.34460602876887952</v>
      </c>
      <c r="O3">
        <v>2121.5100000000002</v>
      </c>
      <c r="P3">
        <v>1852.2654723726801</v>
      </c>
      <c r="Q3">
        <v>1311.3253683948899</v>
      </c>
      <c r="R3">
        <v>51.043889232749102</v>
      </c>
      <c r="S3" s="1">
        <f>(Table2[[#This Row],[Close Price]]-Table2[[#This Row],[20D EMA]])/Table2[[#This Row],[20D EMA]]</f>
        <v>3.2472154267479229E-2</v>
      </c>
      <c r="T3" s="1">
        <f>(Table2[[#This Row],[Close Price]]-Table2[[#This Row],[50D EMA]])/Table2[[#This Row],[50D EMA]]</f>
        <v>0.18255187103076692</v>
      </c>
      <c r="U3" s="1">
        <f>(Table2[[#This Row],[Close Price]]-Table2[[#This Row],[200D EMA]])/Table2[[#This Row],[200D EMA]]</f>
        <v>0.67037110147661494</v>
      </c>
      <c r="V3">
        <v>0.55574265243763799</v>
      </c>
      <c r="W3">
        <v>2157</v>
      </c>
      <c r="X3">
        <v>2222.6</v>
      </c>
      <c r="Y3">
        <v>2157</v>
      </c>
      <c r="Z3">
        <v>2222.6</v>
      </c>
      <c r="AA3">
        <v>2157</v>
      </c>
      <c r="AB3">
        <v>2433.25</v>
      </c>
      <c r="AC3" s="1">
        <f>(Table2[[#This Row],[Close Price]]/Table2[[#This Row],[Day Low]])-1</f>
        <v>1.5484469170143678E-2</v>
      </c>
      <c r="AD3" s="1">
        <f>(Table2[[#This Row],[Day High]]/Table2[[#This Row],[Close Price]])-1</f>
        <v>1.4700511322132792E-2</v>
      </c>
      <c r="AE3" s="1">
        <f>(Table2[[#This Row],[Close Price]]/Table2[[#This Row],[Current Week Low]])-1</f>
        <v>1.5484469170143678E-2</v>
      </c>
      <c r="AF3" s="1">
        <f>(Table2[[#This Row],[Current Week High]]/Table2[[#This Row],[Close Price]])-1</f>
        <v>1.4700511322132792E-2</v>
      </c>
      <c r="AG3" s="1">
        <f>(Table2[[#This Row],[Close Price]]/Table2[[#This Row],[Current Month Low]])-1</f>
        <v>1.5484469170143678E-2</v>
      </c>
      <c r="AH3" s="1">
        <f>(Table2[[#This Row],[Current Month High]]/Table2[[#This Row],[Close Price]])-1</f>
        <v>0.11087016070124167</v>
      </c>
      <c r="AI3">
        <v>16.143170197224201</v>
      </c>
      <c r="AJ3">
        <v>209.99150863288901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0.74</v>
      </c>
      <c r="AM3" t="s">
        <v>3191</v>
      </c>
      <c r="AN3">
        <v>0.08</v>
      </c>
      <c r="AO3" t="s">
        <v>3191</v>
      </c>
      <c r="AP3">
        <v>0.24580586985024</v>
      </c>
      <c r="AQ3">
        <f>(Table2[[#This Row],[Sharpe Ratio]]-AVERAGE(Table2[Sharpe Ratio]))/_xlfn.STDEV.P(Table2[Sharpe Ratio])</f>
        <v>2.1067112357993669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10.45184970740312</v>
      </c>
      <c r="AS3">
        <f>_xlfn.RANK.AVG(Table2[[#This Row],[1Y Return vs Nifty Z-Score]],Table2[1Y Return vs Nifty Z-Score])</f>
        <v>29</v>
      </c>
      <c r="AT3">
        <f>_xlfn.RANK.AVG(Table2[[#This Row],[6M Return vs Nifty Z-Score]],Table2[6M Return vs Nifty Z-Score])</f>
        <v>2</v>
      </c>
      <c r="AU3">
        <f>_xlfn.RANK.AVG(Table2[[#This Row],[Sharpe Ratio Z-Score]],Table2[Sharpe Ratio Z-Score])</f>
        <v>13</v>
      </c>
      <c r="AV3">
        <f>(Table2[[#This Row],[Rank 1Y]]+Table2[[#This Row],[Rank 6M]]+Table2[[#This Row],[Rank Sharpe]])/3</f>
        <v>14.666666666666666</v>
      </c>
    </row>
    <row r="4" spans="1:48" x14ac:dyDescent="0.3">
      <c r="A4" t="s">
        <v>226</v>
      </c>
      <c r="B4" t="s">
        <v>227</v>
      </c>
      <c r="C4" t="s">
        <v>3147</v>
      </c>
      <c r="D4" t="s">
        <v>130</v>
      </c>
      <c r="E4">
        <v>117365.781429</v>
      </c>
      <c r="F4">
        <v>562.9</v>
      </c>
      <c r="G4">
        <v>171.230208527466</v>
      </c>
      <c r="H4">
        <f>(Table2[[#This Row],[1Y Return vs Nifty]]-AVERAGE(Table2[1Y Return vs Nifty]))/_xlfn.STDEV.P(Table2[1Y Return vs Nifty])</f>
        <v>2.6666215019158623</v>
      </c>
      <c r="I4">
        <v>6.5242778770790597</v>
      </c>
      <c r="J4">
        <f>(Table2[[#This Row],[1M Return vs Nifty]]-AVERAGE(Table2[1M Return vs Nifty]))/_xlfn.STDEV.P(Table2[1M Return vs Nifty])</f>
        <v>0.5451099459180424</v>
      </c>
      <c r="K4">
        <v>118.473652177837</v>
      </c>
      <c r="L4">
        <f>(Table2[[#This Row],[6M Return vs Nifty]]-AVERAGE(Table2[6M Return vs Nifty]))/_xlfn.STDEV.P(Table2[6M Return vs Nifty])</f>
        <v>3.4032506006983834</v>
      </c>
      <c r="M4">
        <v>-5.3152933441298398</v>
      </c>
      <c r="N4">
        <f>(Table2[[#This Row],[1W Return vs Nifty]]-AVERAGE(Table2[1W Return vs Nifty]))/_xlfn.STDEV.P(Table2[1W Return vs Nifty])</f>
        <v>-1.1247109468749008</v>
      </c>
      <c r="O4">
        <v>576.88</v>
      </c>
      <c r="P4">
        <v>542.48325433825096</v>
      </c>
      <c r="Q4">
        <v>376.48509447139202</v>
      </c>
      <c r="R4">
        <v>36.151117455070398</v>
      </c>
      <c r="S4" s="1">
        <f>(Table2[[#This Row],[Close Price]]-Table2[[#This Row],[20D EMA]])/Table2[[#This Row],[20D EMA]]</f>
        <v>-2.4233809457772877E-2</v>
      </c>
      <c r="T4" s="1">
        <f>(Table2[[#This Row],[Close Price]]-Table2[[#This Row],[50D EMA]])/Table2[[#This Row],[50D EMA]]</f>
        <v>3.7635715938650345E-2</v>
      </c>
      <c r="U4" s="1">
        <f>(Table2[[#This Row],[Close Price]]-Table2[[#This Row],[200D EMA]])/Table2[[#This Row],[200D EMA]]</f>
        <v>0.49514551376953136</v>
      </c>
      <c r="V4">
        <v>0.62783004359504202</v>
      </c>
      <c r="W4">
        <v>553.35</v>
      </c>
      <c r="X4">
        <v>572.25</v>
      </c>
      <c r="Y4">
        <v>553.35</v>
      </c>
      <c r="Z4">
        <v>572.25</v>
      </c>
      <c r="AA4">
        <v>553.35</v>
      </c>
      <c r="AB4">
        <v>619.5</v>
      </c>
      <c r="AC4" s="1">
        <f>(Table2[[#This Row],[Close Price]]/Table2[[#This Row],[Day Low]])-1</f>
        <v>1.7258516309749616E-2</v>
      </c>
      <c r="AD4" s="1">
        <f>(Table2[[#This Row],[Day High]]/Table2[[#This Row],[Close Price]])-1</f>
        <v>1.6610410374844564E-2</v>
      </c>
      <c r="AE4" s="1">
        <f>(Table2[[#This Row],[Close Price]]/Table2[[#This Row],[Current Week Low]])-1</f>
        <v>1.7258516309749616E-2</v>
      </c>
      <c r="AF4" s="1">
        <f>(Table2[[#This Row],[Current Week High]]/Table2[[#This Row],[Close Price]])-1</f>
        <v>1.6610410374844564E-2</v>
      </c>
      <c r="AG4" s="1">
        <f>(Table2[[#This Row],[Close Price]]/Table2[[#This Row],[Current Month Low]])-1</f>
        <v>1.7258516309749616E-2</v>
      </c>
      <c r="AH4" s="1">
        <f>(Table2[[#This Row],[Current Month High]]/Table2[[#This Row],[Close Price]])-1</f>
        <v>0.10055071948836392</v>
      </c>
      <c r="AI4">
        <v>14.940486764967099</v>
      </c>
      <c r="AJ4">
        <v>295.99015124867998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0.42</v>
      </c>
      <c r="AM4" t="s">
        <v>3191</v>
      </c>
      <c r="AN4">
        <v>-1.38</v>
      </c>
      <c r="AO4" t="s">
        <v>3189</v>
      </c>
      <c r="AP4">
        <v>0.22594040669955201</v>
      </c>
      <c r="AQ4">
        <f>(Table2[[#This Row],[Sharpe Ratio]]-AVERAGE(Table2[Sharpe Ratio]))/_xlfn.STDEV.P(Table2[Sharpe Ratio])</f>
        <v>1.8756842675853136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7.3659553692427018</v>
      </c>
      <c r="AS4">
        <f>_xlfn.RANK.AVG(Table2[[#This Row],[1Y Return vs Nifty Z-Score]],Table2[1Y Return vs Nifty Z-Score])</f>
        <v>20</v>
      </c>
      <c r="AT4">
        <f>_xlfn.RANK.AVG(Table2[[#This Row],[6M Return vs Nifty Z-Score]],Table2[6M Return vs Nifty Z-Score])</f>
        <v>4</v>
      </c>
      <c r="AU4">
        <f>_xlfn.RANK.AVG(Table2[[#This Row],[Sharpe Ratio Z-Score]],Table2[Sharpe Ratio Z-Score])</f>
        <v>21</v>
      </c>
      <c r="AV4">
        <f>(Table2[[#This Row],[Rank 1Y]]+Table2[[#This Row],[Rank 6M]]+Table2[[#This Row],[Rank Sharpe]])/3</f>
        <v>15</v>
      </c>
    </row>
    <row r="5" spans="1:48" x14ac:dyDescent="0.3">
      <c r="A5" t="s">
        <v>109</v>
      </c>
      <c r="B5" t="s">
        <v>110</v>
      </c>
      <c r="C5" t="s">
        <v>3151</v>
      </c>
      <c r="D5" t="s">
        <v>111</v>
      </c>
      <c r="E5">
        <v>253698.95885456499</v>
      </c>
      <c r="F5">
        <v>7136.65</v>
      </c>
      <c r="G5">
        <v>216.34764538777901</v>
      </c>
      <c r="H5">
        <f>(Table2[[#This Row],[1Y Return vs Nifty]]-AVERAGE(Table2[1Y Return vs Nifty]))/_xlfn.STDEV.P(Table2[1Y Return vs Nifty])</f>
        <v>3.4710421660071966</v>
      </c>
      <c r="I5">
        <v>23.0589781127123</v>
      </c>
      <c r="J5">
        <f>(Table2[[#This Row],[1M Return vs Nifty]]-AVERAGE(Table2[1M Return vs Nifty]))/_xlfn.STDEV.P(Table2[1M Return vs Nifty])</f>
        <v>2.1443705267139217</v>
      </c>
      <c r="K5">
        <v>67.346632567659697</v>
      </c>
      <c r="L5">
        <f>(Table2[[#This Row],[6M Return vs Nifty]]-AVERAGE(Table2[6M Return vs Nifty]))/_xlfn.STDEV.P(Table2[6M Return vs Nifty])</f>
        <v>1.7473911363091341</v>
      </c>
      <c r="M5">
        <v>-0.26218308100814303</v>
      </c>
      <c r="N5">
        <f>(Table2[[#This Row],[1W Return vs Nifty]]-AVERAGE(Table2[1W Return vs Nifty]))/_xlfn.STDEV.P(Table2[1W Return vs Nifty])</f>
        <v>-0.14634426897653255</v>
      </c>
      <c r="O5">
        <v>6822.23</v>
      </c>
      <c r="P5">
        <v>6208.6765295891901</v>
      </c>
      <c r="Q5">
        <v>4621.48596569451</v>
      </c>
      <c r="R5">
        <v>65.807919554234701</v>
      </c>
      <c r="S5" s="1">
        <f>(Table2[[#This Row],[Close Price]]-Table2[[#This Row],[20D EMA]])/Table2[[#This Row],[20D EMA]]</f>
        <v>4.6087569607005351E-2</v>
      </c>
      <c r="T5" s="1">
        <f>(Table2[[#This Row],[Close Price]]-Table2[[#This Row],[50D EMA]])/Table2[[#This Row],[50D EMA]]</f>
        <v>0.14946397448607471</v>
      </c>
      <c r="U5" s="1">
        <f>(Table2[[#This Row],[Close Price]]-Table2[[#This Row],[200D EMA]])/Table2[[#This Row],[200D EMA]]</f>
        <v>0.54423275391847148</v>
      </c>
      <c r="V5">
        <v>0.96000284502830502</v>
      </c>
      <c r="W5">
        <v>7048.05</v>
      </c>
      <c r="X5">
        <v>7155.7</v>
      </c>
      <c r="Y5">
        <v>7048.05</v>
      </c>
      <c r="Z5">
        <v>7155.7</v>
      </c>
      <c r="AA5">
        <v>6950.05</v>
      </c>
      <c r="AB5">
        <v>7267.75</v>
      </c>
      <c r="AC5" s="1">
        <f>(Table2[[#This Row],[Close Price]]/Table2[[#This Row],[Day Low]])-1</f>
        <v>1.2570852930952503E-2</v>
      </c>
      <c r="AD5" s="1">
        <f>(Table2[[#This Row],[Day High]]/Table2[[#This Row],[Close Price]])-1</f>
        <v>2.6693196387661544E-3</v>
      </c>
      <c r="AE5" s="1">
        <f>(Table2[[#This Row],[Close Price]]/Table2[[#This Row],[Current Week Low]])-1</f>
        <v>1.2570852930952503E-2</v>
      </c>
      <c r="AF5" s="1">
        <f>(Table2[[#This Row],[Current Week High]]/Table2[[#This Row],[Close Price]])-1</f>
        <v>2.6693196387661544E-3</v>
      </c>
      <c r="AG5" s="1">
        <f>(Table2[[#This Row],[Close Price]]/Table2[[#This Row],[Current Month Low]])-1</f>
        <v>2.6848727706994868E-2</v>
      </c>
      <c r="AH5" s="1">
        <f>(Table2[[#This Row],[Current Month High]]/Table2[[#This Row],[Close Price]])-1</f>
        <v>1.8369963498280129E-2</v>
      </c>
      <c r="AI5">
        <v>2.63919345911598</v>
      </c>
      <c r="AJ5">
        <v>266.92287917737701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0.22</v>
      </c>
      <c r="AM5" t="s">
        <v>3191</v>
      </c>
      <c r="AN5">
        <v>2.1</v>
      </c>
      <c r="AO5" t="s">
        <v>3191</v>
      </c>
      <c r="AP5">
        <v>0.28497425933863502</v>
      </c>
      <c r="AQ5">
        <f>(Table2[[#This Row],[Sharpe Ratio]]-AVERAGE(Table2[Sharpe Ratio]))/_xlfn.STDEV.P(Table2[Sharpe Ratio])</f>
        <v>2.5622231060583647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9.7786826661120845</v>
      </c>
      <c r="AS5">
        <f>_xlfn.RANK.AVG(Table2[[#This Row],[1Y Return vs Nifty Z-Score]],Table2[1Y Return vs Nifty Z-Score])</f>
        <v>7</v>
      </c>
      <c r="AT5">
        <f>_xlfn.RANK.AVG(Table2[[#This Row],[6M Return vs Nifty Z-Score]],Table2[6M Return vs Nifty Z-Score])</f>
        <v>38</v>
      </c>
      <c r="AU5">
        <f>_xlfn.RANK.AVG(Table2[[#This Row],[Sharpe Ratio Z-Score]],Table2[Sharpe Ratio Z-Score])</f>
        <v>3</v>
      </c>
      <c r="AV5">
        <f>(Table2[[#This Row],[Rank 1Y]]+Table2[[#This Row],[Rank 6M]]+Table2[[#This Row],[Rank Sharpe]])/3</f>
        <v>16</v>
      </c>
    </row>
    <row r="6" spans="1:48" x14ac:dyDescent="0.3">
      <c r="A6" t="s">
        <v>1304</v>
      </c>
      <c r="B6" t="s">
        <v>1305</v>
      </c>
      <c r="C6" t="s">
        <v>3151</v>
      </c>
      <c r="D6" t="s">
        <v>124</v>
      </c>
      <c r="E6">
        <v>8726.1241965000008</v>
      </c>
      <c r="F6">
        <v>730.5</v>
      </c>
      <c r="G6">
        <v>-36.691240021829103</v>
      </c>
      <c r="H6">
        <f>(Table2[[#This Row],[1Y Return vs Nifty]]-AVERAGE(Table2[1Y Return vs Nifty]))/_xlfn.STDEV.P(Table2[1Y Return vs Nifty])</f>
        <v>-1.0405108477939464</v>
      </c>
      <c r="I6">
        <v>8.9566379328486097</v>
      </c>
      <c r="J6">
        <f>(Table2[[#This Row],[1M Return vs Nifty]]-AVERAGE(Table2[1M Return vs Nifty]))/_xlfn.STDEV.P(Table2[1M Return vs Nifty])</f>
        <v>0.78037139608401407</v>
      </c>
      <c r="K6">
        <v>-3.86644920150311</v>
      </c>
      <c r="L6">
        <f>(Table2[[#This Row],[6M Return vs Nifty]]-AVERAGE(Table2[6M Return vs Nifty]))/_xlfn.STDEV.P(Table2[6M Return vs Nifty])</f>
        <v>-0.55899903340693735</v>
      </c>
      <c r="M6">
        <v>8.9903341932938599</v>
      </c>
      <c r="N6">
        <f>(Table2[[#This Row],[1W Return vs Nifty]]-AVERAGE(Table2[1W Return vs Nifty]))/_xlfn.STDEV.P(Table2[1W Return vs Nifty])</f>
        <v>1.6450978560689988</v>
      </c>
      <c r="O6">
        <v>683.91</v>
      </c>
      <c r="P6">
        <v>676.78030928650105</v>
      </c>
      <c r="Q6">
        <v>702.01203034271896</v>
      </c>
      <c r="R6">
        <v>87.277548401185598</v>
      </c>
      <c r="S6" s="1">
        <f>(Table2[[#This Row],[Close Price]]-Table2[[#This Row],[20D EMA]])/Table2[[#This Row],[20D EMA]]</f>
        <v>6.8122998640172003E-2</v>
      </c>
      <c r="T6" s="1">
        <f>(Table2[[#This Row],[Close Price]]-Table2[[#This Row],[50D EMA]])/Table2[[#This Row],[50D EMA]]</f>
        <v>7.9375374809786056E-2</v>
      </c>
      <c r="U6" s="1">
        <f>(Table2[[#This Row],[Close Price]]-Table2[[#This Row],[200D EMA]])/Table2[[#This Row],[200D EMA]]</f>
        <v>4.0580457920889691E-2</v>
      </c>
      <c r="V6">
        <v>4.5267764789554397</v>
      </c>
      <c r="W6">
        <v>717.1</v>
      </c>
      <c r="X6">
        <v>745</v>
      </c>
      <c r="Y6">
        <v>717.1</v>
      </c>
      <c r="Z6">
        <v>745</v>
      </c>
      <c r="AA6">
        <v>675</v>
      </c>
      <c r="AB6">
        <v>745</v>
      </c>
      <c r="AC6" s="1">
        <f>(Table2[[#This Row],[Close Price]]/Table2[[#This Row],[Day Low]])-1</f>
        <v>1.8686375679821454E-2</v>
      </c>
      <c r="AD6" s="1">
        <f>(Table2[[#This Row],[Day High]]/Table2[[#This Row],[Close Price]])-1</f>
        <v>1.9849418206707714E-2</v>
      </c>
      <c r="AE6" s="1">
        <f>(Table2[[#This Row],[Close Price]]/Table2[[#This Row],[Current Week Low]])-1</f>
        <v>1.8686375679821454E-2</v>
      </c>
      <c r="AF6" s="1">
        <f>(Table2[[#This Row],[Current Week High]]/Table2[[#This Row],[Close Price]])-1</f>
        <v>1.9849418206707714E-2</v>
      </c>
      <c r="AG6" s="1">
        <f>(Table2[[#This Row],[Close Price]]/Table2[[#This Row],[Current Month Low]])-1</f>
        <v>8.2222222222222197E-2</v>
      </c>
      <c r="AH6" s="1">
        <f>(Table2[[#This Row],[Current Month High]]/Table2[[#This Row],[Close Price]])-1</f>
        <v>1.9849418206707714E-2</v>
      </c>
      <c r="AI6">
        <v>16.2217659137577</v>
      </c>
      <c r="AJ6">
        <v>22.0347477447377</v>
      </c>
      <c r="AK6" t="str">
        <f>IF(AND(Table2[[#This Row],[20D EMA]]&gt;Table2[[#This Row],[50D EMA]],Table2[[#This Row],[50D EMA]]&gt;Table2[[#This Row],[200D EMA]]),"Uptrend","Downtrend/NoTrend")</f>
        <v>Downtrend/NoTrend</v>
      </c>
      <c r="AL6">
        <v>-0.1</v>
      </c>
      <c r="AM6" t="s">
        <v>3189</v>
      </c>
      <c r="AN6">
        <v>15.04</v>
      </c>
      <c r="AO6" t="s">
        <v>3191</v>
      </c>
      <c r="AP6">
        <v>-8.8745941394793998E-2</v>
      </c>
      <c r="AQ6">
        <f>(Table2[[#This Row],[Sharpe Ratio]]-AVERAGE(Table2[Sharpe Ratio]))/_xlfn.STDEV.P(Table2[Sharpe Ratio])</f>
        <v>-1.7839854006786824</v>
      </c>
      <c r="AR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">
        <f>_xlfn.RANK.AVG(Table2[[#This Row],[1Y Return vs Nifty Z-Score]],Table2[1Y Return vs Nifty Z-Score])</f>
        <v>676</v>
      </c>
      <c r="AT6">
        <f>_xlfn.RANK.AVG(Table2[[#This Row],[6M Return vs Nifty Z-Score]],Table2[6M Return vs Nifty Z-Score])</f>
        <v>507</v>
      </c>
      <c r="AU6">
        <f>_xlfn.RANK.AVG(Table2[[#This Row],[Sharpe Ratio Z-Score]],Table2[Sharpe Ratio Z-Score])</f>
        <v>716</v>
      </c>
      <c r="AV6">
        <f>(Table2[[#This Row],[Rank 1Y]]+Table2[[#This Row],[Rank 6M]]+Table2[[#This Row],[Rank Sharpe]])/3</f>
        <v>633</v>
      </c>
    </row>
    <row r="7" spans="1:48" x14ac:dyDescent="0.3">
      <c r="A7" t="s">
        <v>622</v>
      </c>
      <c r="B7" t="s">
        <v>623</v>
      </c>
      <c r="C7" t="s">
        <v>3155</v>
      </c>
      <c r="D7" t="s">
        <v>166</v>
      </c>
      <c r="E7">
        <v>30516.601989503899</v>
      </c>
      <c r="F7">
        <v>234.06</v>
      </c>
      <c r="G7">
        <v>323.54460490609898</v>
      </c>
      <c r="H7">
        <f>(Table2[[#This Row],[1Y Return vs Nifty]]-AVERAGE(Table2[1Y Return vs Nifty]))/_xlfn.STDEV.P(Table2[1Y Return vs Nifty])</f>
        <v>5.3823087486208729</v>
      </c>
      <c r="I7">
        <v>26.754371670236001</v>
      </c>
      <c r="J7">
        <f>(Table2[[#This Row],[1M Return vs Nifty]]-AVERAGE(Table2[1M Return vs Nifty]))/_xlfn.STDEV.P(Table2[1M Return vs Nifty])</f>
        <v>2.5017944390228086</v>
      </c>
      <c r="K7">
        <v>77.306026930943005</v>
      </c>
      <c r="L7">
        <f>(Table2[[#This Row],[6M Return vs Nifty]]-AVERAGE(Table2[6M Return vs Nifty]))/_xlfn.STDEV.P(Table2[6M Return vs Nifty])</f>
        <v>2.0699477324449442</v>
      </c>
      <c r="M7">
        <v>3.0102700602237098</v>
      </c>
      <c r="N7">
        <f>(Table2[[#This Row],[1W Return vs Nifty]]-AVERAGE(Table2[1W Return vs Nifty]))/_xlfn.STDEV.P(Table2[1W Return vs Nifty])</f>
        <v>0.48725740240025139</v>
      </c>
      <c r="O7">
        <v>215.36</v>
      </c>
      <c r="P7">
        <v>193.398886536525</v>
      </c>
      <c r="Q7">
        <v>144.243682922207</v>
      </c>
      <c r="R7">
        <v>75.802779747015094</v>
      </c>
      <c r="S7" s="1">
        <f>(Table2[[#This Row],[Close Price]]-Table2[[#This Row],[20D EMA]])/Table2[[#This Row],[20D EMA]]</f>
        <v>8.6831352154531888E-2</v>
      </c>
      <c r="T7" s="1">
        <f>(Table2[[#This Row],[Close Price]]-Table2[[#This Row],[50D EMA]])/Table2[[#This Row],[50D EMA]]</f>
        <v>0.21024481677042031</v>
      </c>
      <c r="U7" s="1">
        <f>(Table2[[#This Row],[Close Price]]-Table2[[#This Row],[200D EMA]])/Table2[[#This Row],[200D EMA]]</f>
        <v>0.62267071429556065</v>
      </c>
      <c r="V7">
        <v>0.69825143000182099</v>
      </c>
      <c r="W7">
        <v>214.75</v>
      </c>
      <c r="X7">
        <v>236</v>
      </c>
      <c r="Y7">
        <v>214.75</v>
      </c>
      <c r="Z7">
        <v>236</v>
      </c>
      <c r="AA7">
        <v>214.75</v>
      </c>
      <c r="AB7">
        <v>236</v>
      </c>
      <c r="AC7" s="1">
        <f>(Table2[[#This Row],[Close Price]]/Table2[[#This Row],[Day Low]])-1</f>
        <v>8.9918509895227094E-2</v>
      </c>
      <c r="AD7" s="1">
        <f>(Table2[[#This Row],[Day High]]/Table2[[#This Row],[Close Price]])-1</f>
        <v>8.2884730411005858E-3</v>
      </c>
      <c r="AE7" s="1">
        <f>(Table2[[#This Row],[Close Price]]/Table2[[#This Row],[Current Week Low]])-1</f>
        <v>8.9918509895227094E-2</v>
      </c>
      <c r="AF7" s="1">
        <f>(Table2[[#This Row],[Current Week High]]/Table2[[#This Row],[Close Price]])-1</f>
        <v>8.2884730411005858E-3</v>
      </c>
      <c r="AG7" s="1">
        <f>(Table2[[#This Row],[Close Price]]/Table2[[#This Row],[Current Month Low]])-1</f>
        <v>8.9918509895227094E-2</v>
      </c>
      <c r="AH7" s="1">
        <f>(Table2[[#This Row],[Current Month High]]/Table2[[#This Row],[Close Price]])-1</f>
        <v>8.2884730411005858E-3</v>
      </c>
      <c r="AI7">
        <v>1.2560881825173</v>
      </c>
      <c r="AJ7">
        <v>397.47077577045599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0.62</v>
      </c>
      <c r="AM7" t="s">
        <v>3191</v>
      </c>
      <c r="AN7">
        <v>4.82</v>
      </c>
      <c r="AO7" t="s">
        <v>3191</v>
      </c>
      <c r="AP7">
        <v>0.20161788488228899</v>
      </c>
      <c r="AQ7">
        <f>(Table2[[#This Row],[Sharpe Ratio]]-AVERAGE(Table2[Sharpe Ratio]))/_xlfn.STDEV.P(Table2[Sharpe Ratio])</f>
        <v>1.5928235845929901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12.034131907081868</v>
      </c>
      <c r="AS7">
        <f>_xlfn.RANK.AVG(Table2[[#This Row],[1Y Return vs Nifty Z-Score]],Table2[1Y Return vs Nifty Z-Score])</f>
        <v>1</v>
      </c>
      <c r="AT7">
        <f>_xlfn.RANK.AVG(Table2[[#This Row],[6M Return vs Nifty Z-Score]],Table2[6M Return vs Nifty Z-Score])</f>
        <v>27</v>
      </c>
      <c r="AU7">
        <f>_xlfn.RANK.AVG(Table2[[#This Row],[Sharpe Ratio Z-Score]],Table2[Sharpe Ratio Z-Score])</f>
        <v>38</v>
      </c>
      <c r="AV7">
        <f>(Table2[[#This Row],[Rank 1Y]]+Table2[[#This Row],[Rank 6M]]+Table2[[#This Row],[Rank Sharpe]])/3</f>
        <v>22</v>
      </c>
    </row>
    <row r="8" spans="1:48" x14ac:dyDescent="0.3">
      <c r="A8" t="s">
        <v>260</v>
      </c>
      <c r="B8" t="s">
        <v>261</v>
      </c>
      <c r="C8" t="s">
        <v>3155</v>
      </c>
      <c r="D8" t="s">
        <v>262</v>
      </c>
      <c r="E8">
        <v>101403.492395814</v>
      </c>
      <c r="F8">
        <v>74.34</v>
      </c>
      <c r="G8">
        <v>183.93535364619899</v>
      </c>
      <c r="H8">
        <f>(Table2[[#This Row],[1Y Return vs Nifty]]-AVERAGE(Table2[1Y Return vs Nifty]))/_xlfn.STDEV.P(Table2[1Y Return vs Nifty])</f>
        <v>2.8931476963322411</v>
      </c>
      <c r="I8">
        <v>-2.5749875042856698</v>
      </c>
      <c r="J8">
        <f>(Table2[[#This Row],[1M Return vs Nifty]]-AVERAGE(Table2[1M Return vs Nifty]))/_xlfn.STDEV.P(Table2[1M Return vs Nifty])</f>
        <v>-0.33498441510681498</v>
      </c>
      <c r="K8">
        <v>78.059724798646698</v>
      </c>
      <c r="L8">
        <f>(Table2[[#This Row],[6M Return vs Nifty]]-AVERAGE(Table2[6M Return vs Nifty]))/_xlfn.STDEV.P(Table2[6M Return vs Nifty])</f>
        <v>2.0943578732480419</v>
      </c>
      <c r="M8">
        <v>-0.33010608265373798</v>
      </c>
      <c r="N8">
        <f>(Table2[[#This Row],[1W Return vs Nifty]]-AVERAGE(Table2[1W Return vs Nifty]))/_xlfn.STDEV.P(Table2[1W Return vs Nifty])</f>
        <v>-0.15949529834509268</v>
      </c>
      <c r="O8">
        <v>74.739999999999995</v>
      </c>
      <c r="P8">
        <v>68.330996553041302</v>
      </c>
      <c r="Q8">
        <v>50.308279770454597</v>
      </c>
      <c r="R8">
        <v>43.740629981562698</v>
      </c>
      <c r="S8" s="1">
        <f>(Table2[[#This Row],[Close Price]]-Table2[[#This Row],[20D EMA]])/Table2[[#This Row],[20D EMA]]</f>
        <v>-5.3518865400052386E-3</v>
      </c>
      <c r="T8" s="1">
        <f>(Table2[[#This Row],[Close Price]]-Table2[[#This Row],[50D EMA]])/Table2[[#This Row],[50D EMA]]</f>
        <v>8.7939643062197523E-2</v>
      </c>
      <c r="U8" s="1">
        <f>(Table2[[#This Row],[Close Price]]-Table2[[#This Row],[200D EMA]])/Table2[[#This Row],[200D EMA]]</f>
        <v>0.47768916645921428</v>
      </c>
      <c r="V8">
        <v>0.64817022962776905</v>
      </c>
      <c r="W8">
        <v>72.819999999999993</v>
      </c>
      <c r="X8">
        <v>77.28</v>
      </c>
      <c r="Y8">
        <v>72.819999999999993</v>
      </c>
      <c r="Z8">
        <v>77.28</v>
      </c>
      <c r="AA8">
        <v>72.5</v>
      </c>
      <c r="AB8">
        <v>77.349999999999994</v>
      </c>
      <c r="AC8" s="1">
        <f>(Table2[[#This Row],[Close Price]]/Table2[[#This Row],[Day Low]])-1</f>
        <v>2.0873386432298968E-2</v>
      </c>
      <c r="AD8" s="1">
        <f>(Table2[[#This Row],[Day High]]/Table2[[#This Row],[Close Price]])-1</f>
        <v>3.9548022598870025E-2</v>
      </c>
      <c r="AE8" s="1">
        <f>(Table2[[#This Row],[Close Price]]/Table2[[#This Row],[Current Week Low]])-1</f>
        <v>2.0873386432298968E-2</v>
      </c>
      <c r="AF8" s="1">
        <f>(Table2[[#This Row],[Current Week High]]/Table2[[#This Row],[Close Price]])-1</f>
        <v>3.9548022598870025E-2</v>
      </c>
      <c r="AG8" s="1">
        <f>(Table2[[#This Row],[Close Price]]/Table2[[#This Row],[Current Month Low]])-1</f>
        <v>2.5379310344827655E-2</v>
      </c>
      <c r="AH8" s="1">
        <f>(Table2[[#This Row],[Current Month High]]/Table2[[#This Row],[Close Price]])-1</f>
        <v>4.0489642184557306E-2</v>
      </c>
      <c r="AI8">
        <v>13.3844498251277</v>
      </c>
      <c r="AJ8">
        <v>242.58064516128999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0.43</v>
      </c>
      <c r="AM8" t="s">
        <v>3191</v>
      </c>
      <c r="AN8">
        <v>-4.16</v>
      </c>
      <c r="AO8" t="s">
        <v>3189</v>
      </c>
      <c r="AP8">
        <v>0.2202377729719</v>
      </c>
      <c r="AQ8">
        <f>(Table2[[#This Row],[Sharpe Ratio]]-AVERAGE(Table2[Sharpe Ratio]))/_xlfn.STDEV.P(Table2[Sharpe Ratio])</f>
        <v>1.8093650395390739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6.3023908956674486</v>
      </c>
      <c r="AS8">
        <f>_xlfn.RANK.AVG(Table2[[#This Row],[1Y Return vs Nifty Z-Score]],Table2[1Y Return vs Nifty Z-Score])</f>
        <v>17</v>
      </c>
      <c r="AT8">
        <f>_xlfn.RANK.AVG(Table2[[#This Row],[6M Return vs Nifty Z-Score]],Table2[6M Return vs Nifty Z-Score])</f>
        <v>24</v>
      </c>
      <c r="AU8">
        <f>_xlfn.RANK.AVG(Table2[[#This Row],[Sharpe Ratio Z-Score]],Table2[Sharpe Ratio Z-Score])</f>
        <v>27</v>
      </c>
      <c r="AV8">
        <f>(Table2[[#This Row],[Rank 1Y]]+Table2[[#This Row],[Rank 6M]]+Table2[[#This Row],[Rank Sharpe]])/3</f>
        <v>22.666666666666668</v>
      </c>
    </row>
    <row r="9" spans="1:48" x14ac:dyDescent="0.3">
      <c r="A9" t="s">
        <v>935</v>
      </c>
      <c r="B9" t="s">
        <v>936</v>
      </c>
      <c r="C9" t="s">
        <v>3148</v>
      </c>
      <c r="D9" t="s">
        <v>54</v>
      </c>
      <c r="E9">
        <v>16216.466500439999</v>
      </c>
      <c r="F9">
        <v>12639.6</v>
      </c>
      <c r="G9">
        <v>227.059526571183</v>
      </c>
      <c r="H9">
        <f>(Table2[[#This Row],[1Y Return vs Nifty]]-AVERAGE(Table2[1Y Return vs Nifty]))/_xlfn.STDEV.P(Table2[1Y Return vs Nifty])</f>
        <v>3.6620294909720377</v>
      </c>
      <c r="I9">
        <v>7.5953534099535398</v>
      </c>
      <c r="J9">
        <f>(Table2[[#This Row],[1M Return vs Nifty]]-AVERAGE(Table2[1M Return vs Nifty]))/_xlfn.STDEV.P(Table2[1M Return vs Nifty])</f>
        <v>0.6487059503433078</v>
      </c>
      <c r="K9">
        <v>101.44335920075299</v>
      </c>
      <c r="L9">
        <f>(Table2[[#This Row],[6M Return vs Nifty]]-AVERAGE(Table2[6M Return vs Nifty]))/_xlfn.STDEV.P(Table2[6M Return vs Nifty])</f>
        <v>2.8516876106700564</v>
      </c>
      <c r="M9">
        <v>4.1897885619184896</v>
      </c>
      <c r="N9">
        <f>(Table2[[#This Row],[1W Return vs Nifty]]-AVERAGE(Table2[1W Return vs Nifty]))/_xlfn.STDEV.P(Table2[1W Return vs Nifty])</f>
        <v>0.71563191590430986</v>
      </c>
      <c r="O9">
        <v>12021.31</v>
      </c>
      <c r="P9">
        <v>10519.2072459827</v>
      </c>
      <c r="Q9">
        <v>7542.2556344211698</v>
      </c>
      <c r="R9">
        <v>63.030361279565497</v>
      </c>
      <c r="S9" s="1">
        <f>(Table2[[#This Row],[Close Price]]-Table2[[#This Row],[20D EMA]])/Table2[[#This Row],[20D EMA]]</f>
        <v>5.1432830531780722E-2</v>
      </c>
      <c r="T9" s="1">
        <f>(Table2[[#This Row],[Close Price]]-Table2[[#This Row],[50D EMA]])/Table2[[#This Row],[50D EMA]]</f>
        <v>0.20157343651795451</v>
      </c>
      <c r="U9" s="1">
        <f>(Table2[[#This Row],[Close Price]]-Table2[[#This Row],[200D EMA]])/Table2[[#This Row],[200D EMA]]</f>
        <v>0.67583818590233002</v>
      </c>
      <c r="V9">
        <v>0.56073929587823301</v>
      </c>
      <c r="W9">
        <v>12425.9</v>
      </c>
      <c r="X9">
        <v>12900</v>
      </c>
      <c r="Y9">
        <v>12425.9</v>
      </c>
      <c r="Z9">
        <v>12900</v>
      </c>
      <c r="AA9">
        <v>12330.8</v>
      </c>
      <c r="AB9">
        <v>13221.7</v>
      </c>
      <c r="AC9" s="1">
        <f>(Table2[[#This Row],[Close Price]]/Table2[[#This Row],[Day Low]])-1</f>
        <v>1.7197949444305971E-2</v>
      </c>
      <c r="AD9" s="1">
        <f>(Table2[[#This Row],[Day High]]/Table2[[#This Row],[Close Price]])-1</f>
        <v>2.0601917782208323E-2</v>
      </c>
      <c r="AE9" s="1">
        <f>(Table2[[#This Row],[Close Price]]/Table2[[#This Row],[Current Week Low]])-1</f>
        <v>1.7197949444305971E-2</v>
      </c>
      <c r="AF9" s="1">
        <f>(Table2[[#This Row],[Current Week High]]/Table2[[#This Row],[Close Price]])-1</f>
        <v>2.0601917782208323E-2</v>
      </c>
      <c r="AG9" s="1">
        <f>(Table2[[#This Row],[Close Price]]/Table2[[#This Row],[Current Month Low]])-1</f>
        <v>2.504298180166753E-2</v>
      </c>
      <c r="AH9" s="1">
        <f>(Table2[[#This Row],[Current Month High]]/Table2[[#This Row],[Close Price]])-1</f>
        <v>4.6053672584575489E-2</v>
      </c>
      <c r="AI9">
        <v>4.60536725845754</v>
      </c>
      <c r="AJ9">
        <v>271.75294117647002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0.64</v>
      </c>
      <c r="AM9" t="s">
        <v>3191</v>
      </c>
      <c r="AN9">
        <v>5.05</v>
      </c>
      <c r="AO9" t="s">
        <v>3191</v>
      </c>
      <c r="AP9">
        <v>0.18315392050069501</v>
      </c>
      <c r="AQ9">
        <f>(Table2[[#This Row],[Sharpe Ratio]]-AVERAGE(Table2[Sharpe Ratio]))/_xlfn.STDEV.P(Table2[Sharpe Ratio])</f>
        <v>1.3780954566890506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9.2561504245787631</v>
      </c>
      <c r="AS9">
        <f>_xlfn.RANK.AVG(Table2[[#This Row],[1Y Return vs Nifty Z-Score]],Table2[1Y Return vs Nifty Z-Score])</f>
        <v>6</v>
      </c>
      <c r="AT9">
        <f>_xlfn.RANK.AVG(Table2[[#This Row],[6M Return vs Nifty Z-Score]],Table2[6M Return vs Nifty Z-Score])</f>
        <v>9</v>
      </c>
      <c r="AU9">
        <f>_xlfn.RANK.AVG(Table2[[#This Row],[Sharpe Ratio Z-Score]],Table2[Sharpe Ratio Z-Score])</f>
        <v>65</v>
      </c>
      <c r="AV9">
        <f>(Table2[[#This Row],[Rank 1Y]]+Table2[[#This Row],[Rank 6M]]+Table2[[#This Row],[Rank Sharpe]])/3</f>
        <v>26.666666666666668</v>
      </c>
    </row>
    <row r="10" spans="1:48" x14ac:dyDescent="0.3">
      <c r="A10" t="s">
        <v>793</v>
      </c>
      <c r="B10" t="s">
        <v>794</v>
      </c>
      <c r="C10" t="s">
        <v>3157</v>
      </c>
      <c r="D10" t="s">
        <v>138</v>
      </c>
      <c r="E10">
        <v>20807.471227579899</v>
      </c>
      <c r="F10">
        <v>608.6</v>
      </c>
      <c r="G10">
        <v>136.569488157948</v>
      </c>
      <c r="H10">
        <f>(Table2[[#This Row],[1Y Return vs Nifty]]-AVERAGE(Table2[1Y Return vs Nifty]))/_xlfn.STDEV.P(Table2[1Y Return vs Nifty])</f>
        <v>2.0486387077279775</v>
      </c>
      <c r="I10">
        <v>11.268444322154201</v>
      </c>
      <c r="J10">
        <f>(Table2[[#This Row],[1M Return vs Nifty]]-AVERAGE(Table2[1M Return vs Nifty]))/_xlfn.STDEV.P(Table2[1M Return vs Nifty])</f>
        <v>1.0039727179199458</v>
      </c>
      <c r="K10">
        <v>70.028466366134197</v>
      </c>
      <c r="L10">
        <f>(Table2[[#This Row],[6M Return vs Nifty]]-AVERAGE(Table2[6M Return vs Nifty]))/_xlfn.STDEV.P(Table2[6M Return vs Nifty])</f>
        <v>1.8342481428583484</v>
      </c>
      <c r="M10">
        <v>3.63858001478093</v>
      </c>
      <c r="N10">
        <f>(Table2[[#This Row],[1W Return vs Nifty]]-AVERAGE(Table2[1W Return vs Nifty]))/_xlfn.STDEV.P(Table2[1W Return vs Nifty])</f>
        <v>0.60890872028597354</v>
      </c>
      <c r="O10">
        <v>588.27</v>
      </c>
      <c r="P10">
        <v>540.83229684846901</v>
      </c>
      <c r="Q10">
        <v>406.719639642689</v>
      </c>
      <c r="R10">
        <v>58.539200413990699</v>
      </c>
      <c r="S10" s="1">
        <f>(Table2[[#This Row],[Close Price]]-Table2[[#This Row],[20D EMA]])/Table2[[#This Row],[20D EMA]]</f>
        <v>3.4558961021299815E-2</v>
      </c>
      <c r="T10" s="1">
        <f>(Table2[[#This Row],[Close Price]]-Table2[[#This Row],[50D EMA]])/Table2[[#This Row],[50D EMA]]</f>
        <v>0.12530261884585314</v>
      </c>
      <c r="U10" s="1">
        <f>(Table2[[#This Row],[Close Price]]-Table2[[#This Row],[200D EMA]])/Table2[[#This Row],[200D EMA]]</f>
        <v>0.49636245875578267</v>
      </c>
      <c r="V10">
        <v>0.735625020254975</v>
      </c>
      <c r="W10">
        <v>594.1</v>
      </c>
      <c r="X10">
        <v>615.4</v>
      </c>
      <c r="Y10">
        <v>594.1</v>
      </c>
      <c r="Z10">
        <v>615.4</v>
      </c>
      <c r="AA10">
        <v>591.20000000000005</v>
      </c>
      <c r="AB10">
        <v>629.5</v>
      </c>
      <c r="AC10" s="1">
        <f>(Table2[[#This Row],[Close Price]]/Table2[[#This Row],[Day Low]])-1</f>
        <v>2.44066655445212E-2</v>
      </c>
      <c r="AD10" s="1">
        <f>(Table2[[#This Row],[Day High]]/Table2[[#This Row],[Close Price]])-1</f>
        <v>1.1173184357541777E-2</v>
      </c>
      <c r="AE10" s="1">
        <f>(Table2[[#This Row],[Close Price]]/Table2[[#This Row],[Current Week Low]])-1</f>
        <v>2.44066655445212E-2</v>
      </c>
      <c r="AF10" s="1">
        <f>(Table2[[#This Row],[Current Week High]]/Table2[[#This Row],[Close Price]])-1</f>
        <v>1.1173184357541777E-2</v>
      </c>
      <c r="AG10" s="1">
        <f>(Table2[[#This Row],[Close Price]]/Table2[[#This Row],[Current Month Low]])-1</f>
        <v>2.9431664411366576E-2</v>
      </c>
      <c r="AH10" s="1">
        <f>(Table2[[#This Row],[Current Month High]]/Table2[[#This Row],[Close Price]])-1</f>
        <v>3.4341110745974346E-2</v>
      </c>
      <c r="AI10">
        <v>4.64180085441998</v>
      </c>
      <c r="AJ10">
        <v>189.74053796715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0.53</v>
      </c>
      <c r="AM10" t="s">
        <v>3191</v>
      </c>
      <c r="AN10">
        <v>3.99</v>
      </c>
      <c r="AO10" t="s">
        <v>3191</v>
      </c>
      <c r="AP10">
        <v>0.24181216200438699</v>
      </c>
      <c r="AQ10">
        <f>(Table2[[#This Row],[Sharpe Ratio]]-AVERAGE(Table2[Sharpe Ratio]))/_xlfn.STDEV.P(Table2[Sharpe Ratio])</f>
        <v>2.0602660958818437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7.5560343846740894</v>
      </c>
      <c r="AS10">
        <f>_xlfn.RANK.AVG(Table2[[#This Row],[1Y Return vs Nifty Z-Score]],Table2[1Y Return vs Nifty Z-Score])</f>
        <v>34</v>
      </c>
      <c r="AT10">
        <f>_xlfn.RANK.AVG(Table2[[#This Row],[6M Return vs Nifty Z-Score]],Table2[6M Return vs Nifty Z-Score])</f>
        <v>36</v>
      </c>
      <c r="AU10">
        <f>_xlfn.RANK.AVG(Table2[[#This Row],[Sharpe Ratio Z-Score]],Table2[Sharpe Ratio Z-Score])</f>
        <v>14</v>
      </c>
      <c r="AV10">
        <f>(Table2[[#This Row],[Rank 1Y]]+Table2[[#This Row],[Rank 6M]]+Table2[[#This Row],[Rank Sharpe]])/3</f>
        <v>28</v>
      </c>
    </row>
    <row r="11" spans="1:48" x14ac:dyDescent="0.3">
      <c r="A11" t="s">
        <v>845</v>
      </c>
      <c r="B11" t="s">
        <v>846</v>
      </c>
      <c r="C11" t="s">
        <v>3147</v>
      </c>
      <c r="D11" t="s">
        <v>46</v>
      </c>
      <c r="E11">
        <v>18888.21381334</v>
      </c>
      <c r="F11">
        <v>1624.1</v>
      </c>
      <c r="G11">
        <v>170.526928320043</v>
      </c>
      <c r="H11">
        <f>(Table2[[#This Row],[1Y Return vs Nifty]]-AVERAGE(Table2[1Y Return vs Nifty]))/_xlfn.STDEV.P(Table2[1Y Return vs Nifty])</f>
        <v>2.654082378001331</v>
      </c>
      <c r="I11">
        <v>-8.3972879667979097</v>
      </c>
      <c r="J11">
        <f>(Table2[[#This Row],[1M Return vs Nifty]]-AVERAGE(Table2[1M Return vs Nifty]))/_xlfn.STDEV.P(Table2[1M Return vs Nifty])</f>
        <v>-0.89812589856587921</v>
      </c>
      <c r="K11">
        <v>116.65255842207399</v>
      </c>
      <c r="L11">
        <f>(Table2[[#This Row],[6M Return vs Nifty]]-AVERAGE(Table2[6M Return vs Nifty]))/_xlfn.STDEV.P(Table2[6M Return vs Nifty])</f>
        <v>3.3442705280477165</v>
      </c>
      <c r="M11">
        <v>-3.75061559053225</v>
      </c>
      <c r="N11">
        <f>(Table2[[#This Row],[1W Return vs Nifty]]-AVERAGE(Table2[1W Return vs Nifty]))/_xlfn.STDEV.P(Table2[1W Return vs Nifty])</f>
        <v>-0.82176315906568631</v>
      </c>
      <c r="O11">
        <v>1632.75</v>
      </c>
      <c r="P11">
        <v>1571.55225713905</v>
      </c>
      <c r="Q11">
        <v>1160.6742618250701</v>
      </c>
      <c r="R11">
        <v>48.653740836559102</v>
      </c>
      <c r="S11" s="1">
        <f>(Table2[[#This Row],[Close Price]]-Table2[[#This Row],[20D EMA]])/Table2[[#This Row],[20D EMA]]</f>
        <v>-5.2978104425050318E-3</v>
      </c>
      <c r="T11" s="1">
        <f>(Table2[[#This Row],[Close Price]]-Table2[[#This Row],[50D EMA]])/Table2[[#This Row],[50D EMA]]</f>
        <v>3.3436840946422658E-2</v>
      </c>
      <c r="U11" s="1">
        <f>(Table2[[#This Row],[Close Price]]-Table2[[#This Row],[200D EMA]])/Table2[[#This Row],[200D EMA]]</f>
        <v>0.39927286527938416</v>
      </c>
      <c r="V11">
        <v>1.1091719056882801</v>
      </c>
      <c r="W11">
        <v>1570.15</v>
      </c>
      <c r="X11">
        <v>1631.8</v>
      </c>
      <c r="Y11">
        <v>1570.15</v>
      </c>
      <c r="Z11">
        <v>1631.8</v>
      </c>
      <c r="AA11">
        <v>1535.6</v>
      </c>
      <c r="AB11">
        <v>1700</v>
      </c>
      <c r="AC11" s="1">
        <f>(Table2[[#This Row],[Close Price]]/Table2[[#This Row],[Day Low]])-1</f>
        <v>3.4359774543833321E-2</v>
      </c>
      <c r="AD11" s="1">
        <f>(Table2[[#This Row],[Day High]]/Table2[[#This Row],[Close Price]])-1</f>
        <v>4.7410873714672785E-3</v>
      </c>
      <c r="AE11" s="1">
        <f>(Table2[[#This Row],[Close Price]]/Table2[[#This Row],[Current Week Low]])-1</f>
        <v>3.4359774543833321E-2</v>
      </c>
      <c r="AF11" s="1">
        <f>(Table2[[#This Row],[Current Week High]]/Table2[[#This Row],[Close Price]])-1</f>
        <v>4.7410873714672785E-3</v>
      </c>
      <c r="AG11" s="1">
        <f>(Table2[[#This Row],[Close Price]]/Table2[[#This Row],[Current Month Low]])-1</f>
        <v>5.7632195884344872E-2</v>
      </c>
      <c r="AH11" s="1">
        <f>(Table2[[#This Row],[Current Month High]]/Table2[[#This Row],[Close Price]])-1</f>
        <v>4.6733575518748793E-2</v>
      </c>
      <c r="AI11">
        <v>10.627424419678601</v>
      </c>
      <c r="AJ11">
        <v>238.354166666666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0.1</v>
      </c>
      <c r="AM11" t="s">
        <v>3191</v>
      </c>
      <c r="AN11">
        <v>-4.75</v>
      </c>
      <c r="AO11" t="s">
        <v>3189</v>
      </c>
      <c r="AP11">
        <v>0.18893029856448501</v>
      </c>
      <c r="AQ11">
        <f>(Table2[[#This Row],[Sharpe Ratio]]-AVERAGE(Table2[Sharpe Ratio]))/_xlfn.STDEV.P(Table2[Sharpe Ratio])</f>
        <v>1.4452723003001371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5.7237361487176193</v>
      </c>
      <c r="AS11">
        <f>_xlfn.RANK.AVG(Table2[[#This Row],[1Y Return vs Nifty Z-Score]],Table2[1Y Return vs Nifty Z-Score])</f>
        <v>21</v>
      </c>
      <c r="AT11">
        <f>_xlfn.RANK.AVG(Table2[[#This Row],[6M Return vs Nifty Z-Score]],Table2[6M Return vs Nifty Z-Score])</f>
        <v>6</v>
      </c>
      <c r="AU11">
        <f>_xlfn.RANK.AVG(Table2[[#This Row],[Sharpe Ratio Z-Score]],Table2[Sharpe Ratio Z-Score])</f>
        <v>58</v>
      </c>
      <c r="AV11">
        <f>(Table2[[#This Row],[Rank 1Y]]+Table2[[#This Row],[Rank 6M]]+Table2[[#This Row],[Rank Sharpe]])/3</f>
        <v>28.333333333333332</v>
      </c>
    </row>
    <row r="12" spans="1:48" x14ac:dyDescent="0.3">
      <c r="A12" t="s">
        <v>576</v>
      </c>
      <c r="B12" t="s">
        <v>577</v>
      </c>
      <c r="C12" t="s">
        <v>3146</v>
      </c>
      <c r="D12" t="s">
        <v>43</v>
      </c>
      <c r="E12">
        <v>35440.923896400003</v>
      </c>
      <c r="F12">
        <v>6844.2</v>
      </c>
      <c r="G12">
        <v>199.21740949461099</v>
      </c>
      <c r="H12">
        <f>(Table2[[#This Row],[1Y Return vs Nifty]]-AVERAGE(Table2[1Y Return vs Nifty]))/_xlfn.STDEV.P(Table2[1Y Return vs Nifty])</f>
        <v>3.1656188819698721</v>
      </c>
      <c r="I12">
        <v>68.884636483559305</v>
      </c>
      <c r="J12">
        <f>(Table2[[#This Row],[1M Return vs Nifty]]-AVERAGE(Table2[1M Return vs Nifty]))/_xlfn.STDEV.P(Table2[1M Return vs Nifty])</f>
        <v>6.5766957565101185</v>
      </c>
      <c r="K12">
        <v>77.319756653148701</v>
      </c>
      <c r="L12">
        <f>(Table2[[#This Row],[6M Return vs Nifty]]-AVERAGE(Table2[6M Return vs Nifty]))/_xlfn.STDEV.P(Table2[6M Return vs Nifty])</f>
        <v>2.0703923992890334</v>
      </c>
      <c r="M12">
        <v>11.2119387997241</v>
      </c>
      <c r="N12">
        <f>(Table2[[#This Row],[1W Return vs Nifty]]-AVERAGE(Table2[1W Return vs Nifty]))/_xlfn.STDEV.P(Table2[1W Return vs Nifty])</f>
        <v>2.0752376719878582</v>
      </c>
      <c r="O12">
        <v>5920.76</v>
      </c>
      <c r="P12">
        <v>5113.4323830884996</v>
      </c>
      <c r="Q12">
        <v>3721.2361313501601</v>
      </c>
      <c r="R12">
        <v>67.807971695972398</v>
      </c>
      <c r="S12" s="1">
        <f>(Table2[[#This Row],[Close Price]]-Table2[[#This Row],[20D EMA]])/Table2[[#This Row],[20D EMA]]</f>
        <v>0.15596646376478687</v>
      </c>
      <c r="T12" s="1">
        <f>(Table2[[#This Row],[Close Price]]-Table2[[#This Row],[50D EMA]])/Table2[[#This Row],[50D EMA]]</f>
        <v>0.33847472446015237</v>
      </c>
      <c r="U12" s="1">
        <f>(Table2[[#This Row],[Close Price]]-Table2[[#This Row],[200D EMA]])/Table2[[#This Row],[200D EMA]]</f>
        <v>0.83922754655097587</v>
      </c>
      <c r="V12">
        <v>1.3594800623918399</v>
      </c>
      <c r="W12">
        <v>6766.3</v>
      </c>
      <c r="X12">
        <v>7129.7</v>
      </c>
      <c r="Y12">
        <v>6766.3</v>
      </c>
      <c r="Z12">
        <v>7129.7</v>
      </c>
      <c r="AA12">
        <v>6285.25</v>
      </c>
      <c r="AB12">
        <v>7320</v>
      </c>
      <c r="AC12" s="1">
        <f>(Table2[[#This Row],[Close Price]]/Table2[[#This Row],[Day Low]])-1</f>
        <v>1.151293912478013E-2</v>
      </c>
      <c r="AD12" s="1">
        <f>(Table2[[#This Row],[Day High]]/Table2[[#This Row],[Close Price]])-1</f>
        <v>4.1714152128809801E-2</v>
      </c>
      <c r="AE12" s="1">
        <f>(Table2[[#This Row],[Close Price]]/Table2[[#This Row],[Current Week Low]])-1</f>
        <v>1.151293912478013E-2</v>
      </c>
      <c r="AF12" s="1">
        <f>(Table2[[#This Row],[Current Week High]]/Table2[[#This Row],[Close Price]])-1</f>
        <v>4.1714152128809801E-2</v>
      </c>
      <c r="AG12" s="1">
        <f>(Table2[[#This Row],[Close Price]]/Table2[[#This Row],[Current Month Low]])-1</f>
        <v>8.8930432361481238E-2</v>
      </c>
      <c r="AH12" s="1">
        <f>(Table2[[#This Row],[Current Month High]]/Table2[[#This Row],[Close Price]])-1</f>
        <v>6.9518716577540163E-2</v>
      </c>
      <c r="AI12">
        <v>6.9518716577540101</v>
      </c>
      <c r="AJ12">
        <v>243.56709000552101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0.41</v>
      </c>
      <c r="AM12" t="s">
        <v>3191</v>
      </c>
      <c r="AN12">
        <v>21.55</v>
      </c>
      <c r="AO12" t="s">
        <v>3191</v>
      </c>
      <c r="AP12">
        <v>0.19524547819617799</v>
      </c>
      <c r="AQ12">
        <f>(Table2[[#This Row],[Sharpe Ratio]]-AVERAGE(Table2[Sharpe Ratio]))/_xlfn.STDEV.P(Table2[Sharpe Ratio])</f>
        <v>1.5187151791784301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15.406659888935314</v>
      </c>
      <c r="AS12">
        <f>_xlfn.RANK.AVG(Table2[[#This Row],[1Y Return vs Nifty Z-Score]],Table2[1Y Return vs Nifty Z-Score])</f>
        <v>12</v>
      </c>
      <c r="AT12">
        <f>_xlfn.RANK.AVG(Table2[[#This Row],[6M Return vs Nifty Z-Score]],Table2[6M Return vs Nifty Z-Score])</f>
        <v>26</v>
      </c>
      <c r="AU12">
        <f>_xlfn.RANK.AVG(Table2[[#This Row],[Sharpe Ratio Z-Score]],Table2[Sharpe Ratio Z-Score])</f>
        <v>50</v>
      </c>
      <c r="AV12">
        <f>(Table2[[#This Row],[Rank 1Y]]+Table2[[#This Row],[Rank 6M]]+Table2[[#This Row],[Rank Sharpe]])/3</f>
        <v>29.333333333333332</v>
      </c>
    </row>
    <row r="13" spans="1:48" x14ac:dyDescent="0.3">
      <c r="A13" t="s">
        <v>1026</v>
      </c>
      <c r="B13" t="s">
        <v>1027</v>
      </c>
      <c r="C13" t="s">
        <v>3146</v>
      </c>
      <c r="D13" t="s">
        <v>364</v>
      </c>
      <c r="E13">
        <v>13501.194462719999</v>
      </c>
      <c r="F13">
        <v>388.8</v>
      </c>
      <c r="G13">
        <v>97.762121903819207</v>
      </c>
      <c r="H13">
        <f>(Table2[[#This Row],[1Y Return vs Nifty]]-AVERAGE(Table2[1Y Return vs Nifty]))/_xlfn.STDEV.P(Table2[1Y Return vs Nifty])</f>
        <v>1.3567233529077674</v>
      </c>
      <c r="I13">
        <v>27.409917468699099</v>
      </c>
      <c r="J13">
        <f>(Table2[[#This Row],[1M Return vs Nifty]]-AVERAGE(Table2[1M Return vs Nifty]))/_xlfn.STDEV.P(Table2[1M Return vs Nifty])</f>
        <v>2.5651997949983016</v>
      </c>
      <c r="K13">
        <v>117.442770339776</v>
      </c>
      <c r="L13">
        <f>(Table2[[#This Row],[6M Return vs Nifty]]-AVERAGE(Table2[6M Return vs Nifty]))/_xlfn.STDEV.P(Table2[6M Return vs Nifty])</f>
        <v>3.3698632555874144</v>
      </c>
      <c r="M13">
        <v>6.2143082586607497</v>
      </c>
      <c r="N13">
        <f>(Table2[[#This Row],[1W Return vs Nifty]]-AVERAGE(Table2[1W Return vs Nifty]))/_xlfn.STDEV.P(Table2[1W Return vs Nifty])</f>
        <v>1.1076127963725488</v>
      </c>
      <c r="O13">
        <v>367.12</v>
      </c>
      <c r="P13">
        <v>325.57900930245302</v>
      </c>
      <c r="Q13">
        <v>246.425712497109</v>
      </c>
      <c r="R13">
        <v>57.174449594854401</v>
      </c>
      <c r="S13" s="1">
        <f>(Table2[[#This Row],[Close Price]]-Table2[[#This Row],[20D EMA]])/Table2[[#This Row],[20D EMA]]</f>
        <v>5.9054260187404679E-2</v>
      </c>
      <c r="T13" s="1">
        <f>(Table2[[#This Row],[Close Price]]-Table2[[#This Row],[50D EMA]])/Table2[[#This Row],[50D EMA]]</f>
        <v>0.19418018020571043</v>
      </c>
      <c r="U13" s="1">
        <f>(Table2[[#This Row],[Close Price]]-Table2[[#This Row],[200D EMA]])/Table2[[#This Row],[200D EMA]]</f>
        <v>0.57775743472614005</v>
      </c>
      <c r="V13">
        <v>0.93477754118263601</v>
      </c>
      <c r="W13">
        <v>384.05</v>
      </c>
      <c r="X13">
        <v>402</v>
      </c>
      <c r="Y13">
        <v>384.05</v>
      </c>
      <c r="Z13">
        <v>402</v>
      </c>
      <c r="AA13">
        <v>379.55</v>
      </c>
      <c r="AB13">
        <v>418.7</v>
      </c>
      <c r="AC13" s="1">
        <f>(Table2[[#This Row],[Close Price]]/Table2[[#This Row],[Day Low]])-1</f>
        <v>1.2368181226402708E-2</v>
      </c>
      <c r="AD13" s="1">
        <f>(Table2[[#This Row],[Day High]]/Table2[[#This Row],[Close Price]])-1</f>
        <v>3.3950617283950546E-2</v>
      </c>
      <c r="AE13" s="1">
        <f>(Table2[[#This Row],[Close Price]]/Table2[[#This Row],[Current Week Low]])-1</f>
        <v>1.2368181226402708E-2</v>
      </c>
      <c r="AF13" s="1">
        <f>(Table2[[#This Row],[Current Week High]]/Table2[[#This Row],[Close Price]])-1</f>
        <v>3.3950617283950546E-2</v>
      </c>
      <c r="AG13" s="1">
        <f>(Table2[[#This Row],[Close Price]]/Table2[[#This Row],[Current Month Low]])-1</f>
        <v>2.437096561717822E-2</v>
      </c>
      <c r="AH13" s="1">
        <f>(Table2[[#This Row],[Current Month High]]/Table2[[#This Row],[Close Price]])-1</f>
        <v>7.6903292181069949E-2</v>
      </c>
      <c r="AI13">
        <v>7.6903292181069904</v>
      </c>
      <c r="AJ13">
        <v>165.21145975443301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0.27</v>
      </c>
      <c r="AM13" t="s">
        <v>3191</v>
      </c>
      <c r="AN13">
        <v>12.43</v>
      </c>
      <c r="AO13" t="s">
        <v>3191</v>
      </c>
      <c r="AP13">
        <v>0.199812292156061</v>
      </c>
      <c r="AQ13">
        <f>(Table2[[#This Row],[Sharpe Ratio]]-AVERAGE(Table2[Sharpe Ratio]))/_xlfn.STDEV.P(Table2[Sharpe Ratio])</f>
        <v>1.5718253017839958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9.9712245016500276</v>
      </c>
      <c r="AS13">
        <f>_xlfn.RANK.AVG(Table2[[#This Row],[1Y Return vs Nifty Z-Score]],Table2[1Y Return vs Nifty Z-Score])</f>
        <v>64</v>
      </c>
      <c r="AT13">
        <f>_xlfn.RANK.AVG(Table2[[#This Row],[6M Return vs Nifty Z-Score]],Table2[6M Return vs Nifty Z-Score])</f>
        <v>5</v>
      </c>
      <c r="AU13">
        <f>_xlfn.RANK.AVG(Table2[[#This Row],[Sharpe Ratio Z-Score]],Table2[Sharpe Ratio Z-Score])</f>
        <v>41</v>
      </c>
      <c r="AV13">
        <f>(Table2[[#This Row],[Rank 1Y]]+Table2[[#This Row],[Rank 6M]]+Table2[[#This Row],[Rank Sharpe]])/3</f>
        <v>36.666666666666664</v>
      </c>
    </row>
    <row r="14" spans="1:48" x14ac:dyDescent="0.3">
      <c r="A14" t="s">
        <v>1018</v>
      </c>
      <c r="B14" t="s">
        <v>1019</v>
      </c>
      <c r="C14" t="s">
        <v>3155</v>
      </c>
      <c r="D14" t="s">
        <v>166</v>
      </c>
      <c r="E14">
        <v>13924.2934272</v>
      </c>
      <c r="F14">
        <v>13779.55</v>
      </c>
      <c r="G14">
        <v>142.111000878873</v>
      </c>
      <c r="H14">
        <f>(Table2[[#This Row],[1Y Return vs Nifty]]-AVERAGE(Table2[1Y Return vs Nifty]))/_xlfn.STDEV.P(Table2[1Y Return vs Nifty])</f>
        <v>2.1474410257062453</v>
      </c>
      <c r="I14">
        <v>-1.30749955929754</v>
      </c>
      <c r="J14">
        <f>(Table2[[#This Row],[1M Return vs Nifty]]-AVERAGE(Table2[1M Return vs Nifty]))/_xlfn.STDEV.P(Table2[1M Return vs Nifty])</f>
        <v>-0.21239111264795971</v>
      </c>
      <c r="K14">
        <v>55.190460093863202</v>
      </c>
      <c r="L14">
        <f>(Table2[[#This Row],[6M Return vs Nifty]]-AVERAGE(Table2[6M Return vs Nifty]))/_xlfn.STDEV.P(Table2[6M Return vs Nifty])</f>
        <v>1.3536871145421943</v>
      </c>
      <c r="M14">
        <v>-1.9092832736163099</v>
      </c>
      <c r="N14">
        <f>(Table2[[#This Row],[1W Return vs Nifty]]-AVERAGE(Table2[1W Return vs Nifty]))/_xlfn.STDEV.P(Table2[1W Return vs Nifty])</f>
        <v>-0.46525041978201415</v>
      </c>
      <c r="O14">
        <v>13833.02</v>
      </c>
      <c r="P14">
        <v>13101.711277129099</v>
      </c>
      <c r="Q14">
        <v>10091.4693420767</v>
      </c>
      <c r="R14">
        <v>39.457285171792797</v>
      </c>
      <c r="S14" s="1">
        <f>(Table2[[#This Row],[Close Price]]-Table2[[#This Row],[20D EMA]])/Table2[[#This Row],[20D EMA]]</f>
        <v>-3.8653887582032818E-3</v>
      </c>
      <c r="T14" s="1">
        <f>(Table2[[#This Row],[Close Price]]-Table2[[#This Row],[50D EMA]])/Table2[[#This Row],[50D EMA]]</f>
        <v>5.173665550500748E-2</v>
      </c>
      <c r="U14" s="1">
        <f>(Table2[[#This Row],[Close Price]]-Table2[[#This Row],[200D EMA]])/Table2[[#This Row],[200D EMA]]</f>
        <v>0.36546517983716514</v>
      </c>
      <c r="V14">
        <v>0.71994461731842896</v>
      </c>
      <c r="W14">
        <v>13430.9</v>
      </c>
      <c r="X14">
        <v>13899</v>
      </c>
      <c r="Y14">
        <v>13430.9</v>
      </c>
      <c r="Z14">
        <v>13899</v>
      </c>
      <c r="AA14">
        <v>13430.9</v>
      </c>
      <c r="AB14">
        <v>14400</v>
      </c>
      <c r="AC14" s="1">
        <f>(Table2[[#This Row],[Close Price]]/Table2[[#This Row],[Day Low]])-1</f>
        <v>2.5958796506563298E-2</v>
      </c>
      <c r="AD14" s="1">
        <f>(Table2[[#This Row],[Day High]]/Table2[[#This Row],[Close Price]])-1</f>
        <v>8.6686430253528624E-3</v>
      </c>
      <c r="AE14" s="1">
        <f>(Table2[[#This Row],[Close Price]]/Table2[[#This Row],[Current Week Low]])-1</f>
        <v>2.5958796506563298E-2</v>
      </c>
      <c r="AF14" s="1">
        <f>(Table2[[#This Row],[Current Week High]]/Table2[[#This Row],[Close Price]])-1</f>
        <v>8.6686430253528624E-3</v>
      </c>
      <c r="AG14" s="1">
        <f>(Table2[[#This Row],[Close Price]]/Table2[[#This Row],[Current Month Low]])-1</f>
        <v>2.5958796506563298E-2</v>
      </c>
      <c r="AH14" s="1">
        <f>(Table2[[#This Row],[Current Month High]]/Table2[[#This Row],[Close Price]])-1</f>
        <v>4.5026869527669655E-2</v>
      </c>
      <c r="AI14">
        <v>7.4055393681216</v>
      </c>
      <c r="AJ14">
        <v>227.14592656782301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0.18</v>
      </c>
      <c r="AM14" t="s">
        <v>3191</v>
      </c>
      <c r="AN14">
        <v>-4.9000000000000004</v>
      </c>
      <c r="AO14" t="s">
        <v>3189</v>
      </c>
      <c r="AP14">
        <v>0.23741949138360599</v>
      </c>
      <c r="AQ14">
        <f>(Table2[[#This Row],[Sharpe Ratio]]-AVERAGE(Table2[Sharpe Ratio]))/_xlfn.STDEV.P(Table2[Sharpe Ratio])</f>
        <v>2.0091811869530107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4.8326677947714769</v>
      </c>
      <c r="AS14">
        <f>_xlfn.RANK.AVG(Table2[[#This Row],[1Y Return vs Nifty Z-Score]],Table2[1Y Return vs Nifty Z-Score])</f>
        <v>33</v>
      </c>
      <c r="AT14">
        <f>_xlfn.RANK.AVG(Table2[[#This Row],[6M Return vs Nifty Z-Score]],Table2[6M Return vs Nifty Z-Score])</f>
        <v>65</v>
      </c>
      <c r="AU14">
        <f>_xlfn.RANK.AVG(Table2[[#This Row],[Sharpe Ratio Z-Score]],Table2[Sharpe Ratio Z-Score])</f>
        <v>17</v>
      </c>
      <c r="AV14">
        <f>(Table2[[#This Row],[Rank 1Y]]+Table2[[#This Row],[Rank 6M]]+Table2[[#This Row],[Rank Sharpe]])/3</f>
        <v>38.333333333333336</v>
      </c>
    </row>
    <row r="15" spans="1:48" x14ac:dyDescent="0.3">
      <c r="A15" t="s">
        <v>1006</v>
      </c>
      <c r="B15" t="s">
        <v>1007</v>
      </c>
      <c r="C15" t="s">
        <v>3150</v>
      </c>
      <c r="D15" t="s">
        <v>127</v>
      </c>
      <c r="E15">
        <v>14296.7658621399</v>
      </c>
      <c r="F15">
        <v>985.3</v>
      </c>
      <c r="G15">
        <v>109.312426787829</v>
      </c>
      <c r="H15">
        <f>(Table2[[#This Row],[1Y Return vs Nifty]]-AVERAGE(Table2[1Y Return vs Nifty]))/_xlfn.STDEV.P(Table2[1Y Return vs Nifty])</f>
        <v>1.5626593406727443</v>
      </c>
      <c r="I15">
        <v>-1.8050224017781</v>
      </c>
      <c r="J15">
        <f>(Table2[[#This Row],[1M Return vs Nifty]]-AVERAGE(Table2[1M Return vs Nifty]))/_xlfn.STDEV.P(Table2[1M Return vs Nifty])</f>
        <v>-0.26051225537723427</v>
      </c>
      <c r="K15">
        <v>84.791086188507506</v>
      </c>
      <c r="L15">
        <f>(Table2[[#This Row],[6M Return vs Nifty]]-AVERAGE(Table2[6M Return vs Nifty]))/_xlfn.STDEV.P(Table2[6M Return vs Nifty])</f>
        <v>2.3123676174226588</v>
      </c>
      <c r="M15">
        <v>3.6619175160363202</v>
      </c>
      <c r="N15">
        <f>(Table2[[#This Row],[1W Return vs Nifty]]-AVERAGE(Table2[1W Return vs Nifty]))/_xlfn.STDEV.P(Table2[1W Return vs Nifty])</f>
        <v>0.6134272509304205</v>
      </c>
      <c r="O15">
        <v>944.55</v>
      </c>
      <c r="P15">
        <v>868.62972209782799</v>
      </c>
      <c r="Q15">
        <v>639.61713638367303</v>
      </c>
      <c r="R15">
        <v>72.170495417266395</v>
      </c>
      <c r="S15" s="1">
        <f>(Table2[[#This Row],[Close Price]]-Table2[[#This Row],[20D EMA]])/Table2[[#This Row],[20D EMA]]</f>
        <v>4.3142237044095075E-2</v>
      </c>
      <c r="T15" s="1">
        <f>(Table2[[#This Row],[Close Price]]-Table2[[#This Row],[50D EMA]])/Table2[[#This Row],[50D EMA]]</f>
        <v>0.13431531863818974</v>
      </c>
      <c r="U15" s="1">
        <f>(Table2[[#This Row],[Close Price]]-Table2[[#This Row],[200D EMA]])/Table2[[#This Row],[200D EMA]]</f>
        <v>0.54045278644468608</v>
      </c>
      <c r="V15">
        <v>0.86804340096598598</v>
      </c>
      <c r="W15">
        <v>960.05</v>
      </c>
      <c r="X15">
        <v>989.85</v>
      </c>
      <c r="Y15">
        <v>960.05</v>
      </c>
      <c r="Z15">
        <v>989.85</v>
      </c>
      <c r="AA15">
        <v>930</v>
      </c>
      <c r="AB15">
        <v>999</v>
      </c>
      <c r="AC15" s="1">
        <f>(Table2[[#This Row],[Close Price]]/Table2[[#This Row],[Day Low]])-1</f>
        <v>2.6300713504505024E-2</v>
      </c>
      <c r="AD15" s="1">
        <f>(Table2[[#This Row],[Day High]]/Table2[[#This Row],[Close Price]])-1</f>
        <v>4.6178828783112191E-3</v>
      </c>
      <c r="AE15" s="1">
        <f>(Table2[[#This Row],[Close Price]]/Table2[[#This Row],[Current Week Low]])-1</f>
        <v>2.6300713504505024E-2</v>
      </c>
      <c r="AF15" s="1">
        <f>(Table2[[#This Row],[Current Week High]]/Table2[[#This Row],[Close Price]])-1</f>
        <v>4.6178828783112191E-3</v>
      </c>
      <c r="AG15" s="1">
        <f>(Table2[[#This Row],[Close Price]]/Table2[[#This Row],[Current Month Low]])-1</f>
        <v>5.9462365591397726E-2</v>
      </c>
      <c r="AH15" s="1">
        <f>(Table2[[#This Row],[Current Month High]]/Table2[[#This Row],[Close Price]])-1</f>
        <v>1.39043946006292E-2</v>
      </c>
      <c r="AI15">
        <v>3.42027808789202</v>
      </c>
      <c r="AJ15">
        <v>163.37877572841401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0.33</v>
      </c>
      <c r="AM15" t="s">
        <v>3191</v>
      </c>
      <c r="AN15">
        <v>5.62</v>
      </c>
      <c r="AO15" t="s">
        <v>3191</v>
      </c>
      <c r="AP15">
        <v>0.19404932719161599</v>
      </c>
      <c r="AQ15">
        <f>(Table2[[#This Row],[Sharpe Ratio]]-AVERAGE(Table2[Sharpe Ratio]))/_xlfn.STDEV.P(Table2[Sharpe Ratio])</f>
        <v>1.5048044468680899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5.7327464005166791</v>
      </c>
      <c r="AS15">
        <f>_xlfn.RANK.AVG(Table2[[#This Row],[1Y Return vs Nifty Z-Score]],Table2[1Y Return vs Nifty Z-Score])</f>
        <v>52</v>
      </c>
      <c r="AT15">
        <f>_xlfn.RANK.AVG(Table2[[#This Row],[6M Return vs Nifty Z-Score]],Table2[6M Return vs Nifty Z-Score])</f>
        <v>19</v>
      </c>
      <c r="AU15">
        <f>_xlfn.RANK.AVG(Table2[[#This Row],[Sharpe Ratio Z-Score]],Table2[Sharpe Ratio Z-Score])</f>
        <v>51</v>
      </c>
      <c r="AV15">
        <f>(Table2[[#This Row],[Rank 1Y]]+Table2[[#This Row],[Rank 6M]]+Table2[[#This Row],[Rank Sharpe]])/3</f>
        <v>40.666666666666664</v>
      </c>
    </row>
    <row r="16" spans="1:48" x14ac:dyDescent="0.3">
      <c r="A16" t="s">
        <v>368</v>
      </c>
      <c r="B16" t="s">
        <v>369</v>
      </c>
      <c r="C16" t="s">
        <v>3154</v>
      </c>
      <c r="D16" t="s">
        <v>81</v>
      </c>
      <c r="E16">
        <v>66266.986891139997</v>
      </c>
      <c r="F16">
        <v>642.6</v>
      </c>
      <c r="G16">
        <v>133.87417967165899</v>
      </c>
      <c r="H16">
        <f>(Table2[[#This Row],[1Y Return vs Nifty]]-AVERAGE(Table2[1Y Return vs Nifty]))/_xlfn.STDEV.P(Table2[1Y Return vs Nifty])</f>
        <v>2.0005827454802905</v>
      </c>
      <c r="I16">
        <v>18.937549948207899</v>
      </c>
      <c r="J16">
        <f>(Table2[[#This Row],[1M Return vs Nifty]]-AVERAGE(Table2[1M Return vs Nifty]))/_xlfn.STDEV.P(Table2[1M Return vs Nifty])</f>
        <v>1.7457399191949958</v>
      </c>
      <c r="K16">
        <v>51.289662074227202</v>
      </c>
      <c r="L16">
        <f>(Table2[[#This Row],[6M Return vs Nifty]]-AVERAGE(Table2[6M Return vs Nifty]))/_xlfn.STDEV.P(Table2[6M Return vs Nifty])</f>
        <v>1.2273513068081687</v>
      </c>
      <c r="M16">
        <v>6.3342647805314298</v>
      </c>
      <c r="N16">
        <f>(Table2[[#This Row],[1W Return vs Nifty]]-AVERAGE(Table2[1W Return vs Nifty]))/_xlfn.STDEV.P(Table2[1W Return vs Nifty])</f>
        <v>1.130838385699459</v>
      </c>
      <c r="O16">
        <v>609.32000000000005</v>
      </c>
      <c r="P16">
        <v>560.39485703531204</v>
      </c>
      <c r="Q16">
        <v>433.96284842008998</v>
      </c>
      <c r="R16">
        <v>69.106373363084103</v>
      </c>
      <c r="S16" s="1">
        <f>(Table2[[#This Row],[Close Price]]-Table2[[#This Row],[20D EMA]])/Table2[[#This Row],[20D EMA]]</f>
        <v>5.461826298168445E-2</v>
      </c>
      <c r="T16" s="1">
        <f>(Table2[[#This Row],[Close Price]]-Table2[[#This Row],[50D EMA]])/Table2[[#This Row],[50D EMA]]</f>
        <v>0.14669146572754505</v>
      </c>
      <c r="U16" s="1">
        <f>(Table2[[#This Row],[Close Price]]-Table2[[#This Row],[200D EMA]])/Table2[[#This Row],[200D EMA]]</f>
        <v>0.48077191939237751</v>
      </c>
      <c r="V16">
        <v>1.40791744323789</v>
      </c>
      <c r="W16">
        <v>637.75</v>
      </c>
      <c r="X16">
        <v>654.5</v>
      </c>
      <c r="Y16">
        <v>637.75</v>
      </c>
      <c r="Z16">
        <v>654.5</v>
      </c>
      <c r="AA16">
        <v>616</v>
      </c>
      <c r="AB16">
        <v>662.75</v>
      </c>
      <c r="AC16" s="1">
        <f>(Table2[[#This Row],[Close Price]]/Table2[[#This Row],[Day Low]])-1</f>
        <v>7.6048608388867844E-3</v>
      </c>
      <c r="AD16" s="1">
        <f>(Table2[[#This Row],[Day High]]/Table2[[#This Row],[Close Price]])-1</f>
        <v>1.8518518518518379E-2</v>
      </c>
      <c r="AE16" s="1">
        <f>(Table2[[#This Row],[Close Price]]/Table2[[#This Row],[Current Week Low]])-1</f>
        <v>7.6048608388867844E-3</v>
      </c>
      <c r="AF16" s="1">
        <f>(Table2[[#This Row],[Current Week High]]/Table2[[#This Row],[Close Price]])-1</f>
        <v>1.8518518518518379E-2</v>
      </c>
      <c r="AG16" s="1">
        <f>(Table2[[#This Row],[Close Price]]/Table2[[#This Row],[Current Month Low]])-1</f>
        <v>4.318181818181821E-2</v>
      </c>
      <c r="AH16" s="1">
        <f>(Table2[[#This Row],[Current Month High]]/Table2[[#This Row],[Close Price]])-1</f>
        <v>3.1356987239340217E-2</v>
      </c>
      <c r="AI16">
        <v>3.1356987239340199</v>
      </c>
      <c r="AJ16">
        <v>216.863905325443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0.36</v>
      </c>
      <c r="AM16" t="s">
        <v>3191</v>
      </c>
      <c r="AN16">
        <v>7.75</v>
      </c>
      <c r="AO16" t="s">
        <v>3191</v>
      </c>
      <c r="AP16">
        <v>0.23847197070467099</v>
      </c>
      <c r="AQ16">
        <f>(Table2[[#This Row],[Sharpe Ratio]]-AVERAGE(Table2[Sharpe Ratio]))/_xlfn.STDEV.P(Table2[Sharpe Ratio])</f>
        <v>2.0214210781052699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8.125933435288184</v>
      </c>
      <c r="AS16">
        <f>_xlfn.RANK.AVG(Table2[[#This Row],[1Y Return vs Nifty Z-Score]],Table2[1Y Return vs Nifty Z-Score])</f>
        <v>35</v>
      </c>
      <c r="AT16">
        <f>_xlfn.RANK.AVG(Table2[[#This Row],[6M Return vs Nifty Z-Score]],Table2[6M Return vs Nifty Z-Score])</f>
        <v>76</v>
      </c>
      <c r="AU16">
        <f>_xlfn.RANK.AVG(Table2[[#This Row],[Sharpe Ratio Z-Score]],Table2[Sharpe Ratio Z-Score])</f>
        <v>16</v>
      </c>
      <c r="AV16">
        <f>(Table2[[#This Row],[Rank 1Y]]+Table2[[#This Row],[Rank 6M]]+Table2[[#This Row],[Rank Sharpe]])/3</f>
        <v>42.333333333333336</v>
      </c>
    </row>
    <row r="17" spans="1:48" x14ac:dyDescent="0.3">
      <c r="A17" t="s">
        <v>1290</v>
      </c>
      <c r="B17" t="s">
        <v>1291</v>
      </c>
      <c r="C17" t="s">
        <v>3144</v>
      </c>
      <c r="D17" t="s">
        <v>521</v>
      </c>
      <c r="E17">
        <v>8898.2847700000002</v>
      </c>
      <c r="F17">
        <v>446.3</v>
      </c>
      <c r="G17">
        <v>90.337430168781296</v>
      </c>
      <c r="H17">
        <f>(Table2[[#This Row],[1Y Return vs Nifty]]-AVERAGE(Table2[1Y Return vs Nifty]))/_xlfn.STDEV.P(Table2[1Y Return vs Nifty])</f>
        <v>1.2243449229303691</v>
      </c>
      <c r="I17">
        <v>13.6112788688965</v>
      </c>
      <c r="J17">
        <f>(Table2[[#This Row],[1M Return vs Nifty]]-AVERAGE(Table2[1M Return vs Nifty]))/_xlfn.STDEV.P(Table2[1M Return vs Nifty])</f>
        <v>1.2305751288821452</v>
      </c>
      <c r="K17">
        <v>59.483287074949601</v>
      </c>
      <c r="L17">
        <f>(Table2[[#This Row],[6M Return vs Nifty]]-AVERAGE(Table2[6M Return vs Nifty]))/_xlfn.STDEV.P(Table2[6M Return vs Nifty])</f>
        <v>1.4927196308088471</v>
      </c>
      <c r="M17">
        <v>0.670607585542766</v>
      </c>
      <c r="N17">
        <f>(Table2[[#This Row],[1W Return vs Nifty]]-AVERAGE(Table2[1W Return vs Nifty]))/_xlfn.STDEV.P(Table2[1W Return vs Nifty])</f>
        <v>3.4259608256937316E-2</v>
      </c>
      <c r="O17">
        <v>431.83</v>
      </c>
      <c r="P17">
        <v>407.365234985646</v>
      </c>
      <c r="Q17">
        <v>328.683019207803</v>
      </c>
      <c r="R17">
        <v>61.485743315949598</v>
      </c>
      <c r="S17" s="1">
        <f>(Table2[[#This Row],[Close Price]]-Table2[[#This Row],[20D EMA]])/Table2[[#This Row],[20D EMA]]</f>
        <v>3.3508556607924476E-2</v>
      </c>
      <c r="T17" s="1">
        <f>(Table2[[#This Row],[Close Price]]-Table2[[#This Row],[50D EMA]])/Table2[[#This Row],[50D EMA]]</f>
        <v>9.5577044063973521E-2</v>
      </c>
      <c r="U17" s="1">
        <f>(Table2[[#This Row],[Close Price]]-Table2[[#This Row],[200D EMA]])/Table2[[#This Row],[200D EMA]]</f>
        <v>0.35784319212984994</v>
      </c>
      <c r="V17">
        <v>1.0145179555975099</v>
      </c>
      <c r="W17">
        <v>442.2</v>
      </c>
      <c r="X17">
        <v>450.9</v>
      </c>
      <c r="Y17">
        <v>442.2</v>
      </c>
      <c r="Z17">
        <v>450.9</v>
      </c>
      <c r="AA17">
        <v>441.1</v>
      </c>
      <c r="AB17">
        <v>461.4</v>
      </c>
      <c r="AC17" s="1">
        <f>(Table2[[#This Row],[Close Price]]/Table2[[#This Row],[Day Low]])-1</f>
        <v>9.2718227046586499E-3</v>
      </c>
      <c r="AD17" s="1">
        <f>(Table2[[#This Row],[Day High]]/Table2[[#This Row],[Close Price]])-1</f>
        <v>1.030696840690104E-2</v>
      </c>
      <c r="AE17" s="1">
        <f>(Table2[[#This Row],[Close Price]]/Table2[[#This Row],[Current Week Low]])-1</f>
        <v>9.2718227046586499E-3</v>
      </c>
      <c r="AF17" s="1">
        <f>(Table2[[#This Row],[Current Week High]]/Table2[[#This Row],[Close Price]])-1</f>
        <v>1.030696840690104E-2</v>
      </c>
      <c r="AG17" s="1">
        <f>(Table2[[#This Row],[Close Price]]/Table2[[#This Row],[Current Month Low]])-1</f>
        <v>1.1788710043074024E-2</v>
      </c>
      <c r="AH17" s="1">
        <f>(Table2[[#This Row],[Current Month High]]/Table2[[#This Row],[Close Price]])-1</f>
        <v>3.3833744118306086E-2</v>
      </c>
      <c r="AI17">
        <v>3.3833744118306002</v>
      </c>
      <c r="AJ17">
        <v>130.645994832041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0.15</v>
      </c>
      <c r="AM17" t="s">
        <v>3191</v>
      </c>
      <c r="AN17">
        <v>3.94</v>
      </c>
      <c r="AO17" t="s">
        <v>3191</v>
      </c>
      <c r="AP17">
        <v>0.34244418096252999</v>
      </c>
      <c r="AQ17">
        <f>(Table2[[#This Row],[Sharpe Ratio]]-AVERAGE(Table2[Sharpe Ratio]))/_xlfn.STDEV.P(Table2[Sharpe Ratio])</f>
        <v>3.2305740856230112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7.2124733765013103</v>
      </c>
      <c r="AS17">
        <f>_xlfn.RANK.AVG(Table2[[#This Row],[1Y Return vs Nifty Z-Score]],Table2[1Y Return vs Nifty Z-Score])</f>
        <v>75</v>
      </c>
      <c r="AT17">
        <f>_xlfn.RANK.AVG(Table2[[#This Row],[6M Return vs Nifty Z-Score]],Table2[6M Return vs Nifty Z-Score])</f>
        <v>54</v>
      </c>
      <c r="AU17">
        <f>_xlfn.RANK.AVG(Table2[[#This Row],[Sharpe Ratio Z-Score]],Table2[Sharpe Ratio Z-Score])</f>
        <v>1</v>
      </c>
      <c r="AV17">
        <f>(Table2[[#This Row],[Rank 1Y]]+Table2[[#This Row],[Rank 6M]]+Table2[[#This Row],[Rank Sharpe]])/3</f>
        <v>43.333333333333336</v>
      </c>
    </row>
    <row r="18" spans="1:48" x14ac:dyDescent="0.3">
      <c r="A18" t="s">
        <v>1270</v>
      </c>
      <c r="B18" t="s">
        <v>1271</v>
      </c>
      <c r="C18" t="s">
        <v>3155</v>
      </c>
      <c r="D18" t="s">
        <v>367</v>
      </c>
      <c r="E18">
        <v>9123.6830985300003</v>
      </c>
      <c r="F18">
        <v>402.05</v>
      </c>
      <c r="G18">
        <v>144.289485322384</v>
      </c>
      <c r="H18">
        <f>(Table2[[#This Row],[1Y Return vs Nifty]]-AVERAGE(Table2[1Y Return vs Nifty]))/_xlfn.STDEV.P(Table2[1Y Return vs Nifty])</f>
        <v>2.1862822814315512</v>
      </c>
      <c r="I18">
        <v>23.434861151875602</v>
      </c>
      <c r="J18">
        <f>(Table2[[#This Row],[1M Return vs Nifty]]-AVERAGE(Table2[1M Return vs Nifty]))/_xlfn.STDEV.P(Table2[1M Return vs Nifty])</f>
        <v>2.1807264883556177</v>
      </c>
      <c r="K18">
        <v>76.8820123745095</v>
      </c>
      <c r="L18">
        <f>(Table2[[#This Row],[6M Return vs Nifty]]-AVERAGE(Table2[6M Return vs Nifty]))/_xlfn.STDEV.P(Table2[6M Return vs Nifty])</f>
        <v>2.0562151010171292</v>
      </c>
      <c r="M18">
        <v>2.1349671109897699</v>
      </c>
      <c r="N18">
        <f>(Table2[[#This Row],[1W Return vs Nifty]]-AVERAGE(Table2[1W Return vs Nifty]))/_xlfn.STDEV.P(Table2[1W Return vs Nifty])</f>
        <v>0.31778410892265974</v>
      </c>
      <c r="O18">
        <v>388.73</v>
      </c>
      <c r="P18">
        <v>359.07930471692202</v>
      </c>
      <c r="Q18">
        <v>274.690623649597</v>
      </c>
      <c r="R18">
        <v>55.072347259334002</v>
      </c>
      <c r="S18" s="1">
        <f>(Table2[[#This Row],[Close Price]]-Table2[[#This Row],[20D EMA]])/Table2[[#This Row],[20D EMA]]</f>
        <v>3.4265428446479541E-2</v>
      </c>
      <c r="T18" s="1">
        <f>(Table2[[#This Row],[Close Price]]-Table2[[#This Row],[50D EMA]])/Table2[[#This Row],[50D EMA]]</f>
        <v>0.11966909459444808</v>
      </c>
      <c r="U18" s="1">
        <f>(Table2[[#This Row],[Close Price]]-Table2[[#This Row],[200D EMA]])/Table2[[#This Row],[200D EMA]]</f>
        <v>0.46364660962314524</v>
      </c>
      <c r="V18">
        <v>0.71053577296561399</v>
      </c>
      <c r="W18">
        <v>389.05</v>
      </c>
      <c r="X18">
        <v>410</v>
      </c>
      <c r="Y18">
        <v>389.05</v>
      </c>
      <c r="Z18">
        <v>410</v>
      </c>
      <c r="AA18">
        <v>389.05</v>
      </c>
      <c r="AB18">
        <v>428.85</v>
      </c>
      <c r="AC18" s="1">
        <f>(Table2[[#This Row],[Close Price]]/Table2[[#This Row],[Day Low]])-1</f>
        <v>3.3414728184038012E-2</v>
      </c>
      <c r="AD18" s="1">
        <f>(Table2[[#This Row],[Day High]]/Table2[[#This Row],[Close Price]])-1</f>
        <v>1.9773659992538217E-2</v>
      </c>
      <c r="AE18" s="1">
        <f>(Table2[[#This Row],[Close Price]]/Table2[[#This Row],[Current Week Low]])-1</f>
        <v>3.3414728184038012E-2</v>
      </c>
      <c r="AF18" s="1">
        <f>(Table2[[#This Row],[Current Week High]]/Table2[[#This Row],[Close Price]])-1</f>
        <v>1.9773659992538217E-2</v>
      </c>
      <c r="AG18" s="1">
        <f>(Table2[[#This Row],[Close Price]]/Table2[[#This Row],[Current Month Low]])-1</f>
        <v>3.3414728184038012E-2</v>
      </c>
      <c r="AH18" s="1">
        <f>(Table2[[#This Row],[Current Month High]]/Table2[[#This Row],[Close Price]])-1</f>
        <v>6.6658375823902549E-2</v>
      </c>
      <c r="AI18">
        <v>6.6658375823902496</v>
      </c>
      <c r="AJ18">
        <v>190.079365079365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0.23</v>
      </c>
      <c r="AM18" t="s">
        <v>3191</v>
      </c>
      <c r="AN18">
        <v>3.51</v>
      </c>
      <c r="AO18" t="s">
        <v>3191</v>
      </c>
      <c r="AP18">
        <v>0.17549553935708401</v>
      </c>
      <c r="AQ18">
        <f>(Table2[[#This Row],[Sharpe Ratio]]-AVERAGE(Table2[Sharpe Ratio]))/_xlfn.STDEV.P(Table2[Sharpe Ratio])</f>
        <v>1.2890317100441684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8.0300396897711259</v>
      </c>
      <c r="AS18">
        <f>_xlfn.RANK.AVG(Table2[[#This Row],[1Y Return vs Nifty Z-Score]],Table2[1Y Return vs Nifty Z-Score])</f>
        <v>32</v>
      </c>
      <c r="AT18">
        <f>_xlfn.RANK.AVG(Table2[[#This Row],[6M Return vs Nifty Z-Score]],Table2[6M Return vs Nifty Z-Score])</f>
        <v>28</v>
      </c>
      <c r="AU18">
        <f>_xlfn.RANK.AVG(Table2[[#This Row],[Sharpe Ratio Z-Score]],Table2[Sharpe Ratio Z-Score])</f>
        <v>70</v>
      </c>
      <c r="AV18">
        <f>(Table2[[#This Row],[Rank 1Y]]+Table2[[#This Row],[Rank 6M]]+Table2[[#This Row],[Rank Sharpe]])/3</f>
        <v>43.333333333333336</v>
      </c>
    </row>
    <row r="19" spans="1:48" x14ac:dyDescent="0.3">
      <c r="A19" t="s">
        <v>314</v>
      </c>
      <c r="B19" t="s">
        <v>315</v>
      </c>
      <c r="C19" t="s">
        <v>3155</v>
      </c>
      <c r="D19" t="s">
        <v>316</v>
      </c>
      <c r="E19">
        <v>87758.344349999999</v>
      </c>
      <c r="F19">
        <v>4351.1499999999996</v>
      </c>
      <c r="G19">
        <v>65.676166716944707</v>
      </c>
      <c r="H19">
        <f>(Table2[[#This Row],[1Y Return vs Nifty]]-AVERAGE(Table2[1Y Return vs Nifty]))/_xlfn.STDEV.P(Table2[1Y Return vs Nifty])</f>
        <v>0.78464729594243143</v>
      </c>
      <c r="I19">
        <v>-14.268543435445901</v>
      </c>
      <c r="J19">
        <f>(Table2[[#This Row],[1M Return vs Nifty]]-AVERAGE(Table2[1M Return vs Nifty]))/_xlfn.STDEV.P(Table2[1M Return vs Nifty])</f>
        <v>-1.4660023823835713</v>
      </c>
      <c r="K19">
        <v>99.772717655307304</v>
      </c>
      <c r="L19">
        <f>(Table2[[#This Row],[6M Return vs Nifty]]-AVERAGE(Table2[6M Return vs Nifty]))/_xlfn.STDEV.P(Table2[6M Return vs Nifty])</f>
        <v>2.7975802592985035</v>
      </c>
      <c r="M19">
        <v>4.8929279730737996</v>
      </c>
      <c r="N19">
        <f>(Table2[[#This Row],[1W Return vs Nifty]]-AVERAGE(Table2[1W Return vs Nifty]))/_xlfn.STDEV.P(Table2[1W Return vs Nifty])</f>
        <v>0.85177146837203088</v>
      </c>
      <c r="O19">
        <v>4523.93</v>
      </c>
      <c r="P19">
        <v>4488.8603608760404</v>
      </c>
      <c r="Q19">
        <v>3314.8843174029698</v>
      </c>
      <c r="R19">
        <v>43.122254691406098</v>
      </c>
      <c r="S19" s="1">
        <f>(Table2[[#This Row],[Close Price]]-Table2[[#This Row],[20D EMA]])/Table2[[#This Row],[20D EMA]]</f>
        <v>-3.8192456558788626E-2</v>
      </c>
      <c r="T19" s="1">
        <f>(Table2[[#This Row],[Close Price]]-Table2[[#This Row],[50D EMA]])/Table2[[#This Row],[50D EMA]]</f>
        <v>-3.0678245658139699E-2</v>
      </c>
      <c r="U19" s="1">
        <f>(Table2[[#This Row],[Close Price]]-Table2[[#This Row],[200D EMA]])/Table2[[#This Row],[200D EMA]]</f>
        <v>0.31260990833275509</v>
      </c>
      <c r="V19">
        <v>0.83147690083292802</v>
      </c>
      <c r="W19">
        <v>4300.5</v>
      </c>
      <c r="X19">
        <v>4544</v>
      </c>
      <c r="Y19">
        <v>4300.5</v>
      </c>
      <c r="Z19">
        <v>4544</v>
      </c>
      <c r="AA19">
        <v>4182.6499999999996</v>
      </c>
      <c r="AB19">
        <v>4925</v>
      </c>
      <c r="AC19" s="1">
        <f>(Table2[[#This Row],[Close Price]]/Table2[[#This Row],[Day Low]])-1</f>
        <v>1.1777700267410651E-2</v>
      </c>
      <c r="AD19" s="1">
        <f>(Table2[[#This Row],[Day High]]/Table2[[#This Row],[Close Price]])-1</f>
        <v>4.4321616124472829E-2</v>
      </c>
      <c r="AE19" s="1">
        <f>(Table2[[#This Row],[Close Price]]/Table2[[#This Row],[Current Week Low]])-1</f>
        <v>1.1777700267410651E-2</v>
      </c>
      <c r="AF19" s="1">
        <f>(Table2[[#This Row],[Current Week High]]/Table2[[#This Row],[Close Price]])-1</f>
        <v>4.4321616124472829E-2</v>
      </c>
      <c r="AG19" s="1">
        <f>(Table2[[#This Row],[Close Price]]/Table2[[#This Row],[Current Month Low]])-1</f>
        <v>4.0285464956427042E-2</v>
      </c>
      <c r="AH19" s="1">
        <f>(Table2[[#This Row],[Current Month High]]/Table2[[#This Row],[Close Price]])-1</f>
        <v>0.13188467416659977</v>
      </c>
      <c r="AI19">
        <v>34.677039403376099</v>
      </c>
      <c r="AJ19">
        <v>149.77898966704899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7.0000000000000007E-2</v>
      </c>
      <c r="AM19" t="s">
        <v>3191</v>
      </c>
      <c r="AN19">
        <v>-2.61</v>
      </c>
      <c r="AO19" t="s">
        <v>3189</v>
      </c>
      <c r="AP19">
        <v>0.25852356174213897</v>
      </c>
      <c r="AQ19">
        <f>(Table2[[#This Row],[Sharpe Ratio]]-AVERAGE(Table2[Sharpe Ratio]))/_xlfn.STDEV.P(Table2[Sharpe Ratio])</f>
        <v>2.2546126352371196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5.2226092764665148</v>
      </c>
      <c r="AS19">
        <f>_xlfn.RANK.AVG(Table2[[#This Row],[1Y Return vs Nifty Z-Score]],Table2[1Y Return vs Nifty Z-Score])</f>
        <v>122</v>
      </c>
      <c r="AT19">
        <f>_xlfn.RANK.AVG(Table2[[#This Row],[6M Return vs Nifty Z-Score]],Table2[6M Return vs Nifty Z-Score])</f>
        <v>11</v>
      </c>
      <c r="AU19">
        <f>_xlfn.RANK.AVG(Table2[[#This Row],[Sharpe Ratio Z-Score]],Table2[Sharpe Ratio Z-Score])</f>
        <v>8</v>
      </c>
      <c r="AV19">
        <f>(Table2[[#This Row],[Rank 1Y]]+Table2[[#This Row],[Rank 6M]]+Table2[[#This Row],[Rank Sharpe]])/3</f>
        <v>47</v>
      </c>
    </row>
    <row r="20" spans="1:48" x14ac:dyDescent="0.3">
      <c r="A20" t="s">
        <v>616</v>
      </c>
      <c r="B20" t="s">
        <v>617</v>
      </c>
      <c r="C20" t="s">
        <v>3144</v>
      </c>
      <c r="D20" t="s">
        <v>206</v>
      </c>
      <c r="E20">
        <v>30886.934516140002</v>
      </c>
      <c r="F20">
        <v>13996.1</v>
      </c>
      <c r="G20">
        <v>123.917263111</v>
      </c>
      <c r="H20">
        <f>(Table2[[#This Row],[1Y Return vs Nifty]]-AVERAGE(Table2[1Y Return vs Nifty]))/_xlfn.STDEV.P(Table2[1Y Return vs Nifty])</f>
        <v>1.8230560509381009</v>
      </c>
      <c r="I20">
        <v>2.5239594109466701</v>
      </c>
      <c r="J20">
        <f>(Table2[[#This Row],[1M Return vs Nifty]]-AVERAGE(Table2[1M Return vs Nifty]))/_xlfn.STDEV.P(Table2[1M Return vs Nifty])</f>
        <v>0.15819324695495685</v>
      </c>
      <c r="K20">
        <v>47.901317401831399</v>
      </c>
      <c r="L20">
        <f>(Table2[[#This Row],[6M Return vs Nifty]]-AVERAGE(Table2[6M Return vs Nifty]))/_xlfn.STDEV.P(Table2[6M Return vs Nifty])</f>
        <v>1.1176124126348297</v>
      </c>
      <c r="M20">
        <v>3.0426153142813899</v>
      </c>
      <c r="N20">
        <f>(Table2[[#This Row],[1W Return vs Nifty]]-AVERAGE(Table2[1W Return vs Nifty]))/_xlfn.STDEV.P(Table2[1W Return vs Nifty])</f>
        <v>0.49351998467341979</v>
      </c>
      <c r="O20">
        <v>13846.72</v>
      </c>
      <c r="P20">
        <v>13323.939716488099</v>
      </c>
      <c r="Q20">
        <v>10440.210210953501</v>
      </c>
      <c r="R20">
        <v>52.764545201596697</v>
      </c>
      <c r="S20" s="1">
        <f>(Table2[[#This Row],[Close Price]]-Table2[[#This Row],[20D EMA]])/Table2[[#This Row],[20D EMA]]</f>
        <v>1.078811444154291E-2</v>
      </c>
      <c r="T20" s="1">
        <f>(Table2[[#This Row],[Close Price]]-Table2[[#This Row],[50D EMA]])/Table2[[#This Row],[50D EMA]]</f>
        <v>5.044756264396158E-2</v>
      </c>
      <c r="U20" s="1">
        <f>(Table2[[#This Row],[Close Price]]-Table2[[#This Row],[200D EMA]])/Table2[[#This Row],[200D EMA]]</f>
        <v>0.34059561227184731</v>
      </c>
      <c r="V20">
        <v>1.77899893065421</v>
      </c>
      <c r="W20">
        <v>13880</v>
      </c>
      <c r="X20">
        <v>14350</v>
      </c>
      <c r="Y20">
        <v>13880</v>
      </c>
      <c r="Z20">
        <v>14350</v>
      </c>
      <c r="AA20">
        <v>13578.05</v>
      </c>
      <c r="AB20">
        <v>14696.45</v>
      </c>
      <c r="AC20" s="1">
        <f>(Table2[[#This Row],[Close Price]]/Table2[[#This Row],[Day Low]])-1</f>
        <v>8.3645533141210038E-3</v>
      </c>
      <c r="AD20" s="1">
        <f>(Table2[[#This Row],[Day High]]/Table2[[#This Row],[Close Price]])-1</f>
        <v>2.5285615278541895E-2</v>
      </c>
      <c r="AE20" s="1">
        <f>(Table2[[#This Row],[Close Price]]/Table2[[#This Row],[Current Week Low]])-1</f>
        <v>8.3645533141210038E-3</v>
      </c>
      <c r="AF20" s="1">
        <f>(Table2[[#This Row],[Current Week High]]/Table2[[#This Row],[Close Price]])-1</f>
        <v>2.5285615278541895E-2</v>
      </c>
      <c r="AG20" s="1">
        <f>(Table2[[#This Row],[Close Price]]/Table2[[#This Row],[Current Month Low]])-1</f>
        <v>3.0788662584097182E-2</v>
      </c>
      <c r="AH20" s="1">
        <f>(Table2[[#This Row],[Current Month High]]/Table2[[#This Row],[Close Price]])-1</f>
        <v>5.003893941883808E-2</v>
      </c>
      <c r="AI20">
        <v>7.1012639235215502</v>
      </c>
      <c r="AJ20">
        <v>171.10301879848501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0.16</v>
      </c>
      <c r="AM20" t="s">
        <v>3191</v>
      </c>
      <c r="AN20">
        <v>5.31</v>
      </c>
      <c r="AO20" t="s">
        <v>3191</v>
      </c>
      <c r="AP20">
        <v>0.21675909813772401</v>
      </c>
      <c r="AQ20">
        <f>(Table2[[#This Row],[Sharpe Ratio]]-AVERAGE(Table2[Sharpe Ratio]))/_xlfn.STDEV.P(Table2[Sharpe Ratio])</f>
        <v>1.7689095165922366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5.3612912117935441</v>
      </c>
      <c r="AS20">
        <f>_xlfn.RANK.AVG(Table2[[#This Row],[1Y Return vs Nifty Z-Score]],Table2[1Y Return vs Nifty Z-Score])</f>
        <v>41</v>
      </c>
      <c r="AT20">
        <f>_xlfn.RANK.AVG(Table2[[#This Row],[6M Return vs Nifty Z-Score]],Table2[6M Return vs Nifty Z-Score])</f>
        <v>87</v>
      </c>
      <c r="AU20">
        <f>_xlfn.RANK.AVG(Table2[[#This Row],[Sharpe Ratio Z-Score]],Table2[Sharpe Ratio Z-Score])</f>
        <v>28</v>
      </c>
      <c r="AV20">
        <f>(Table2[[#This Row],[Rank 1Y]]+Table2[[#This Row],[Rank 6M]]+Table2[[#This Row],[Rank Sharpe]])/3</f>
        <v>52</v>
      </c>
    </row>
    <row r="21" spans="1:48" x14ac:dyDescent="0.3">
      <c r="A21" t="s">
        <v>452</v>
      </c>
      <c r="B21" t="s">
        <v>453</v>
      </c>
      <c r="C21" t="s">
        <v>3143</v>
      </c>
      <c r="D21" t="s">
        <v>292</v>
      </c>
      <c r="E21">
        <v>48821.301596575002</v>
      </c>
      <c r="F21">
        <v>7839.05</v>
      </c>
      <c r="G21">
        <v>-19.912307168563299</v>
      </c>
      <c r="H21">
        <f>(Table2[[#This Row],[1Y Return vs Nifty]]-AVERAGE(Table2[1Y Return vs Nifty]))/_xlfn.STDEV.P(Table2[1Y Return vs Nifty])</f>
        <v>-0.74135111603975357</v>
      </c>
      <c r="I21">
        <v>8.2181370016105095</v>
      </c>
      <c r="J21">
        <f>(Table2[[#This Row],[1M Return vs Nifty]]-AVERAGE(Table2[1M Return vs Nifty]))/_xlfn.STDEV.P(Table2[1M Return vs Nifty])</f>
        <v>0.70894249738133908</v>
      </c>
      <c r="K21">
        <v>-9.0933688200928806</v>
      </c>
      <c r="L21">
        <f>(Table2[[#This Row],[6M Return vs Nifty]]-AVERAGE(Table2[6M Return vs Nifty]))/_xlfn.STDEV.P(Table2[6M Return vs Nifty])</f>
        <v>-0.72828416651336325</v>
      </c>
      <c r="M21">
        <v>-3.6703294471769499</v>
      </c>
      <c r="N21">
        <f>(Table2[[#This Row],[1W Return vs Nifty]]-AVERAGE(Table2[1W Return vs Nifty]))/_xlfn.STDEV.P(Table2[1W Return vs Nifty])</f>
        <v>-0.80621841864530386</v>
      </c>
      <c r="O21">
        <v>7562.66</v>
      </c>
      <c r="P21">
        <v>7323.1728285906602</v>
      </c>
      <c r="Q21">
        <v>7396.1334523299001</v>
      </c>
      <c r="R21">
        <v>56.3643925542451</v>
      </c>
      <c r="S21" s="1">
        <f>(Table2[[#This Row],[Close Price]]-Table2[[#This Row],[20D EMA]])/Table2[[#This Row],[20D EMA]]</f>
        <v>3.6546664797835728E-2</v>
      </c>
      <c r="T21" s="1">
        <f>(Table2[[#This Row],[Close Price]]-Table2[[#This Row],[50D EMA]])/Table2[[#This Row],[50D EMA]]</f>
        <v>7.044448949713239E-2</v>
      </c>
      <c r="U21" s="1">
        <f>(Table2[[#This Row],[Close Price]]-Table2[[#This Row],[200D EMA]])/Table2[[#This Row],[200D EMA]]</f>
        <v>5.9884877757387447E-2</v>
      </c>
      <c r="V21">
        <v>4.1537377369843398</v>
      </c>
      <c r="W21">
        <v>7490</v>
      </c>
      <c r="X21">
        <v>7980</v>
      </c>
      <c r="Y21">
        <v>7490</v>
      </c>
      <c r="Z21">
        <v>7980</v>
      </c>
      <c r="AA21">
        <v>7490</v>
      </c>
      <c r="AB21">
        <v>8050</v>
      </c>
      <c r="AC21" s="1">
        <f>(Table2[[#This Row],[Close Price]]/Table2[[#This Row],[Day Low]])-1</f>
        <v>4.6602136181575382E-2</v>
      </c>
      <c r="AD21" s="1">
        <f>(Table2[[#This Row],[Day High]]/Table2[[#This Row],[Close Price]])-1</f>
        <v>1.7980495085501369E-2</v>
      </c>
      <c r="AE21" s="1">
        <f>(Table2[[#This Row],[Close Price]]/Table2[[#This Row],[Current Week Low]])-1</f>
        <v>4.6602136181575382E-2</v>
      </c>
      <c r="AF21" s="1">
        <f>(Table2[[#This Row],[Current Week High]]/Table2[[#This Row],[Close Price]])-1</f>
        <v>1.7980495085501369E-2</v>
      </c>
      <c r="AG21" s="1">
        <f>(Table2[[#This Row],[Close Price]]/Table2[[#This Row],[Current Month Low]])-1</f>
        <v>4.6602136181575382E-2</v>
      </c>
      <c r="AH21" s="1">
        <f>(Table2[[#This Row],[Current Month High]]/Table2[[#This Row],[Close Price]])-1</f>
        <v>2.6910148551163804E-2</v>
      </c>
      <c r="AI21">
        <v>17.3611598344187</v>
      </c>
      <c r="AJ21">
        <v>22.271181682056401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-0.1</v>
      </c>
      <c r="AM21" t="s">
        <v>3189</v>
      </c>
      <c r="AN21">
        <v>12.57</v>
      </c>
      <c r="AO21" t="s">
        <v>3191</v>
      </c>
      <c r="AP21">
        <v>1.9547318718413E-2</v>
      </c>
      <c r="AQ21">
        <f>(Table2[[#This Row],[Sharpe Ratio]]-AVERAGE(Table2[Sharpe Ratio]))/_xlfn.STDEV.P(Table2[Sharpe Ratio])</f>
        <v>-0.52458040356419977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580</v>
      </c>
      <c r="AT21">
        <f>_xlfn.RANK.AVG(Table2[[#This Row],[6M Return vs Nifty Z-Score]],Table2[6M Return vs Nifty Z-Score])</f>
        <v>563</v>
      </c>
      <c r="AU21">
        <f>_xlfn.RANK.AVG(Table2[[#This Row],[Sharpe Ratio Z-Score]],Table2[Sharpe Ratio Z-Score])</f>
        <v>479</v>
      </c>
      <c r="AV21">
        <f>(Table2[[#This Row],[Rank 1Y]]+Table2[[#This Row],[Rank 6M]]+Table2[[#This Row],[Rank Sharpe]])/3</f>
        <v>540.66666666666663</v>
      </c>
    </row>
    <row r="22" spans="1:48" x14ac:dyDescent="0.3">
      <c r="A22" t="s">
        <v>491</v>
      </c>
      <c r="B22" t="s">
        <v>492</v>
      </c>
      <c r="C22" t="s">
        <v>3144</v>
      </c>
      <c r="D22" t="s">
        <v>417</v>
      </c>
      <c r="E22">
        <v>43521.568433979999</v>
      </c>
      <c r="F22">
        <v>727.3</v>
      </c>
      <c r="G22">
        <v>193.98308916340301</v>
      </c>
      <c r="H22">
        <f>(Table2[[#This Row],[1Y Return vs Nifty]]-AVERAGE(Table2[1Y Return vs Nifty]))/_xlfn.STDEV.P(Table2[1Y Return vs Nifty])</f>
        <v>3.0722936460985744</v>
      </c>
      <c r="I22">
        <v>24.373510590032399</v>
      </c>
      <c r="J22">
        <f>(Table2[[#This Row],[1M Return vs Nifty]]-AVERAGE(Table2[1M Return vs Nifty]))/_xlfn.STDEV.P(Table2[1M Return vs Nifty])</f>
        <v>2.2715140456888503</v>
      </c>
      <c r="K22">
        <v>80.389816711903094</v>
      </c>
      <c r="L22">
        <f>(Table2[[#This Row],[6M Return vs Nifty]]-AVERAGE(Table2[6M Return vs Nifty]))/_xlfn.STDEV.P(Table2[6M Return vs Nifty])</f>
        <v>2.1698229556424482</v>
      </c>
      <c r="M22">
        <v>5.8883510190045198</v>
      </c>
      <c r="N22">
        <f>(Table2[[#This Row],[1W Return vs Nifty]]-AVERAGE(Table2[1W Return vs Nifty]))/_xlfn.STDEV.P(Table2[1W Return vs Nifty])</f>
        <v>1.0445020219992274</v>
      </c>
      <c r="O22">
        <v>711.64</v>
      </c>
      <c r="P22">
        <v>657.23526510956697</v>
      </c>
      <c r="Q22">
        <v>515.03975577918402</v>
      </c>
      <c r="R22">
        <v>49.266437223029101</v>
      </c>
      <c r="S22" s="1">
        <f>(Table2[[#This Row],[Close Price]]-Table2[[#This Row],[20D EMA]])/Table2[[#This Row],[20D EMA]]</f>
        <v>2.2005508403125131E-2</v>
      </c>
      <c r="T22" s="1">
        <f>(Table2[[#This Row],[Close Price]]-Table2[[#This Row],[50D EMA]])/Table2[[#This Row],[50D EMA]]</f>
        <v>0.10660525782765563</v>
      </c>
      <c r="U22" s="1">
        <f>(Table2[[#This Row],[Close Price]]-Table2[[#This Row],[200D EMA]])/Table2[[#This Row],[200D EMA]]</f>
        <v>0.41212399982540282</v>
      </c>
      <c r="V22">
        <v>1.66040146060465</v>
      </c>
      <c r="W22">
        <v>722.9</v>
      </c>
      <c r="X22">
        <v>765.1</v>
      </c>
      <c r="Y22">
        <v>722.9</v>
      </c>
      <c r="Z22">
        <v>765.1</v>
      </c>
      <c r="AA22">
        <v>715</v>
      </c>
      <c r="AB22">
        <v>806.45</v>
      </c>
      <c r="AC22" s="1">
        <f>(Table2[[#This Row],[Close Price]]/Table2[[#This Row],[Day Low]])-1</f>
        <v>6.0865956563840307E-3</v>
      </c>
      <c r="AD22" s="1">
        <f>(Table2[[#This Row],[Day High]]/Table2[[#This Row],[Close Price]])-1</f>
        <v>5.1973051010587135E-2</v>
      </c>
      <c r="AE22" s="1">
        <f>(Table2[[#This Row],[Close Price]]/Table2[[#This Row],[Current Week Low]])-1</f>
        <v>6.0865956563840307E-3</v>
      </c>
      <c r="AF22" s="1">
        <f>(Table2[[#This Row],[Current Week High]]/Table2[[#This Row],[Close Price]])-1</f>
        <v>5.1973051010587135E-2</v>
      </c>
      <c r="AG22" s="1">
        <f>(Table2[[#This Row],[Close Price]]/Table2[[#This Row],[Current Month Low]])-1</f>
        <v>1.7202797202797049E-2</v>
      </c>
      <c r="AH22" s="1">
        <f>(Table2[[#This Row],[Current Month High]]/Table2[[#This Row],[Close Price]])-1</f>
        <v>0.10882716898116329</v>
      </c>
      <c r="AI22">
        <v>10.8827168981163</v>
      </c>
      <c r="AJ22">
        <v>245.798169499583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0.02</v>
      </c>
      <c r="AM22" t="s">
        <v>3191</v>
      </c>
      <c r="AN22">
        <v>3.53</v>
      </c>
      <c r="AO22" t="s">
        <v>3191</v>
      </c>
      <c r="AP22">
        <v>0.14544223161803499</v>
      </c>
      <c r="AQ22">
        <f>(Table2[[#This Row],[Sharpe Ratio]]-AVERAGE(Table2[Sharpe Ratio]))/_xlfn.STDEV.P(Table2[Sharpe Ratio])</f>
        <v>0.93952440084679989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9.4976570702759009</v>
      </c>
      <c r="AS22">
        <f>_xlfn.RANK.AVG(Table2[[#This Row],[1Y Return vs Nifty Z-Score]],Table2[1Y Return vs Nifty Z-Score])</f>
        <v>14</v>
      </c>
      <c r="AT22">
        <f>_xlfn.RANK.AVG(Table2[[#This Row],[6M Return vs Nifty Z-Score]],Table2[6M Return vs Nifty Z-Score])</f>
        <v>22</v>
      </c>
      <c r="AU22">
        <f>_xlfn.RANK.AVG(Table2[[#This Row],[Sharpe Ratio Z-Score]],Table2[Sharpe Ratio Z-Score])</f>
        <v>124</v>
      </c>
      <c r="AV22">
        <f>(Table2[[#This Row],[Rank 1Y]]+Table2[[#This Row],[Rank 6M]]+Table2[[#This Row],[Rank Sharpe]])/3</f>
        <v>53.333333333333336</v>
      </c>
    </row>
    <row r="23" spans="1:48" x14ac:dyDescent="0.3">
      <c r="A23" t="s">
        <v>1435</v>
      </c>
      <c r="B23" t="s">
        <v>1436</v>
      </c>
      <c r="C23" t="s">
        <v>3149</v>
      </c>
      <c r="D23" t="s">
        <v>206</v>
      </c>
      <c r="E23">
        <v>7538.0623555949996</v>
      </c>
      <c r="F23">
        <v>2626.15</v>
      </c>
      <c r="G23">
        <v>119.013582798299</v>
      </c>
      <c r="H23">
        <f>(Table2[[#This Row],[1Y Return vs Nifty]]-AVERAGE(Table2[1Y Return vs Nifty]))/_xlfn.STDEV.P(Table2[1Y Return vs Nifty])</f>
        <v>1.7356259563197522</v>
      </c>
      <c r="I23">
        <v>11.4540039469157</v>
      </c>
      <c r="J23">
        <f>(Table2[[#This Row],[1M Return vs Nifty]]-AVERAGE(Table2[1M Return vs Nifty]))/_xlfn.STDEV.P(Table2[1M Return vs Nifty])</f>
        <v>1.0219203183626082</v>
      </c>
      <c r="K23">
        <v>92.229250529834303</v>
      </c>
      <c r="L23">
        <f>(Table2[[#This Row],[6M Return vs Nifty]]-AVERAGE(Table2[6M Return vs Nifty]))/_xlfn.STDEV.P(Table2[6M Return vs Nifty])</f>
        <v>2.5532687087864296</v>
      </c>
      <c r="M23">
        <v>-1.6507054807534201</v>
      </c>
      <c r="N23">
        <f>(Table2[[#This Row],[1W Return vs Nifty]]-AVERAGE(Table2[1W Return vs Nifty]))/_xlfn.STDEV.P(Table2[1W Return vs Nifty])</f>
        <v>-0.4151854334649987</v>
      </c>
      <c r="O23">
        <v>2623.29</v>
      </c>
      <c r="P23">
        <v>2461.5337906149498</v>
      </c>
      <c r="Q23">
        <v>1831.01768680788</v>
      </c>
      <c r="R23">
        <v>46.951369373697503</v>
      </c>
      <c r="S23" s="1">
        <f>(Table2[[#This Row],[Close Price]]-Table2[[#This Row],[20D EMA]])/Table2[[#This Row],[20D EMA]]</f>
        <v>1.090234019113452E-3</v>
      </c>
      <c r="T23" s="1">
        <f>(Table2[[#This Row],[Close Price]]-Table2[[#This Row],[50D EMA]])/Table2[[#This Row],[50D EMA]]</f>
        <v>6.6875461963057284E-2</v>
      </c>
      <c r="U23" s="1">
        <f>(Table2[[#This Row],[Close Price]]-Table2[[#This Row],[200D EMA]])/Table2[[#This Row],[200D EMA]]</f>
        <v>0.43425703581177344</v>
      </c>
      <c r="V23">
        <v>0.55013768581594802</v>
      </c>
      <c r="W23">
        <v>2525.1999999999998</v>
      </c>
      <c r="X23">
        <v>2649</v>
      </c>
      <c r="Y23">
        <v>2525.1999999999998</v>
      </c>
      <c r="Z23">
        <v>2649</v>
      </c>
      <c r="AA23">
        <v>2525.1999999999998</v>
      </c>
      <c r="AB23">
        <v>2719.95</v>
      </c>
      <c r="AC23" s="1">
        <f>(Table2[[#This Row],[Close Price]]/Table2[[#This Row],[Day Low]])-1</f>
        <v>3.9977031522255846E-2</v>
      </c>
      <c r="AD23" s="1">
        <f>(Table2[[#This Row],[Day High]]/Table2[[#This Row],[Close Price]])-1</f>
        <v>8.7009500599737333E-3</v>
      </c>
      <c r="AE23" s="1">
        <f>(Table2[[#This Row],[Close Price]]/Table2[[#This Row],[Current Week Low]])-1</f>
        <v>3.9977031522255846E-2</v>
      </c>
      <c r="AF23" s="1">
        <f>(Table2[[#This Row],[Current Week High]]/Table2[[#This Row],[Close Price]])-1</f>
        <v>8.7009500599737333E-3</v>
      </c>
      <c r="AG23" s="1">
        <f>(Table2[[#This Row],[Close Price]]/Table2[[#This Row],[Current Month Low]])-1</f>
        <v>3.9977031522255846E-2</v>
      </c>
      <c r="AH23" s="1">
        <f>(Table2[[#This Row],[Current Month High]]/Table2[[#This Row],[Close Price]])-1</f>
        <v>3.571768558536248E-2</v>
      </c>
      <c r="AI23">
        <v>12.411705348133101</v>
      </c>
      <c r="AJ23">
        <v>203.74161461947699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0.43</v>
      </c>
      <c r="AM23" t="s">
        <v>3191</v>
      </c>
      <c r="AN23">
        <v>-3.7</v>
      </c>
      <c r="AO23" t="s">
        <v>3189</v>
      </c>
      <c r="AP23">
        <v>0.15619813934144</v>
      </c>
      <c r="AQ23">
        <f>(Table2[[#This Row],[Sharpe Ratio]]-AVERAGE(Table2[Sharpe Ratio]))/_xlfn.STDEV.P(Table2[Sharpe Ratio])</f>
        <v>1.0646110767968806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5.9602406268006725</v>
      </c>
      <c r="AS23">
        <f>_xlfn.RANK.AVG(Table2[[#This Row],[1Y Return vs Nifty Z-Score]],Table2[1Y Return vs Nifty Z-Score])</f>
        <v>44</v>
      </c>
      <c r="AT23">
        <f>_xlfn.RANK.AVG(Table2[[#This Row],[6M Return vs Nifty Z-Score]],Table2[6M Return vs Nifty Z-Score])</f>
        <v>14</v>
      </c>
      <c r="AU23">
        <f>_xlfn.RANK.AVG(Table2[[#This Row],[Sharpe Ratio Z-Score]],Table2[Sharpe Ratio Z-Score])</f>
        <v>105</v>
      </c>
      <c r="AV23">
        <f>(Table2[[#This Row],[Rank 1Y]]+Table2[[#This Row],[Rank 6M]]+Table2[[#This Row],[Rank Sharpe]])/3</f>
        <v>54.333333333333336</v>
      </c>
    </row>
    <row r="24" spans="1:48" x14ac:dyDescent="0.3">
      <c r="A24" t="s">
        <v>1169</v>
      </c>
      <c r="B24" t="s">
        <v>1170</v>
      </c>
      <c r="C24" t="s">
        <v>3157</v>
      </c>
      <c r="D24" t="s">
        <v>138</v>
      </c>
      <c r="E24">
        <v>10445.25791987</v>
      </c>
      <c r="F24">
        <v>440.45</v>
      </c>
      <c r="G24">
        <v>248.558494317683</v>
      </c>
      <c r="H24">
        <f>(Table2[[#This Row],[1Y Return vs Nifty]]-AVERAGE(Table2[1Y Return vs Nifty]))/_xlfn.STDEV.P(Table2[1Y Return vs Nifty])</f>
        <v>4.0453450140914446</v>
      </c>
      <c r="I24">
        <v>-10.3867504103826</v>
      </c>
      <c r="J24">
        <f>(Table2[[#This Row],[1M Return vs Nifty]]-AVERAGE(Table2[1M Return vs Nifty]))/_xlfn.STDEV.P(Table2[1M Return vs Nifty])</f>
        <v>-1.0905496388005016</v>
      </c>
      <c r="K24">
        <v>87.719577247651699</v>
      </c>
      <c r="L24">
        <f>(Table2[[#This Row],[6M Return vs Nifty]]-AVERAGE(Table2[6M Return vs Nifty]))/_xlfn.STDEV.P(Table2[6M Return vs Nifty])</f>
        <v>2.4072131545503099</v>
      </c>
      <c r="M24">
        <v>-2.6898133734919698</v>
      </c>
      <c r="N24">
        <f>(Table2[[#This Row],[1W Return vs Nifty]]-AVERAGE(Table2[1W Return vs Nifty]))/_xlfn.STDEV.P(Table2[1W Return vs Nifty])</f>
        <v>-0.61637410421617667</v>
      </c>
      <c r="O24">
        <v>456.02</v>
      </c>
      <c r="P24">
        <v>452.399855359909</v>
      </c>
      <c r="Q24">
        <v>347.84691275355101</v>
      </c>
      <c r="R24">
        <v>35.300790422754098</v>
      </c>
      <c r="S24" s="1">
        <f>(Table2[[#This Row],[Close Price]]-Table2[[#This Row],[20D EMA]])/Table2[[#This Row],[20D EMA]]</f>
        <v>-3.4143239331608247E-2</v>
      </c>
      <c r="T24" s="1">
        <f>(Table2[[#This Row],[Close Price]]-Table2[[#This Row],[50D EMA]])/Table2[[#This Row],[50D EMA]]</f>
        <v>-2.6414366004609443E-2</v>
      </c>
      <c r="U24" s="1">
        <f>(Table2[[#This Row],[Close Price]]-Table2[[#This Row],[200D EMA]])/Table2[[#This Row],[200D EMA]]</f>
        <v>0.26621793625651097</v>
      </c>
      <c r="V24">
        <v>0.58694142744098499</v>
      </c>
      <c r="W24">
        <v>421.1</v>
      </c>
      <c r="X24">
        <v>450</v>
      </c>
      <c r="Y24">
        <v>421.1</v>
      </c>
      <c r="Z24">
        <v>450</v>
      </c>
      <c r="AA24">
        <v>421.1</v>
      </c>
      <c r="AB24">
        <v>470</v>
      </c>
      <c r="AC24" s="1">
        <f>(Table2[[#This Row],[Close Price]]/Table2[[#This Row],[Day Low]])-1</f>
        <v>4.595108050344332E-2</v>
      </c>
      <c r="AD24" s="1">
        <f>(Table2[[#This Row],[Day High]]/Table2[[#This Row],[Close Price]])-1</f>
        <v>2.1682370303099052E-2</v>
      </c>
      <c r="AE24" s="1">
        <f>(Table2[[#This Row],[Close Price]]/Table2[[#This Row],[Current Week Low]])-1</f>
        <v>4.595108050344332E-2</v>
      </c>
      <c r="AF24" s="1">
        <f>(Table2[[#This Row],[Current Week High]]/Table2[[#This Row],[Close Price]])-1</f>
        <v>2.1682370303099052E-2</v>
      </c>
      <c r="AG24" s="1">
        <f>(Table2[[#This Row],[Close Price]]/Table2[[#This Row],[Current Month Low]])-1</f>
        <v>4.595108050344332E-2</v>
      </c>
      <c r="AH24" s="1">
        <f>(Table2[[#This Row],[Current Month High]]/Table2[[#This Row],[Close Price]])-1</f>
        <v>6.7090475649903558E-2</v>
      </c>
      <c r="AI24">
        <v>29.322284027698899</v>
      </c>
      <c r="AJ24">
        <v>318.479809976247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0.17</v>
      </c>
      <c r="AM24" t="s">
        <v>3191</v>
      </c>
      <c r="AN24">
        <v>-6.02</v>
      </c>
      <c r="AO24" t="s">
        <v>3189</v>
      </c>
      <c r="AP24">
        <v>0.13834805590338201</v>
      </c>
      <c r="AQ24">
        <f>(Table2[[#This Row],[Sharpe Ratio]]-AVERAGE(Table2[Sharpe Ratio]))/_xlfn.STDEV.P(Table2[Sharpe Ratio])</f>
        <v>0.8570221256719428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5.6026565512970192</v>
      </c>
      <c r="AS24">
        <f>_xlfn.RANK.AVG(Table2[[#This Row],[1Y Return vs Nifty Z-Score]],Table2[1Y Return vs Nifty Z-Score])</f>
        <v>5</v>
      </c>
      <c r="AT24">
        <f>_xlfn.RANK.AVG(Table2[[#This Row],[6M Return vs Nifty Z-Score]],Table2[6M Return vs Nifty Z-Score])</f>
        <v>17</v>
      </c>
      <c r="AU24">
        <f>_xlfn.RANK.AVG(Table2[[#This Row],[Sharpe Ratio Z-Score]],Table2[Sharpe Ratio Z-Score])</f>
        <v>141</v>
      </c>
      <c r="AV24">
        <f>(Table2[[#This Row],[Rank 1Y]]+Table2[[#This Row],[Rank 6M]]+Table2[[#This Row],[Rank Sharpe]])/3</f>
        <v>54.333333333333336</v>
      </c>
    </row>
    <row r="25" spans="1:48" x14ac:dyDescent="0.3">
      <c r="A25" t="s">
        <v>1338</v>
      </c>
      <c r="B25" t="s">
        <v>1339</v>
      </c>
      <c r="C25" t="s">
        <v>3163</v>
      </c>
      <c r="D25" t="s">
        <v>1340</v>
      </c>
      <c r="E25">
        <v>8510.4491196599993</v>
      </c>
      <c r="F25">
        <v>1312.05</v>
      </c>
      <c r="G25">
        <v>144.62748494579699</v>
      </c>
      <c r="H25">
        <f>(Table2[[#This Row],[1Y Return vs Nifty]]-AVERAGE(Table2[1Y Return vs Nifty]))/_xlfn.STDEV.P(Table2[1Y Return vs Nifty])</f>
        <v>2.1923086406498355</v>
      </c>
      <c r="I25">
        <v>-1.2288645032649701</v>
      </c>
      <c r="J25">
        <f>(Table2[[#This Row],[1M Return vs Nifty]]-AVERAGE(Table2[1M Return vs Nifty]))/_xlfn.STDEV.P(Table2[1M Return vs Nifty])</f>
        <v>-0.20478541411158416</v>
      </c>
      <c r="K25">
        <v>74.811607507395294</v>
      </c>
      <c r="L25">
        <f>(Table2[[#This Row],[6M Return vs Nifty]]-AVERAGE(Table2[6M Return vs Nifty]))/_xlfn.STDEV.P(Table2[6M Return vs Nifty])</f>
        <v>1.9891605470754365</v>
      </c>
      <c r="M25">
        <v>3.7819899973526598</v>
      </c>
      <c r="N25">
        <f>(Table2[[#This Row],[1W Return vs Nifty]]-AVERAGE(Table2[1W Return vs Nifty]))/_xlfn.STDEV.P(Table2[1W Return vs Nifty])</f>
        <v>0.63667529194583827</v>
      </c>
      <c r="O25">
        <v>1309.1600000000001</v>
      </c>
      <c r="P25">
        <v>1263.79249084147</v>
      </c>
      <c r="Q25">
        <v>972.36223762667601</v>
      </c>
      <c r="R25">
        <v>69.450074864533406</v>
      </c>
      <c r="S25" s="1">
        <f>(Table2[[#This Row],[Close Price]]-Table2[[#This Row],[20D EMA]])/Table2[[#This Row],[20D EMA]]</f>
        <v>2.2075223807631402E-3</v>
      </c>
      <c r="T25" s="1">
        <f>(Table2[[#This Row],[Close Price]]-Table2[[#This Row],[50D EMA]])/Table2[[#This Row],[50D EMA]]</f>
        <v>3.8184677870968117E-2</v>
      </c>
      <c r="U25" s="1">
        <f>(Table2[[#This Row],[Close Price]]-Table2[[#This Row],[200D EMA]])/Table2[[#This Row],[200D EMA]]</f>
        <v>0.34934281611185108</v>
      </c>
      <c r="V25">
        <v>0.43998616702850701</v>
      </c>
      <c r="W25">
        <v>1315.6</v>
      </c>
      <c r="X25">
        <v>1372.95</v>
      </c>
      <c r="Y25">
        <v>1315.6</v>
      </c>
      <c r="Z25">
        <v>1372.95</v>
      </c>
      <c r="AA25">
        <v>1245.0999999999999</v>
      </c>
      <c r="AB25">
        <v>1394</v>
      </c>
      <c r="AC25" s="1">
        <f>(Table2[[#This Row],[Close Price]]/Table2[[#This Row],[Day Low]])-1</f>
        <v>-2.6983885679537911E-3</v>
      </c>
      <c r="AD25" s="1">
        <f>(Table2[[#This Row],[Day High]]/Table2[[#This Row],[Close Price]])-1</f>
        <v>4.641591402766676E-2</v>
      </c>
      <c r="AE25" s="1">
        <f>(Table2[[#This Row],[Close Price]]/Table2[[#This Row],[Current Week Low]])-1</f>
        <v>-2.6983885679537911E-3</v>
      </c>
      <c r="AF25" s="1">
        <f>(Table2[[#This Row],[Current Week High]]/Table2[[#This Row],[Close Price]])-1</f>
        <v>4.641591402766676E-2</v>
      </c>
      <c r="AG25" s="1">
        <f>(Table2[[#This Row],[Close Price]]/Table2[[#This Row],[Current Month Low]])-1</f>
        <v>5.3770781463336359E-2</v>
      </c>
      <c r="AH25" s="1">
        <f>(Table2[[#This Row],[Current Month High]]/Table2[[#This Row],[Close Price]])-1</f>
        <v>6.2459509927213164E-2</v>
      </c>
      <c r="AI25">
        <v>8.2275827902900094</v>
      </c>
      <c r="AJ25">
        <v>201.30899069927599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</v>
      </c>
      <c r="AM25">
        <v>0</v>
      </c>
      <c r="AN25">
        <v>2.2200000000000002</v>
      </c>
      <c r="AO25" t="s">
        <v>3191</v>
      </c>
      <c r="AP25">
        <v>0.157104686064757</v>
      </c>
      <c r="AQ25">
        <f>(Table2[[#This Row],[Sharpe Ratio]]-AVERAGE(Table2[Sharpe Ratio]))/_xlfn.STDEV.P(Table2[Sharpe Ratio])</f>
        <v>1.0751538333107178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5.6885128988702442</v>
      </c>
      <c r="AS25">
        <f>_xlfn.RANK.AVG(Table2[[#This Row],[1Y Return vs Nifty Z-Score]],Table2[1Y Return vs Nifty Z-Score])</f>
        <v>31</v>
      </c>
      <c r="AT25">
        <f>_xlfn.RANK.AVG(Table2[[#This Row],[6M Return vs Nifty Z-Score]],Table2[6M Return vs Nifty Z-Score])</f>
        <v>31</v>
      </c>
      <c r="AU25">
        <f>_xlfn.RANK.AVG(Table2[[#This Row],[Sharpe Ratio Z-Score]],Table2[Sharpe Ratio Z-Score])</f>
        <v>103</v>
      </c>
      <c r="AV25">
        <f>(Table2[[#This Row],[Rank 1Y]]+Table2[[#This Row],[Rank 6M]]+Table2[[#This Row],[Rank Sharpe]])/3</f>
        <v>55</v>
      </c>
    </row>
    <row r="26" spans="1:48" x14ac:dyDescent="0.3">
      <c r="A26" t="s">
        <v>697</v>
      </c>
      <c r="B26" t="s">
        <v>698</v>
      </c>
      <c r="C26" t="s">
        <v>3158</v>
      </c>
      <c r="D26" t="s">
        <v>274</v>
      </c>
      <c r="E26">
        <v>26174.318427599999</v>
      </c>
      <c r="F26">
        <v>530.25</v>
      </c>
      <c r="G26">
        <v>80.347873086324299</v>
      </c>
      <c r="H26">
        <f>(Table2[[#This Row],[1Y Return vs Nifty]]-AVERAGE(Table2[1Y Return vs Nifty]))/_xlfn.STDEV.P(Table2[1Y Return vs Nifty])</f>
        <v>1.0462362646941352</v>
      </c>
      <c r="I26">
        <v>8.3285183015407096</v>
      </c>
      <c r="J26">
        <f>(Table2[[#This Row],[1M Return vs Nifty]]-AVERAGE(Table2[1M Return vs Nifty]))/_xlfn.STDEV.P(Table2[1M Return vs Nifty])</f>
        <v>0.71961873942502286</v>
      </c>
      <c r="K26">
        <v>56.305601601869299</v>
      </c>
      <c r="L26">
        <f>(Table2[[#This Row],[6M Return vs Nifty]]-AVERAGE(Table2[6M Return vs Nifty]))/_xlfn.STDEV.P(Table2[6M Return vs Nifty])</f>
        <v>1.3898033918891655</v>
      </c>
      <c r="M26">
        <v>2.0669644379591698</v>
      </c>
      <c r="N26">
        <f>(Table2[[#This Row],[1W Return vs Nifty]]-AVERAGE(Table2[1W Return vs Nifty]))/_xlfn.STDEV.P(Table2[1W Return vs Nifty])</f>
        <v>0.30461765384117978</v>
      </c>
      <c r="O26">
        <v>508.67</v>
      </c>
      <c r="P26">
        <v>466.73982641076299</v>
      </c>
      <c r="Q26">
        <v>370.02718417888502</v>
      </c>
      <c r="R26">
        <v>65.485299552991407</v>
      </c>
      <c r="S26" s="1">
        <f>(Table2[[#This Row],[Close Price]]-Table2[[#This Row],[20D EMA]])/Table2[[#This Row],[20D EMA]]</f>
        <v>4.2424361570369752E-2</v>
      </c>
      <c r="T26" s="1">
        <f>(Table2[[#This Row],[Close Price]]-Table2[[#This Row],[50D EMA]])/Table2[[#This Row],[50D EMA]]</f>
        <v>0.13607189700872818</v>
      </c>
      <c r="U26" s="1">
        <f>(Table2[[#This Row],[Close Price]]-Table2[[#This Row],[200D EMA]])/Table2[[#This Row],[200D EMA]]</f>
        <v>0.43300282431048975</v>
      </c>
      <c r="V26">
        <v>1.1108051069746301</v>
      </c>
      <c r="W26">
        <v>511.2</v>
      </c>
      <c r="X26">
        <v>533.9</v>
      </c>
      <c r="Y26">
        <v>511.2</v>
      </c>
      <c r="Z26">
        <v>533.9</v>
      </c>
      <c r="AA26">
        <v>511.2</v>
      </c>
      <c r="AB26">
        <v>556</v>
      </c>
      <c r="AC26" s="1">
        <f>(Table2[[#This Row],[Close Price]]/Table2[[#This Row],[Day Low]])-1</f>
        <v>3.7265258215962493E-2</v>
      </c>
      <c r="AD26" s="1">
        <f>(Table2[[#This Row],[Day High]]/Table2[[#This Row],[Close Price]])-1</f>
        <v>6.8835454974067734E-3</v>
      </c>
      <c r="AE26" s="1">
        <f>(Table2[[#This Row],[Close Price]]/Table2[[#This Row],[Current Week Low]])-1</f>
        <v>3.7265258215962493E-2</v>
      </c>
      <c r="AF26" s="1">
        <f>(Table2[[#This Row],[Current Week High]]/Table2[[#This Row],[Close Price]])-1</f>
        <v>6.8835454974067734E-3</v>
      </c>
      <c r="AG26" s="1">
        <f>(Table2[[#This Row],[Close Price]]/Table2[[#This Row],[Current Month Low]])-1</f>
        <v>3.7265258215962493E-2</v>
      </c>
      <c r="AH26" s="1">
        <f>(Table2[[#This Row],[Current Month High]]/Table2[[#This Row],[Close Price]])-1</f>
        <v>4.8561999057048499E-2</v>
      </c>
      <c r="AI26">
        <v>4.8561999057048499</v>
      </c>
      <c r="AJ26">
        <v>136.71875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0.31</v>
      </c>
      <c r="AM26" t="s">
        <v>3191</v>
      </c>
      <c r="AN26">
        <v>9.64</v>
      </c>
      <c r="AO26" t="s">
        <v>3191</v>
      </c>
      <c r="AP26">
        <v>0.230581548737468</v>
      </c>
      <c r="AQ26">
        <f>(Table2[[#This Row],[Sharpe Ratio]]-AVERAGE(Table2[Sharpe Ratio]))/_xlfn.STDEV.P(Table2[Sharpe Ratio])</f>
        <v>1.9296587944280663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5.3899348442775699</v>
      </c>
      <c r="AS26">
        <f>_xlfn.RANK.AVG(Table2[[#This Row],[1Y Return vs Nifty Z-Score]],Table2[1Y Return vs Nifty Z-Score])</f>
        <v>91</v>
      </c>
      <c r="AT26">
        <f>_xlfn.RANK.AVG(Table2[[#This Row],[6M Return vs Nifty Z-Score]],Table2[6M Return vs Nifty Z-Score])</f>
        <v>61</v>
      </c>
      <c r="AU26">
        <f>_xlfn.RANK.AVG(Table2[[#This Row],[Sharpe Ratio Z-Score]],Table2[Sharpe Ratio Z-Score])</f>
        <v>18</v>
      </c>
      <c r="AV26">
        <f>(Table2[[#This Row],[Rank 1Y]]+Table2[[#This Row],[Rank 6M]]+Table2[[#This Row],[Rank Sharpe]])/3</f>
        <v>56.666666666666664</v>
      </c>
    </row>
    <row r="27" spans="1:48" x14ac:dyDescent="0.3">
      <c r="A27" t="s">
        <v>1266</v>
      </c>
      <c r="B27" t="s">
        <v>1267</v>
      </c>
      <c r="C27" t="s">
        <v>3144</v>
      </c>
      <c r="D27" t="s">
        <v>417</v>
      </c>
      <c r="E27">
        <v>9271.9907654500003</v>
      </c>
      <c r="F27">
        <v>300.25</v>
      </c>
      <c r="G27">
        <v>268.73200279205997</v>
      </c>
      <c r="H27">
        <f>(Table2[[#This Row],[1Y Return vs Nifty]]-AVERAGE(Table2[1Y Return vs Nifty]))/_xlfn.STDEV.P(Table2[1Y Return vs Nifty])</f>
        <v>4.4050282809900843</v>
      </c>
      <c r="I27">
        <v>48.783315796404402</v>
      </c>
      <c r="J27">
        <f>(Table2[[#This Row],[1M Return vs Nifty]]-AVERAGE(Table2[1M Return vs Nifty]))/_xlfn.STDEV.P(Table2[1M Return vs Nifty])</f>
        <v>4.632466388043893</v>
      </c>
      <c r="K27">
        <v>128.287525525006</v>
      </c>
      <c r="L27">
        <f>(Table2[[#This Row],[6M Return vs Nifty]]-AVERAGE(Table2[6M Return vs Nifty]))/_xlfn.STDEV.P(Table2[6M Return vs Nifty])</f>
        <v>3.7210941829789435</v>
      </c>
      <c r="M27">
        <v>16.758282463643798</v>
      </c>
      <c r="N27">
        <f>(Table2[[#This Row],[1W Return vs Nifty]]-AVERAGE(Table2[1W Return vs Nifty]))/_xlfn.STDEV.P(Table2[1W Return vs Nifty])</f>
        <v>3.1491025873359546</v>
      </c>
      <c r="O27">
        <v>273.70999999999998</v>
      </c>
      <c r="P27">
        <v>238.911761089892</v>
      </c>
      <c r="Q27">
        <v>177.725749360577</v>
      </c>
      <c r="R27">
        <v>57.923638383990202</v>
      </c>
      <c r="S27" s="1">
        <f>(Table2[[#This Row],[Close Price]]-Table2[[#This Row],[20D EMA]])/Table2[[#This Row],[20D EMA]]</f>
        <v>9.6963939936429155E-2</v>
      </c>
      <c r="T27" s="1">
        <f>(Table2[[#This Row],[Close Price]]-Table2[[#This Row],[50D EMA]])/Table2[[#This Row],[50D EMA]]</f>
        <v>0.25674013966616371</v>
      </c>
      <c r="U27" s="1">
        <f>(Table2[[#This Row],[Close Price]]-Table2[[#This Row],[200D EMA]])/Table2[[#This Row],[200D EMA]]</f>
        <v>0.68940066974111314</v>
      </c>
      <c r="V27">
        <v>1.06209627344214</v>
      </c>
      <c r="W27">
        <v>293</v>
      </c>
      <c r="X27">
        <v>320.8</v>
      </c>
      <c r="Y27">
        <v>293</v>
      </c>
      <c r="Z27">
        <v>320.8</v>
      </c>
      <c r="AA27">
        <v>268.25</v>
      </c>
      <c r="AB27">
        <v>348</v>
      </c>
      <c r="AC27" s="1">
        <f>(Table2[[#This Row],[Close Price]]/Table2[[#This Row],[Day Low]])-1</f>
        <v>2.4744027303754246E-2</v>
      </c>
      <c r="AD27" s="1">
        <f>(Table2[[#This Row],[Day High]]/Table2[[#This Row],[Close Price]])-1</f>
        <v>6.8442964196502976E-2</v>
      </c>
      <c r="AE27" s="1">
        <f>(Table2[[#This Row],[Close Price]]/Table2[[#This Row],[Current Week Low]])-1</f>
        <v>2.4744027303754246E-2</v>
      </c>
      <c r="AF27" s="1">
        <f>(Table2[[#This Row],[Current Week High]]/Table2[[#This Row],[Close Price]])-1</f>
        <v>6.8442964196502976E-2</v>
      </c>
      <c r="AG27" s="1">
        <f>(Table2[[#This Row],[Close Price]]/Table2[[#This Row],[Current Month Low]])-1</f>
        <v>0.11929170549860202</v>
      </c>
      <c r="AH27" s="1">
        <f>(Table2[[#This Row],[Current Month High]]/Table2[[#This Row],[Close Price]])-1</f>
        <v>0.15903413821815149</v>
      </c>
      <c r="AI27">
        <v>15.9034138218151</v>
      </c>
      <c r="AJ27">
        <v>328.92857142857099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0.33</v>
      </c>
      <c r="AM27" t="s">
        <v>3191</v>
      </c>
      <c r="AN27">
        <v>15.42</v>
      </c>
      <c r="AO27" t="s">
        <v>3191</v>
      </c>
      <c r="AP27">
        <v>0.125925116362304</v>
      </c>
      <c r="AQ27">
        <f>(Table2[[#This Row],[Sharpe Ratio]]-AVERAGE(Table2[Sharpe Ratio]))/_xlfn.STDEV.P(Table2[Sharpe Ratio])</f>
        <v>0.71254857191126264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16.620240011260137</v>
      </c>
      <c r="AS27">
        <f>_xlfn.RANK.AVG(Table2[[#This Row],[1Y Return vs Nifty Z-Score]],Table2[1Y Return vs Nifty Z-Score])</f>
        <v>3</v>
      </c>
      <c r="AT27">
        <f>_xlfn.RANK.AVG(Table2[[#This Row],[6M Return vs Nifty Z-Score]],Table2[6M Return vs Nifty Z-Score])</f>
        <v>3</v>
      </c>
      <c r="AU27">
        <f>_xlfn.RANK.AVG(Table2[[#This Row],[Sharpe Ratio Z-Score]],Table2[Sharpe Ratio Z-Score])</f>
        <v>165</v>
      </c>
      <c r="AV27">
        <f>(Table2[[#This Row],[Rank 1Y]]+Table2[[#This Row],[Rank 6M]]+Table2[[#This Row],[Rank Sharpe]])/3</f>
        <v>57</v>
      </c>
    </row>
    <row r="28" spans="1:48" x14ac:dyDescent="0.3">
      <c r="A28" t="s">
        <v>1004</v>
      </c>
      <c r="B28" t="s">
        <v>1005</v>
      </c>
      <c r="C28" t="s">
        <v>3155</v>
      </c>
      <c r="D28" t="s">
        <v>135</v>
      </c>
      <c r="E28">
        <v>14326.4588772799</v>
      </c>
      <c r="F28">
        <v>1626.4</v>
      </c>
      <c r="G28">
        <v>74.7649922969984</v>
      </c>
      <c r="H28">
        <f>(Table2[[#This Row],[1Y Return vs Nifty]]-AVERAGE(Table2[1Y Return vs Nifty]))/_xlfn.STDEV.P(Table2[1Y Return vs Nifty])</f>
        <v>0.94669637536051199</v>
      </c>
      <c r="I28">
        <v>-7.8863511653187999</v>
      </c>
      <c r="J28">
        <f>(Table2[[#This Row],[1M Return vs Nifty]]-AVERAGE(Table2[1M Return vs Nifty]))/_xlfn.STDEV.P(Table2[1M Return vs Nifty])</f>
        <v>-0.84870733794858266</v>
      </c>
      <c r="K28">
        <v>66.936987977669801</v>
      </c>
      <c r="L28">
        <f>(Table2[[#This Row],[6M Return vs Nifty]]-AVERAGE(Table2[6M Return vs Nifty]))/_xlfn.STDEV.P(Table2[6M Return vs Nifty])</f>
        <v>1.7341239074242414</v>
      </c>
      <c r="M28">
        <v>-4.0877560214542203</v>
      </c>
      <c r="N28">
        <f>(Table2[[#This Row],[1W Return vs Nifty]]-AVERAGE(Table2[1W Return vs Nifty]))/_xlfn.STDEV.P(Table2[1W Return vs Nifty])</f>
        <v>-0.88703918634607681</v>
      </c>
      <c r="O28">
        <v>1680.86</v>
      </c>
      <c r="P28">
        <v>1556.0611951589201</v>
      </c>
      <c r="Q28">
        <v>1133.7390310476001</v>
      </c>
      <c r="R28">
        <v>28.717464515488</v>
      </c>
      <c r="S28" s="1">
        <f>(Table2[[#This Row],[Close Price]]-Table2[[#This Row],[20D EMA]])/Table2[[#This Row],[20D EMA]]</f>
        <v>-3.2400080910962137E-2</v>
      </c>
      <c r="T28" s="1">
        <f>(Table2[[#This Row],[Close Price]]-Table2[[#This Row],[50D EMA]])/Table2[[#This Row],[50D EMA]]</f>
        <v>4.5203109659126425E-2</v>
      </c>
      <c r="U28" s="1">
        <f>(Table2[[#This Row],[Close Price]]-Table2[[#This Row],[200D EMA]])/Table2[[#This Row],[200D EMA]]</f>
        <v>0.43454530139724512</v>
      </c>
      <c r="V28">
        <v>0.90021147859583694</v>
      </c>
      <c r="W28">
        <v>1576</v>
      </c>
      <c r="X28">
        <v>1619.95</v>
      </c>
      <c r="Y28">
        <v>1576</v>
      </c>
      <c r="Z28">
        <v>1619.95</v>
      </c>
      <c r="AA28">
        <v>1576</v>
      </c>
      <c r="AB28">
        <v>1729</v>
      </c>
      <c r="AC28" s="1">
        <f>(Table2[[#This Row],[Close Price]]/Table2[[#This Row],[Day Low]])-1</f>
        <v>3.1979695431472166E-2</v>
      </c>
      <c r="AD28" s="1">
        <f>(Table2[[#This Row],[Day High]]/Table2[[#This Row],[Close Price]])-1</f>
        <v>-3.9658140678799914E-3</v>
      </c>
      <c r="AE28" s="1">
        <f>(Table2[[#This Row],[Close Price]]/Table2[[#This Row],[Current Week Low]])-1</f>
        <v>3.1979695431472166E-2</v>
      </c>
      <c r="AF28" s="1">
        <f>(Table2[[#This Row],[Current Week High]]/Table2[[#This Row],[Close Price]])-1</f>
        <v>-3.9658140678799914E-3</v>
      </c>
      <c r="AG28" s="1">
        <f>(Table2[[#This Row],[Close Price]]/Table2[[#This Row],[Current Month Low]])-1</f>
        <v>3.1979695431472166E-2</v>
      </c>
      <c r="AH28" s="1">
        <f>(Table2[[#This Row],[Current Month High]]/Table2[[#This Row],[Close Price]])-1</f>
        <v>6.308411214953269E-2</v>
      </c>
      <c r="AI28">
        <v>21.126414166256701</v>
      </c>
      <c r="AJ28">
        <v>150.21538461538401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0.11</v>
      </c>
      <c r="AM28" t="s">
        <v>3191</v>
      </c>
      <c r="AN28">
        <v>-9.09</v>
      </c>
      <c r="AO28" t="s">
        <v>3189</v>
      </c>
      <c r="AP28">
        <v>0.20539224085174099</v>
      </c>
      <c r="AQ28">
        <f>(Table2[[#This Row],[Sharpe Ratio]]-AVERAGE(Table2[Sharpe Ratio]))/_xlfn.STDEV.P(Table2[Sharpe Ratio])</f>
        <v>1.6367177545888658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2.5817915130789597</v>
      </c>
      <c r="AS28">
        <f>_xlfn.RANK.AVG(Table2[[#This Row],[1Y Return vs Nifty Z-Score]],Table2[1Y Return vs Nifty Z-Score])</f>
        <v>100</v>
      </c>
      <c r="AT28">
        <f>_xlfn.RANK.AVG(Table2[[#This Row],[6M Return vs Nifty Z-Score]],Table2[6M Return vs Nifty Z-Score])</f>
        <v>41</v>
      </c>
      <c r="AU28">
        <f>_xlfn.RANK.AVG(Table2[[#This Row],[Sharpe Ratio Z-Score]],Table2[Sharpe Ratio Z-Score])</f>
        <v>33</v>
      </c>
      <c r="AV28">
        <f>(Table2[[#This Row],[Rank 1Y]]+Table2[[#This Row],[Rank 6M]]+Table2[[#This Row],[Rank Sharpe]])/3</f>
        <v>58</v>
      </c>
    </row>
    <row r="29" spans="1:48" x14ac:dyDescent="0.3">
      <c r="A29" t="s">
        <v>875</v>
      </c>
      <c r="B29" t="s">
        <v>876</v>
      </c>
      <c r="C29" t="s">
        <v>3144</v>
      </c>
      <c r="D29" t="s">
        <v>130</v>
      </c>
      <c r="E29">
        <v>17897.871517248001</v>
      </c>
      <c r="F29">
        <v>68.48</v>
      </c>
      <c r="G29">
        <v>261.07800901343097</v>
      </c>
      <c r="H29">
        <f>(Table2[[#This Row],[1Y Return vs Nifty]]-AVERAGE(Table2[1Y Return vs Nifty]))/_xlfn.STDEV.P(Table2[1Y Return vs Nifty])</f>
        <v>4.2685615136642205</v>
      </c>
      <c r="I29">
        <v>-5.2806796832428304</v>
      </c>
      <c r="J29">
        <f>(Table2[[#This Row],[1M Return vs Nifty]]-AVERAGE(Table2[1M Return vs Nifty]))/_xlfn.STDEV.P(Table2[1M Return vs Nifty])</f>
        <v>-0.59668295114974435</v>
      </c>
      <c r="K29">
        <v>60.984192186675799</v>
      </c>
      <c r="L29">
        <f>(Table2[[#This Row],[6M Return vs Nifty]]-AVERAGE(Table2[6M Return vs Nifty]))/_xlfn.STDEV.P(Table2[6M Return vs Nifty])</f>
        <v>1.5413296994839103</v>
      </c>
      <c r="M29">
        <v>-4.2310728423949904</v>
      </c>
      <c r="N29">
        <f>(Table2[[#This Row],[1W Return vs Nifty]]-AVERAGE(Table2[1W Return vs Nifty]))/_xlfn.STDEV.P(Table2[1W Return vs Nifty])</f>
        <v>-0.9147877203557333</v>
      </c>
      <c r="O29">
        <v>72.88</v>
      </c>
      <c r="P29">
        <v>70.915071226998407</v>
      </c>
      <c r="Q29">
        <v>53.858169285636201</v>
      </c>
      <c r="R29">
        <v>30.2033851451658</v>
      </c>
      <c r="S29" s="1">
        <f>(Table2[[#This Row],[Close Price]]-Table2[[#This Row],[20D EMA]])/Table2[[#This Row],[20D EMA]]</f>
        <v>-6.0373216245883529E-2</v>
      </c>
      <c r="T29" s="1">
        <f>(Table2[[#This Row],[Close Price]]-Table2[[#This Row],[50D EMA]])/Table2[[#This Row],[50D EMA]]</f>
        <v>-3.4337852093580576E-2</v>
      </c>
      <c r="U29" s="1">
        <f>(Table2[[#This Row],[Close Price]]-Table2[[#This Row],[200D EMA]])/Table2[[#This Row],[200D EMA]]</f>
        <v>0.27148770387677096</v>
      </c>
      <c r="V29">
        <v>0.64387781804643995</v>
      </c>
      <c r="W29">
        <v>68.19</v>
      </c>
      <c r="X29">
        <v>70.989999999999995</v>
      </c>
      <c r="Y29">
        <v>68.19</v>
      </c>
      <c r="Z29">
        <v>70.989999999999995</v>
      </c>
      <c r="AA29">
        <v>68.19</v>
      </c>
      <c r="AB29">
        <v>75.75</v>
      </c>
      <c r="AC29" s="1">
        <f>(Table2[[#This Row],[Close Price]]/Table2[[#This Row],[Day Low]])-1</f>
        <v>4.2528229945739682E-3</v>
      </c>
      <c r="AD29" s="1">
        <f>(Table2[[#This Row],[Day High]]/Table2[[#This Row],[Close Price]])-1</f>
        <v>3.6653037383177489E-2</v>
      </c>
      <c r="AE29" s="1">
        <f>(Table2[[#This Row],[Close Price]]/Table2[[#This Row],[Current Week Low]])-1</f>
        <v>4.2528229945739682E-3</v>
      </c>
      <c r="AF29" s="1">
        <f>(Table2[[#This Row],[Current Week High]]/Table2[[#This Row],[Close Price]])-1</f>
        <v>3.6653037383177489E-2</v>
      </c>
      <c r="AG29" s="1">
        <f>(Table2[[#This Row],[Close Price]]/Table2[[#This Row],[Current Month Low]])-1</f>
        <v>4.2528229945739682E-3</v>
      </c>
      <c r="AH29" s="1">
        <f>(Table2[[#This Row],[Current Month High]]/Table2[[#This Row],[Close Price]])-1</f>
        <v>0.10616238317756999</v>
      </c>
      <c r="AI29">
        <v>33.469626168224302</v>
      </c>
      <c r="AJ29">
        <v>338.97435897435901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0.06</v>
      </c>
      <c r="AM29" t="s">
        <v>3191</v>
      </c>
      <c r="AN29">
        <v>-4.7300000000000004</v>
      </c>
      <c r="AO29" t="s">
        <v>3189</v>
      </c>
      <c r="AP29">
        <v>0.149452184699192</v>
      </c>
      <c r="AQ29">
        <f>(Table2[[#This Row],[Sharpe Ratio]]-AVERAGE(Table2[Sharpe Ratio]))/_xlfn.STDEV.P(Table2[Sharpe Ratio])</f>
        <v>0.98615846600768298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5.2845790076503363</v>
      </c>
      <c r="AS29">
        <f>_xlfn.RANK.AVG(Table2[[#This Row],[1Y Return vs Nifty Z-Score]],Table2[1Y Return vs Nifty Z-Score])</f>
        <v>4</v>
      </c>
      <c r="AT29">
        <f>_xlfn.RANK.AVG(Table2[[#This Row],[6M Return vs Nifty Z-Score]],Table2[6M Return vs Nifty Z-Score])</f>
        <v>52</v>
      </c>
      <c r="AU29">
        <f>_xlfn.RANK.AVG(Table2[[#This Row],[Sharpe Ratio Z-Score]],Table2[Sharpe Ratio Z-Score])</f>
        <v>120</v>
      </c>
      <c r="AV29">
        <f>(Table2[[#This Row],[Rank 1Y]]+Table2[[#This Row],[Rank 6M]]+Table2[[#This Row],[Rank Sharpe]])/3</f>
        <v>58.666666666666664</v>
      </c>
    </row>
    <row r="30" spans="1:48" x14ac:dyDescent="0.3">
      <c r="A30" t="s">
        <v>873</v>
      </c>
      <c r="B30" t="s">
        <v>874</v>
      </c>
      <c r="C30" t="s">
        <v>3158</v>
      </c>
      <c r="D30" t="s">
        <v>274</v>
      </c>
      <c r="E30">
        <v>17976.656515499999</v>
      </c>
      <c r="F30">
        <v>476.25</v>
      </c>
      <c r="G30">
        <v>148.207217857937</v>
      </c>
      <c r="H30">
        <f>(Table2[[#This Row],[1Y Return vs Nifty]]-AVERAGE(Table2[1Y Return vs Nifty]))/_xlfn.STDEV.P(Table2[1Y Return vs Nifty])</f>
        <v>2.2561334349387656</v>
      </c>
      <c r="I30">
        <v>15.1219376256467</v>
      </c>
      <c r="J30">
        <f>(Table2[[#This Row],[1M Return vs Nifty]]-AVERAGE(Table2[1M Return vs Nifty]))/_xlfn.STDEV.P(Table2[1M Return vs Nifty])</f>
        <v>1.3766882707157191</v>
      </c>
      <c r="K30">
        <v>79.4494659342582</v>
      </c>
      <c r="L30">
        <f>(Table2[[#This Row],[6M Return vs Nifty]]-AVERAGE(Table2[6M Return vs Nifty]))/_xlfn.STDEV.P(Table2[6M Return vs Nifty])</f>
        <v>2.1393676553554131</v>
      </c>
      <c r="M30">
        <v>-1.2589403659735501</v>
      </c>
      <c r="N30">
        <f>(Table2[[#This Row],[1W Return vs Nifty]]-AVERAGE(Table2[1W Return vs Nifty]))/_xlfn.STDEV.P(Table2[1W Return vs Nifty])</f>
        <v>-0.33933315360066296</v>
      </c>
      <c r="O30">
        <v>456.22</v>
      </c>
      <c r="P30">
        <v>391.26562007506999</v>
      </c>
      <c r="Q30">
        <v>296.00087518859101</v>
      </c>
      <c r="R30">
        <v>52.950376297271198</v>
      </c>
      <c r="S30" s="1">
        <f>(Table2[[#This Row],[Close Price]]-Table2[[#This Row],[20D EMA]])/Table2[[#This Row],[20D EMA]]</f>
        <v>4.3904256718249907E-2</v>
      </c>
      <c r="T30" s="1">
        <f>(Table2[[#This Row],[Close Price]]-Table2[[#This Row],[50D EMA]])/Table2[[#This Row],[50D EMA]]</f>
        <v>0.21720380111246299</v>
      </c>
      <c r="U30" s="1">
        <f>(Table2[[#This Row],[Close Price]]-Table2[[#This Row],[200D EMA]])/Table2[[#This Row],[200D EMA]]</f>
        <v>0.6089479454970087</v>
      </c>
      <c r="V30">
        <v>0.663718948739765</v>
      </c>
      <c r="W30">
        <v>460</v>
      </c>
      <c r="X30">
        <v>486.4</v>
      </c>
      <c r="Y30">
        <v>460</v>
      </c>
      <c r="Z30">
        <v>486.4</v>
      </c>
      <c r="AA30">
        <v>460</v>
      </c>
      <c r="AB30">
        <v>519.5</v>
      </c>
      <c r="AC30" s="1">
        <f>(Table2[[#This Row],[Close Price]]/Table2[[#This Row],[Day Low]])-1</f>
        <v>3.5326086956521729E-2</v>
      </c>
      <c r="AD30" s="1">
        <f>(Table2[[#This Row],[Day High]]/Table2[[#This Row],[Close Price]])-1</f>
        <v>2.1312335958005191E-2</v>
      </c>
      <c r="AE30" s="1">
        <f>(Table2[[#This Row],[Close Price]]/Table2[[#This Row],[Current Week Low]])-1</f>
        <v>3.5326086956521729E-2</v>
      </c>
      <c r="AF30" s="1">
        <f>(Table2[[#This Row],[Current Week High]]/Table2[[#This Row],[Close Price]])-1</f>
        <v>2.1312335958005191E-2</v>
      </c>
      <c r="AG30" s="1">
        <f>(Table2[[#This Row],[Close Price]]/Table2[[#This Row],[Current Month Low]])-1</f>
        <v>3.5326086956521729E-2</v>
      </c>
      <c r="AH30" s="1">
        <f>(Table2[[#This Row],[Current Month High]]/Table2[[#This Row],[Close Price]])-1</f>
        <v>9.0813648293963212E-2</v>
      </c>
      <c r="AI30">
        <v>9.0813648293963194</v>
      </c>
      <c r="AJ30">
        <v>200.85281111813001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0.81</v>
      </c>
      <c r="AM30" t="s">
        <v>3191</v>
      </c>
      <c r="AN30">
        <v>5.62</v>
      </c>
      <c r="AO30" t="s">
        <v>3191</v>
      </c>
      <c r="AP30">
        <v>0.14107871155148699</v>
      </c>
      <c r="AQ30">
        <f>(Table2[[#This Row],[Sharpe Ratio]]-AVERAGE(Table2[Sharpe Ratio]))/_xlfn.STDEV.P(Table2[Sharpe Ratio])</f>
        <v>0.88877850058416974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6.3216347079934039</v>
      </c>
      <c r="AS30">
        <f>_xlfn.RANK.AVG(Table2[[#This Row],[1Y Return vs Nifty Z-Score]],Table2[1Y Return vs Nifty Z-Score])</f>
        <v>30</v>
      </c>
      <c r="AT30">
        <f>_xlfn.RANK.AVG(Table2[[#This Row],[6M Return vs Nifty Z-Score]],Table2[6M Return vs Nifty Z-Score])</f>
        <v>23</v>
      </c>
      <c r="AU30">
        <f>_xlfn.RANK.AVG(Table2[[#This Row],[Sharpe Ratio Z-Score]],Table2[Sharpe Ratio Z-Score])</f>
        <v>133</v>
      </c>
      <c r="AV30">
        <f>(Table2[[#This Row],[Rank 1Y]]+Table2[[#This Row],[Rank 6M]]+Table2[[#This Row],[Rank Sharpe]])/3</f>
        <v>62</v>
      </c>
    </row>
    <row r="31" spans="1:48" x14ac:dyDescent="0.3">
      <c r="A31" t="s">
        <v>456</v>
      </c>
      <c r="B31" t="s">
        <v>457</v>
      </c>
      <c r="C31" t="s">
        <v>3155</v>
      </c>
      <c r="D31" t="s">
        <v>166</v>
      </c>
      <c r="E31">
        <v>48471.497880750001</v>
      </c>
      <c r="F31">
        <v>11436.9</v>
      </c>
      <c r="G31">
        <v>124.505999753578</v>
      </c>
      <c r="H31">
        <f>(Table2[[#This Row],[1Y Return vs Nifty]]-AVERAGE(Table2[1Y Return vs Nifty]))/_xlfn.STDEV.P(Table2[1Y Return vs Nifty])</f>
        <v>1.833552922080488</v>
      </c>
      <c r="I31">
        <v>1.7560852972079299</v>
      </c>
      <c r="J31">
        <f>(Table2[[#This Row],[1M Return vs Nifty]]-AVERAGE(Table2[1M Return vs Nifty]))/_xlfn.STDEV.P(Table2[1M Return vs Nifty])</f>
        <v>8.3923330741449628E-2</v>
      </c>
      <c r="K31">
        <v>64.509316841447202</v>
      </c>
      <c r="L31">
        <f>(Table2[[#This Row],[6M Return vs Nifty]]-AVERAGE(Table2[6M Return vs Nifty]))/_xlfn.STDEV.P(Table2[6M Return vs Nifty])</f>
        <v>1.6554985101687636</v>
      </c>
      <c r="M31">
        <v>-2.6549302333110698</v>
      </c>
      <c r="N31">
        <f>(Table2[[#This Row],[1W Return vs Nifty]]-AVERAGE(Table2[1W Return vs Nifty]))/_xlfn.STDEV.P(Table2[1W Return vs Nifty])</f>
        <v>-0.60962014473452331</v>
      </c>
      <c r="O31">
        <v>11809.12</v>
      </c>
      <c r="P31">
        <v>11663.127934452101</v>
      </c>
      <c r="Q31">
        <v>9145.7541235134395</v>
      </c>
      <c r="R31">
        <v>35.799051973125799</v>
      </c>
      <c r="S31" s="1">
        <f>(Table2[[#This Row],[Close Price]]-Table2[[#This Row],[20D EMA]])/Table2[[#This Row],[20D EMA]]</f>
        <v>-3.151970680287787E-2</v>
      </c>
      <c r="T31" s="1">
        <f>(Table2[[#This Row],[Close Price]]-Table2[[#This Row],[50D EMA]])/Table2[[#This Row],[50D EMA]]</f>
        <v>-1.939684926063779E-2</v>
      </c>
      <c r="U31" s="1">
        <f>(Table2[[#This Row],[Close Price]]-Table2[[#This Row],[200D EMA]])/Table2[[#This Row],[200D EMA]]</f>
        <v>0.25051470283856614</v>
      </c>
      <c r="V31">
        <v>0.505888435060597</v>
      </c>
      <c r="W31">
        <v>11210</v>
      </c>
      <c r="X31">
        <v>11597.55</v>
      </c>
      <c r="Y31">
        <v>11210</v>
      </c>
      <c r="Z31">
        <v>11597.55</v>
      </c>
      <c r="AA31">
        <v>11210</v>
      </c>
      <c r="AB31">
        <v>12158.7</v>
      </c>
      <c r="AC31" s="1">
        <f>(Table2[[#This Row],[Close Price]]/Table2[[#This Row],[Day Low]])-1</f>
        <v>2.0240856378233696E-2</v>
      </c>
      <c r="AD31" s="1">
        <f>(Table2[[#This Row],[Day High]]/Table2[[#This Row],[Close Price]])-1</f>
        <v>1.404663851218424E-2</v>
      </c>
      <c r="AE31" s="1">
        <f>(Table2[[#This Row],[Close Price]]/Table2[[#This Row],[Current Week Low]])-1</f>
        <v>2.0240856378233696E-2</v>
      </c>
      <c r="AF31" s="1">
        <f>(Table2[[#This Row],[Current Week High]]/Table2[[#This Row],[Close Price]])-1</f>
        <v>1.404663851218424E-2</v>
      </c>
      <c r="AG31" s="1">
        <f>(Table2[[#This Row],[Close Price]]/Table2[[#This Row],[Current Month Low]])-1</f>
        <v>2.0240856378233696E-2</v>
      </c>
      <c r="AH31" s="1">
        <f>(Table2[[#This Row],[Current Month High]]/Table2[[#This Row],[Close Price]])-1</f>
        <v>6.3111507488917473E-2</v>
      </c>
      <c r="AI31">
        <v>25.7508590614589</v>
      </c>
      <c r="AJ31">
        <v>193.562463102235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0.02</v>
      </c>
      <c r="AM31" t="s">
        <v>3191</v>
      </c>
      <c r="AN31">
        <v>-5.09</v>
      </c>
      <c r="AO31" t="s">
        <v>3189</v>
      </c>
      <c r="AP31">
        <v>0.158826636640474</v>
      </c>
      <c r="AQ31">
        <f>(Table2[[#This Row],[Sharpe Ratio]]-AVERAGE(Table2[Sharpe Ratio]))/_xlfn.STDEV.P(Table2[Sharpe Ratio])</f>
        <v>1.0951793931431131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4.0585340113992912</v>
      </c>
      <c r="AS31">
        <f>_xlfn.RANK.AVG(Table2[[#This Row],[1Y Return vs Nifty Z-Score]],Table2[1Y Return vs Nifty Z-Score])</f>
        <v>40</v>
      </c>
      <c r="AT31">
        <f>_xlfn.RANK.AVG(Table2[[#This Row],[6M Return vs Nifty Z-Score]],Table2[6M Return vs Nifty Z-Score])</f>
        <v>48</v>
      </c>
      <c r="AU31">
        <f>_xlfn.RANK.AVG(Table2[[#This Row],[Sharpe Ratio Z-Score]],Table2[Sharpe Ratio Z-Score])</f>
        <v>100</v>
      </c>
      <c r="AV31">
        <f>(Table2[[#This Row],[Rank 1Y]]+Table2[[#This Row],[Rank 6M]]+Table2[[#This Row],[Rank Sharpe]])/3</f>
        <v>62.666666666666664</v>
      </c>
    </row>
    <row r="32" spans="1:48" x14ac:dyDescent="0.3">
      <c r="A32" t="s">
        <v>851</v>
      </c>
      <c r="B32" t="s">
        <v>852</v>
      </c>
      <c r="C32" t="s">
        <v>3155</v>
      </c>
      <c r="D32" t="s">
        <v>257</v>
      </c>
      <c r="E32">
        <v>18609.691613409999</v>
      </c>
      <c r="F32">
        <v>1282.7</v>
      </c>
      <c r="G32">
        <v>114.66154412239</v>
      </c>
      <c r="H32">
        <f>(Table2[[#This Row],[1Y Return vs Nifty]]-AVERAGE(Table2[1Y Return vs Nifty]))/_xlfn.STDEV.P(Table2[1Y Return vs Nifty])</f>
        <v>1.658031347994265</v>
      </c>
      <c r="I32">
        <v>11.081689323001999</v>
      </c>
      <c r="J32">
        <f>(Table2[[#This Row],[1M Return vs Nifty]]-AVERAGE(Table2[1M Return vs Nifty]))/_xlfn.STDEV.P(Table2[1M Return vs Nifty])</f>
        <v>0.98590949910409853</v>
      </c>
      <c r="K32">
        <v>47.840672624258602</v>
      </c>
      <c r="L32">
        <f>(Table2[[#This Row],[6M Return vs Nifty]]-AVERAGE(Table2[6M Return vs Nifty]))/_xlfn.STDEV.P(Table2[6M Return vs Nifty])</f>
        <v>1.1156482999273933</v>
      </c>
      <c r="M32">
        <v>-0.121786853412198</v>
      </c>
      <c r="N32">
        <f>(Table2[[#This Row],[1W Return vs Nifty]]-AVERAGE(Table2[1W Return vs Nifty]))/_xlfn.STDEV.P(Table2[1W Return vs Nifty])</f>
        <v>-0.11916121069558168</v>
      </c>
      <c r="O32">
        <v>1305.3499999999999</v>
      </c>
      <c r="P32">
        <v>1277.2872247493001</v>
      </c>
      <c r="Q32">
        <v>1033.6036302171501</v>
      </c>
      <c r="R32">
        <v>39.718679671794199</v>
      </c>
      <c r="S32" s="1">
        <f>(Table2[[#This Row],[Close Price]]-Table2[[#This Row],[20D EMA]])/Table2[[#This Row],[20D EMA]]</f>
        <v>-1.7351668134982852E-2</v>
      </c>
      <c r="T32" s="1">
        <f>(Table2[[#This Row],[Close Price]]-Table2[[#This Row],[50D EMA]])/Table2[[#This Row],[50D EMA]]</f>
        <v>4.237711883294179E-3</v>
      </c>
      <c r="U32" s="1">
        <f>(Table2[[#This Row],[Close Price]]-Table2[[#This Row],[200D EMA]])/Table2[[#This Row],[200D EMA]]</f>
        <v>0.24099796333969647</v>
      </c>
      <c r="V32">
        <v>1.42591283881574</v>
      </c>
      <c r="W32">
        <v>1271</v>
      </c>
      <c r="X32">
        <v>1333.25</v>
      </c>
      <c r="Y32">
        <v>1271</v>
      </c>
      <c r="Z32">
        <v>1333.25</v>
      </c>
      <c r="AA32">
        <v>1271</v>
      </c>
      <c r="AB32">
        <v>1404.85</v>
      </c>
      <c r="AC32" s="1">
        <f>(Table2[[#This Row],[Close Price]]/Table2[[#This Row],[Day Low]])-1</f>
        <v>9.2053501180173747E-3</v>
      </c>
      <c r="AD32" s="1">
        <f>(Table2[[#This Row],[Day High]]/Table2[[#This Row],[Close Price]])-1</f>
        <v>3.9409059016137782E-2</v>
      </c>
      <c r="AE32" s="1">
        <f>(Table2[[#This Row],[Close Price]]/Table2[[#This Row],[Current Week Low]])-1</f>
        <v>9.2053501180173747E-3</v>
      </c>
      <c r="AF32" s="1">
        <f>(Table2[[#This Row],[Current Week High]]/Table2[[#This Row],[Close Price]])-1</f>
        <v>3.9409059016137782E-2</v>
      </c>
      <c r="AG32" s="1">
        <f>(Table2[[#This Row],[Close Price]]/Table2[[#This Row],[Current Month Low]])-1</f>
        <v>9.2053501180173747E-3</v>
      </c>
      <c r="AH32" s="1">
        <f>(Table2[[#This Row],[Current Month High]]/Table2[[#This Row],[Close Price]])-1</f>
        <v>9.5228814220004621E-2</v>
      </c>
      <c r="AI32">
        <v>13.0428003430264</v>
      </c>
      <c r="AJ32">
        <v>173.73026034997801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-7.0000000000000007E-2</v>
      </c>
      <c r="AM32" t="s">
        <v>3189</v>
      </c>
      <c r="AN32">
        <v>-3.37</v>
      </c>
      <c r="AO32" t="s">
        <v>3189</v>
      </c>
      <c r="AP32">
        <v>0.192756552486719</v>
      </c>
      <c r="AQ32">
        <f>(Table2[[#This Row],[Sharpe Ratio]]-AVERAGE(Table2[Sharpe Ratio]))/_xlfn.STDEV.P(Table2[Sharpe Ratio])</f>
        <v>1.4897700216251106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5.1301979579552857</v>
      </c>
      <c r="AS32">
        <f>_xlfn.RANK.AVG(Table2[[#This Row],[1Y Return vs Nifty Z-Score]],Table2[1Y Return vs Nifty Z-Score])</f>
        <v>48</v>
      </c>
      <c r="AT32">
        <f>_xlfn.RANK.AVG(Table2[[#This Row],[6M Return vs Nifty Z-Score]],Table2[6M Return vs Nifty Z-Score])</f>
        <v>89</v>
      </c>
      <c r="AU32">
        <f>_xlfn.RANK.AVG(Table2[[#This Row],[Sharpe Ratio Z-Score]],Table2[Sharpe Ratio Z-Score])</f>
        <v>53</v>
      </c>
      <c r="AV32">
        <f>(Table2[[#This Row],[Rank 1Y]]+Table2[[#This Row],[Rank 6M]]+Table2[[#This Row],[Rank Sharpe]])/3</f>
        <v>63.333333333333336</v>
      </c>
    </row>
    <row r="33" spans="1:48" x14ac:dyDescent="0.3">
      <c r="A33" t="s">
        <v>1094</v>
      </c>
      <c r="B33" t="s">
        <v>1095</v>
      </c>
      <c r="C33" t="s">
        <v>3148</v>
      </c>
      <c r="D33" t="s">
        <v>54</v>
      </c>
      <c r="E33">
        <v>11708.391705402</v>
      </c>
      <c r="F33">
        <v>258.37</v>
      </c>
      <c r="G33">
        <v>117.930636665067</v>
      </c>
      <c r="H33">
        <f>(Table2[[#This Row],[1Y Return vs Nifty]]-AVERAGE(Table2[1Y Return vs Nifty]))/_xlfn.STDEV.P(Table2[1Y Return vs Nifty])</f>
        <v>1.716317584473037</v>
      </c>
      <c r="I33">
        <v>28.640590552263099</v>
      </c>
      <c r="J33">
        <f>(Table2[[#This Row],[1M Return vs Nifty]]-AVERAGE(Table2[1M Return vs Nifty]))/_xlfn.STDEV.P(Table2[1M Return vs Nifty])</f>
        <v>2.6842323097909739</v>
      </c>
      <c r="K33">
        <v>67.080546974430106</v>
      </c>
      <c r="L33">
        <f>(Table2[[#This Row],[6M Return vs Nifty]]-AVERAGE(Table2[6M Return vs Nifty]))/_xlfn.STDEV.P(Table2[6M Return vs Nifty])</f>
        <v>1.7387733770255647</v>
      </c>
      <c r="M33">
        <v>9.7777599145048093</v>
      </c>
      <c r="N33">
        <f>(Table2[[#This Row],[1W Return vs Nifty]]-AVERAGE(Table2[1W Return vs Nifty]))/_xlfn.STDEV.P(Table2[1W Return vs Nifty])</f>
        <v>1.7975566481470791</v>
      </c>
      <c r="O33">
        <v>235.43</v>
      </c>
      <c r="P33">
        <v>212.08429981673899</v>
      </c>
      <c r="Q33">
        <v>170.36943888649299</v>
      </c>
      <c r="R33">
        <v>71.9586187130529</v>
      </c>
      <c r="S33" s="1">
        <f>(Table2[[#This Row],[Close Price]]-Table2[[#This Row],[20D EMA]])/Table2[[#This Row],[20D EMA]]</f>
        <v>9.743872913392515E-2</v>
      </c>
      <c r="T33" s="1">
        <f>(Table2[[#This Row],[Close Price]]-Table2[[#This Row],[50D EMA]])/Table2[[#This Row],[50D EMA]]</f>
        <v>0.21824199256265675</v>
      </c>
      <c r="U33" s="1">
        <f>(Table2[[#This Row],[Close Price]]-Table2[[#This Row],[200D EMA]])/Table2[[#This Row],[200D EMA]]</f>
        <v>0.51652785668993462</v>
      </c>
      <c r="V33">
        <v>1.31307513559343</v>
      </c>
      <c r="W33">
        <v>255.39</v>
      </c>
      <c r="X33">
        <v>265.45</v>
      </c>
      <c r="Y33">
        <v>255.39</v>
      </c>
      <c r="Z33">
        <v>265.45</v>
      </c>
      <c r="AA33">
        <v>237.32</v>
      </c>
      <c r="AB33">
        <v>278.7</v>
      </c>
      <c r="AC33" s="1">
        <f>(Table2[[#This Row],[Close Price]]/Table2[[#This Row],[Day Low]])-1</f>
        <v>1.1668428677708675E-2</v>
      </c>
      <c r="AD33" s="1">
        <f>(Table2[[#This Row],[Day High]]/Table2[[#This Row],[Close Price]])-1</f>
        <v>2.7402562216975568E-2</v>
      </c>
      <c r="AE33" s="1">
        <f>(Table2[[#This Row],[Close Price]]/Table2[[#This Row],[Current Week Low]])-1</f>
        <v>1.1668428677708675E-2</v>
      </c>
      <c r="AF33" s="1">
        <f>(Table2[[#This Row],[Current Week High]]/Table2[[#This Row],[Close Price]])-1</f>
        <v>2.7402562216975568E-2</v>
      </c>
      <c r="AG33" s="1">
        <f>(Table2[[#This Row],[Close Price]]/Table2[[#This Row],[Current Month Low]])-1</f>
        <v>8.8698803303556506E-2</v>
      </c>
      <c r="AH33" s="1">
        <f>(Table2[[#This Row],[Current Month High]]/Table2[[#This Row],[Close Price]])-1</f>
        <v>7.8685605913999312E-2</v>
      </c>
      <c r="AI33">
        <v>7.8685605913999304</v>
      </c>
      <c r="AJ33">
        <v>165.130836326321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0.36</v>
      </c>
      <c r="AM33" t="s">
        <v>3191</v>
      </c>
      <c r="AN33">
        <v>12.3</v>
      </c>
      <c r="AO33" t="s">
        <v>3191</v>
      </c>
      <c r="AP33">
        <v>0.15377064604844901</v>
      </c>
      <c r="AQ33">
        <f>(Table2[[#This Row],[Sharpe Ratio]]-AVERAGE(Table2[Sharpe Ratio]))/_xlfn.STDEV.P(Table2[Sharpe Ratio])</f>
        <v>1.0363803523689814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8.9732602718056356</v>
      </c>
      <c r="AS33">
        <f>_xlfn.RANK.AVG(Table2[[#This Row],[1Y Return vs Nifty Z-Score]],Table2[1Y Return vs Nifty Z-Score])</f>
        <v>45</v>
      </c>
      <c r="AT33">
        <f>_xlfn.RANK.AVG(Table2[[#This Row],[6M Return vs Nifty Z-Score]],Table2[6M Return vs Nifty Z-Score])</f>
        <v>40</v>
      </c>
      <c r="AU33">
        <f>_xlfn.RANK.AVG(Table2[[#This Row],[Sharpe Ratio Z-Score]],Table2[Sharpe Ratio Z-Score])</f>
        <v>109</v>
      </c>
      <c r="AV33">
        <f>(Table2[[#This Row],[Rank 1Y]]+Table2[[#This Row],[Rank 6M]]+Table2[[#This Row],[Rank Sharpe]])/3</f>
        <v>64.666666666666671</v>
      </c>
    </row>
    <row r="34" spans="1:48" x14ac:dyDescent="0.3">
      <c r="A34" t="s">
        <v>1421</v>
      </c>
      <c r="B34" t="s">
        <v>1422</v>
      </c>
      <c r="C34" t="s">
        <v>3155</v>
      </c>
      <c r="D34" t="s">
        <v>274</v>
      </c>
      <c r="E34">
        <v>7649.3818864699997</v>
      </c>
      <c r="F34">
        <v>3292.55</v>
      </c>
      <c r="G34">
        <v>116.507340766715</v>
      </c>
      <c r="H34">
        <f>(Table2[[#This Row],[1Y Return vs Nifty]]-AVERAGE(Table2[1Y Return vs Nifty]))/_xlfn.STDEV.P(Table2[1Y Return vs Nifty])</f>
        <v>1.690940951591706</v>
      </c>
      <c r="I34">
        <v>2.01924175529747</v>
      </c>
      <c r="J34">
        <f>(Table2[[#This Row],[1M Return vs Nifty]]-AVERAGE(Table2[1M Return vs Nifty]))/_xlfn.STDEV.P(Table2[1M Return vs Nifty])</f>
        <v>0.10937621129004861</v>
      </c>
      <c r="K34">
        <v>83.850006257329596</v>
      </c>
      <c r="L34">
        <f>(Table2[[#This Row],[6M Return vs Nifty]]-AVERAGE(Table2[6M Return vs Nifty]))/_xlfn.STDEV.P(Table2[6M Return vs Nifty])</f>
        <v>2.2818887019163552</v>
      </c>
      <c r="M34">
        <v>3.4186419150923402</v>
      </c>
      <c r="N34">
        <f>(Table2[[#This Row],[1W Return vs Nifty]]-AVERAGE(Table2[1W Return vs Nifty]))/_xlfn.STDEV.P(Table2[1W Return vs Nifty])</f>
        <v>0.56632502495163262</v>
      </c>
      <c r="O34">
        <v>3201.76</v>
      </c>
      <c r="P34">
        <v>2842.8735791792601</v>
      </c>
      <c r="Q34">
        <v>2087.1549209251998</v>
      </c>
      <c r="R34">
        <v>50.671953485599701</v>
      </c>
      <c r="S34" s="1">
        <f>(Table2[[#This Row],[Close Price]]-Table2[[#This Row],[20D EMA]])/Table2[[#This Row],[20D EMA]]</f>
        <v>2.8356279046524397E-2</v>
      </c>
      <c r="T34" s="1">
        <f>(Table2[[#This Row],[Close Price]]-Table2[[#This Row],[50D EMA]])/Table2[[#This Row],[50D EMA]]</f>
        <v>0.15817672094675486</v>
      </c>
      <c r="U34" s="1">
        <f>(Table2[[#This Row],[Close Price]]-Table2[[#This Row],[200D EMA]])/Table2[[#This Row],[200D EMA]]</f>
        <v>0.57753023840725226</v>
      </c>
      <c r="V34">
        <v>1.04607801903571</v>
      </c>
      <c r="W34">
        <v>3261.95</v>
      </c>
      <c r="X34">
        <v>3425</v>
      </c>
      <c r="Y34">
        <v>3261.95</v>
      </c>
      <c r="Z34">
        <v>3425</v>
      </c>
      <c r="AA34">
        <v>3172</v>
      </c>
      <c r="AB34">
        <v>3589.95</v>
      </c>
      <c r="AC34" s="1">
        <f>(Table2[[#This Row],[Close Price]]/Table2[[#This Row],[Day Low]])-1</f>
        <v>9.3808917978510653E-3</v>
      </c>
      <c r="AD34" s="1">
        <f>(Table2[[#This Row],[Day High]]/Table2[[#This Row],[Close Price]])-1</f>
        <v>4.0227179541692637E-2</v>
      </c>
      <c r="AE34" s="1">
        <f>(Table2[[#This Row],[Close Price]]/Table2[[#This Row],[Current Week Low]])-1</f>
        <v>9.3808917978510653E-3</v>
      </c>
      <c r="AF34" s="1">
        <f>(Table2[[#This Row],[Current Week High]]/Table2[[#This Row],[Close Price]])-1</f>
        <v>4.0227179541692637E-2</v>
      </c>
      <c r="AG34" s="1">
        <f>(Table2[[#This Row],[Close Price]]/Table2[[#This Row],[Current Month Low]])-1</f>
        <v>3.8004413619167732E-2</v>
      </c>
      <c r="AH34" s="1">
        <f>(Table2[[#This Row],[Current Month High]]/Table2[[#This Row],[Close Price]])-1</f>
        <v>9.0325127940350081E-2</v>
      </c>
      <c r="AI34">
        <v>9.0325127940350001</v>
      </c>
      <c r="AJ34">
        <v>173.12733305682201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0.47</v>
      </c>
      <c r="AM34" t="s">
        <v>3191</v>
      </c>
      <c r="AN34">
        <v>-0.96</v>
      </c>
      <c r="AO34" t="s">
        <v>3189</v>
      </c>
      <c r="AP34">
        <v>0.140173502703243</v>
      </c>
      <c r="AQ34">
        <f>(Table2[[#This Row],[Sharpe Ratio]]-AVERAGE(Table2[Sharpe Ratio]))/_xlfn.STDEV.P(Table2[Sharpe Ratio])</f>
        <v>0.87825130299385823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5.5267821927436014</v>
      </c>
      <c r="AS34">
        <f>_xlfn.RANK.AVG(Table2[[#This Row],[1Y Return vs Nifty Z-Score]],Table2[1Y Return vs Nifty Z-Score])</f>
        <v>46</v>
      </c>
      <c r="AT34">
        <f>_xlfn.RANK.AVG(Table2[[#This Row],[6M Return vs Nifty Z-Score]],Table2[6M Return vs Nifty Z-Score])</f>
        <v>20</v>
      </c>
      <c r="AU34">
        <f>_xlfn.RANK.AVG(Table2[[#This Row],[Sharpe Ratio Z-Score]],Table2[Sharpe Ratio Z-Score])</f>
        <v>138</v>
      </c>
      <c r="AV34">
        <f>(Table2[[#This Row],[Rank 1Y]]+Table2[[#This Row],[Rank 6M]]+Table2[[#This Row],[Rank Sharpe]])/3</f>
        <v>68</v>
      </c>
    </row>
    <row r="35" spans="1:48" x14ac:dyDescent="0.3">
      <c r="A35" t="s">
        <v>1423</v>
      </c>
      <c r="B35" t="s">
        <v>1424</v>
      </c>
      <c r="C35" t="s">
        <v>3147</v>
      </c>
      <c r="D35" t="s">
        <v>46</v>
      </c>
      <c r="E35">
        <v>7642.0430838000002</v>
      </c>
      <c r="F35">
        <v>545.29999999999995</v>
      </c>
      <c r="G35">
        <v>68.035335871582006</v>
      </c>
      <c r="H35">
        <f>(Table2[[#This Row],[1Y Return vs Nifty]]-AVERAGE(Table2[1Y Return vs Nifty]))/_xlfn.STDEV.P(Table2[1Y Return vs Nifty])</f>
        <v>0.82671006701590244</v>
      </c>
      <c r="I35">
        <v>-2.16014700724133</v>
      </c>
      <c r="J35">
        <f>(Table2[[#This Row],[1M Return vs Nifty]]-AVERAGE(Table2[1M Return vs Nifty]))/_xlfn.STDEV.P(Table2[1M Return vs Nifty])</f>
        <v>-0.29486043071119622</v>
      </c>
      <c r="K35">
        <v>61.812353205315198</v>
      </c>
      <c r="L35">
        <f>(Table2[[#This Row],[6M Return vs Nifty]]-AVERAGE(Table2[6M Return vs Nifty]))/_xlfn.STDEV.P(Table2[6M Return vs Nifty])</f>
        <v>1.568151490998613</v>
      </c>
      <c r="M35">
        <v>-6.4097656510605603</v>
      </c>
      <c r="N35">
        <f>(Table2[[#This Row],[1W Return vs Nifty]]-AVERAGE(Table2[1W Return vs Nifty]))/_xlfn.STDEV.P(Table2[1W Return vs Nifty])</f>
        <v>-1.3366190943773184</v>
      </c>
      <c r="O35">
        <v>565.79</v>
      </c>
      <c r="P35">
        <v>533.53478661174597</v>
      </c>
      <c r="Q35">
        <v>414.94493542039697</v>
      </c>
      <c r="R35">
        <v>44.437910983439401</v>
      </c>
      <c r="S35" s="1">
        <f>(Table2[[#This Row],[Close Price]]-Table2[[#This Row],[20D EMA]])/Table2[[#This Row],[20D EMA]]</f>
        <v>-3.6214850032697664E-2</v>
      </c>
      <c r="T35" s="1">
        <f>(Table2[[#This Row],[Close Price]]-Table2[[#This Row],[50D EMA]])/Table2[[#This Row],[50D EMA]]</f>
        <v>2.2051445722911307E-2</v>
      </c>
      <c r="U35" s="1">
        <f>(Table2[[#This Row],[Close Price]]-Table2[[#This Row],[200D EMA]])/Table2[[#This Row],[200D EMA]]</f>
        <v>0.31415027260794293</v>
      </c>
      <c r="V35">
        <v>1.22150070171601</v>
      </c>
      <c r="W35">
        <v>531.79999999999995</v>
      </c>
      <c r="X35">
        <v>562.4</v>
      </c>
      <c r="Y35">
        <v>531.79999999999995</v>
      </c>
      <c r="Z35">
        <v>562.4</v>
      </c>
      <c r="AA35">
        <v>531.79999999999995</v>
      </c>
      <c r="AB35">
        <v>595.20000000000005</v>
      </c>
      <c r="AC35" s="1">
        <f>(Table2[[#This Row],[Close Price]]/Table2[[#This Row],[Day Low]])-1</f>
        <v>2.5385483264385167E-2</v>
      </c>
      <c r="AD35" s="1">
        <f>(Table2[[#This Row],[Day High]]/Table2[[#This Row],[Close Price]])-1</f>
        <v>3.1358885017421567E-2</v>
      </c>
      <c r="AE35" s="1">
        <f>(Table2[[#This Row],[Close Price]]/Table2[[#This Row],[Current Week Low]])-1</f>
        <v>2.5385483264385167E-2</v>
      </c>
      <c r="AF35" s="1">
        <f>(Table2[[#This Row],[Current Week High]]/Table2[[#This Row],[Close Price]])-1</f>
        <v>3.1358885017421567E-2</v>
      </c>
      <c r="AG35" s="1">
        <f>(Table2[[#This Row],[Close Price]]/Table2[[#This Row],[Current Month Low]])-1</f>
        <v>2.5385483264385167E-2</v>
      </c>
      <c r="AH35" s="1">
        <f>(Table2[[#This Row],[Current Month High]]/Table2[[#This Row],[Close Price]])-1</f>
        <v>9.150926095727141E-2</v>
      </c>
      <c r="AI35">
        <v>13.5154960572162</v>
      </c>
      <c r="AJ35">
        <v>126.03108808290099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0.35</v>
      </c>
      <c r="AM35" t="s">
        <v>3191</v>
      </c>
      <c r="AN35">
        <v>-2.92</v>
      </c>
      <c r="AO35" t="s">
        <v>3189</v>
      </c>
      <c r="AP35">
        <v>0.19685827426098701</v>
      </c>
      <c r="AQ35">
        <f>(Table2[[#This Row],[Sharpe Ratio]]-AVERAGE(Table2[Sharpe Ratio]))/_xlfn.STDEV.P(Table2[Sharpe Ratio])</f>
        <v>1.5374713180297652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2.3008533509557658</v>
      </c>
      <c r="AS35">
        <f>_xlfn.RANK.AVG(Table2[[#This Row],[1Y Return vs Nifty Z-Score]],Table2[1Y Return vs Nifty Z-Score])</f>
        <v>115</v>
      </c>
      <c r="AT35">
        <f>_xlfn.RANK.AVG(Table2[[#This Row],[6M Return vs Nifty Z-Score]],Table2[6M Return vs Nifty Z-Score])</f>
        <v>50</v>
      </c>
      <c r="AU35">
        <f>_xlfn.RANK.AVG(Table2[[#This Row],[Sharpe Ratio Z-Score]],Table2[Sharpe Ratio Z-Score])</f>
        <v>46</v>
      </c>
      <c r="AV35">
        <f>(Table2[[#This Row],[Rank 1Y]]+Table2[[#This Row],[Rank 6M]]+Table2[[#This Row],[Rank Sharpe]])/3</f>
        <v>70.333333333333329</v>
      </c>
    </row>
    <row r="36" spans="1:48" x14ac:dyDescent="0.3">
      <c r="A36" t="s">
        <v>1509</v>
      </c>
      <c r="B36" t="s">
        <v>1510</v>
      </c>
      <c r="C36" t="s">
        <v>3157</v>
      </c>
      <c r="D36" t="s">
        <v>138</v>
      </c>
      <c r="E36">
        <v>6841.2183343050001</v>
      </c>
      <c r="F36">
        <v>231.83</v>
      </c>
      <c r="G36">
        <v>125.90088024772</v>
      </c>
      <c r="H36">
        <f>(Table2[[#This Row],[1Y Return vs Nifty]]-AVERAGE(Table2[1Y Return vs Nifty]))/_xlfn.STDEV.P(Table2[1Y Return vs Nifty])</f>
        <v>1.8584229229384661</v>
      </c>
      <c r="I36">
        <v>3.7771897462168602</v>
      </c>
      <c r="J36">
        <f>(Table2[[#This Row],[1M Return vs Nifty]]-AVERAGE(Table2[1M Return vs Nifty]))/_xlfn.STDEV.P(Table2[1M Return vs Nifty])</f>
        <v>0.27940753238457483</v>
      </c>
      <c r="K36">
        <v>47.439536635151697</v>
      </c>
      <c r="L36">
        <f>(Table2[[#This Row],[6M Return vs Nifty]]-AVERAGE(Table2[6M Return vs Nifty]))/_xlfn.STDEV.P(Table2[6M Return vs Nifty])</f>
        <v>1.1026566405438765</v>
      </c>
      <c r="M36">
        <v>2.2346182894232398</v>
      </c>
      <c r="N36">
        <f>(Table2[[#This Row],[1W Return vs Nifty]]-AVERAGE(Table2[1W Return vs Nifty]))/_xlfn.STDEV.P(Table2[1W Return vs Nifty])</f>
        <v>0.33707824408217651</v>
      </c>
      <c r="O36">
        <v>227.08</v>
      </c>
      <c r="P36">
        <v>214.279530509685</v>
      </c>
      <c r="Q36">
        <v>170.195210683179</v>
      </c>
      <c r="R36">
        <v>52.7335699247026</v>
      </c>
      <c r="S36" s="1">
        <f>(Table2[[#This Row],[Close Price]]-Table2[[#This Row],[20D EMA]])/Table2[[#This Row],[20D EMA]]</f>
        <v>2.0917738242029239E-2</v>
      </c>
      <c r="T36" s="1">
        <f>(Table2[[#This Row],[Close Price]]-Table2[[#This Row],[50D EMA]])/Table2[[#This Row],[50D EMA]]</f>
        <v>8.1904554525434548E-2</v>
      </c>
      <c r="U36" s="1">
        <f>(Table2[[#This Row],[Close Price]]-Table2[[#This Row],[200D EMA]])/Table2[[#This Row],[200D EMA]]</f>
        <v>0.36214173753429008</v>
      </c>
      <c r="V36">
        <v>0.44912852984250701</v>
      </c>
      <c r="W36">
        <v>225.3</v>
      </c>
      <c r="X36">
        <v>240</v>
      </c>
      <c r="Y36">
        <v>225.3</v>
      </c>
      <c r="Z36">
        <v>240</v>
      </c>
      <c r="AA36">
        <v>225.3</v>
      </c>
      <c r="AB36">
        <v>250</v>
      </c>
      <c r="AC36" s="1">
        <f>(Table2[[#This Row],[Close Price]]/Table2[[#This Row],[Day Low]])-1</f>
        <v>2.8983577452285747E-2</v>
      </c>
      <c r="AD36" s="1">
        <f>(Table2[[#This Row],[Day High]]/Table2[[#This Row],[Close Price]])-1</f>
        <v>3.5241340637536034E-2</v>
      </c>
      <c r="AE36" s="1">
        <f>(Table2[[#This Row],[Close Price]]/Table2[[#This Row],[Current Week Low]])-1</f>
        <v>2.8983577452285747E-2</v>
      </c>
      <c r="AF36" s="1">
        <f>(Table2[[#This Row],[Current Week High]]/Table2[[#This Row],[Close Price]])-1</f>
        <v>3.5241340637536034E-2</v>
      </c>
      <c r="AG36" s="1">
        <f>(Table2[[#This Row],[Close Price]]/Table2[[#This Row],[Current Month Low]])-1</f>
        <v>2.8983577452285747E-2</v>
      </c>
      <c r="AH36" s="1">
        <f>(Table2[[#This Row],[Current Month High]]/Table2[[#This Row],[Close Price]])-1</f>
        <v>7.8376396497433332E-2</v>
      </c>
      <c r="AI36">
        <v>7.8376396497433296</v>
      </c>
      <c r="AJ36">
        <v>178.641826923076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0.33</v>
      </c>
      <c r="AM36" t="s">
        <v>3191</v>
      </c>
      <c r="AN36">
        <v>7.13</v>
      </c>
      <c r="AO36" t="s">
        <v>3191</v>
      </c>
      <c r="AP36">
        <v>0.170386852165579</v>
      </c>
      <c r="AQ36">
        <f>(Table2[[#This Row],[Sharpe Ratio]]-AVERAGE(Table2[Sharpe Ratio]))/_xlfn.STDEV.P(Table2[Sharpe Ratio])</f>
        <v>1.2296198300162671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4.8071851699653605</v>
      </c>
      <c r="AS36">
        <f>_xlfn.RANK.AVG(Table2[[#This Row],[1Y Return vs Nifty Z-Score]],Table2[1Y Return vs Nifty Z-Score])</f>
        <v>38</v>
      </c>
      <c r="AT36">
        <f>_xlfn.RANK.AVG(Table2[[#This Row],[6M Return vs Nifty Z-Score]],Table2[6M Return vs Nifty Z-Score])</f>
        <v>91</v>
      </c>
      <c r="AU36">
        <f>_xlfn.RANK.AVG(Table2[[#This Row],[Sharpe Ratio Z-Score]],Table2[Sharpe Ratio Z-Score])</f>
        <v>85</v>
      </c>
      <c r="AV36">
        <f>(Table2[[#This Row],[Rank 1Y]]+Table2[[#This Row],[Rank 6M]]+Table2[[#This Row],[Rank Sharpe]])/3</f>
        <v>71.333333333333329</v>
      </c>
    </row>
    <row r="37" spans="1:48" x14ac:dyDescent="0.3">
      <c r="A37" t="s">
        <v>331</v>
      </c>
      <c r="B37" t="s">
        <v>332</v>
      </c>
      <c r="C37" t="s">
        <v>3157</v>
      </c>
      <c r="D37" t="s">
        <v>138</v>
      </c>
      <c r="E37">
        <v>77576.668434359904</v>
      </c>
      <c r="F37">
        <v>1801.05</v>
      </c>
      <c r="G37">
        <v>153.24485163194501</v>
      </c>
      <c r="H37">
        <f>(Table2[[#This Row],[1Y Return vs Nifty]]-AVERAGE(Table2[1Y Return vs Nifty]))/_xlfn.STDEV.P(Table2[1Y Return vs Nifty])</f>
        <v>2.3459518507872303</v>
      </c>
      <c r="I37">
        <v>6.0391301763689702</v>
      </c>
      <c r="J37">
        <f>(Table2[[#This Row],[1M Return vs Nifty]]-AVERAGE(Table2[1M Return vs Nifty]))/_xlfn.STDEV.P(Table2[1M Return vs Nifty])</f>
        <v>0.49818574514315678</v>
      </c>
      <c r="K37">
        <v>41.816417001247402</v>
      </c>
      <c r="L37">
        <f>(Table2[[#This Row],[6M Return vs Nifty]]-AVERAGE(Table2[6M Return vs Nifty]))/_xlfn.STDEV.P(Table2[6M Return vs Nifty])</f>
        <v>0.92053971027517023</v>
      </c>
      <c r="M37">
        <v>2.76742365309532</v>
      </c>
      <c r="N37">
        <f>(Table2[[#This Row],[1W Return vs Nifty]]-AVERAGE(Table2[1W Return vs Nifty]))/_xlfn.STDEV.P(Table2[1W Return vs Nifty])</f>
        <v>0.44023827552393069</v>
      </c>
      <c r="O37">
        <v>1777.42</v>
      </c>
      <c r="P37">
        <v>1756.0866424933099</v>
      </c>
      <c r="Q37">
        <v>1445.3629350569199</v>
      </c>
      <c r="R37">
        <v>53.253537065563798</v>
      </c>
      <c r="S37" s="1">
        <f>(Table2[[#This Row],[Close Price]]-Table2[[#This Row],[20D EMA]])/Table2[[#This Row],[20D EMA]]</f>
        <v>1.3294550528293751E-2</v>
      </c>
      <c r="T37" s="1">
        <f>(Table2[[#This Row],[Close Price]]-Table2[[#This Row],[50D EMA]])/Table2[[#This Row],[50D EMA]]</f>
        <v>2.5604293329656337E-2</v>
      </c>
      <c r="U37" s="1">
        <f>(Table2[[#This Row],[Close Price]]-Table2[[#This Row],[200D EMA]])/Table2[[#This Row],[200D EMA]]</f>
        <v>0.24608840888055061</v>
      </c>
      <c r="V37">
        <v>2.1948707139383599</v>
      </c>
      <c r="W37">
        <v>1740.05</v>
      </c>
      <c r="X37">
        <v>1828</v>
      </c>
      <c r="Y37">
        <v>1740.05</v>
      </c>
      <c r="Z37">
        <v>1828</v>
      </c>
      <c r="AA37">
        <v>1740.05</v>
      </c>
      <c r="AB37">
        <v>1884.9</v>
      </c>
      <c r="AC37" s="1">
        <f>(Table2[[#This Row],[Close Price]]/Table2[[#This Row],[Day Low]])-1</f>
        <v>3.5056463894715728E-2</v>
      </c>
      <c r="AD37" s="1">
        <f>(Table2[[#This Row],[Day High]]/Table2[[#This Row],[Close Price]])-1</f>
        <v>1.4963493517670345E-2</v>
      </c>
      <c r="AE37" s="1">
        <f>(Table2[[#This Row],[Close Price]]/Table2[[#This Row],[Current Week Low]])-1</f>
        <v>3.5056463894715728E-2</v>
      </c>
      <c r="AF37" s="1">
        <f>(Table2[[#This Row],[Current Week High]]/Table2[[#This Row],[Close Price]])-1</f>
        <v>1.4963493517670345E-2</v>
      </c>
      <c r="AG37" s="1">
        <f>(Table2[[#This Row],[Close Price]]/Table2[[#This Row],[Current Month Low]])-1</f>
        <v>3.5056463894715728E-2</v>
      </c>
      <c r="AH37" s="1">
        <f>(Table2[[#This Row],[Current Month High]]/Table2[[#This Row],[Close Price]])-1</f>
        <v>4.6556175564254287E-2</v>
      </c>
      <c r="AI37">
        <v>15.1994669775964</v>
      </c>
      <c r="AJ37">
        <v>204.617336152219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-0.01</v>
      </c>
      <c r="AM37" t="s">
        <v>3189</v>
      </c>
      <c r="AN37">
        <v>3.22</v>
      </c>
      <c r="AO37" t="s">
        <v>3191</v>
      </c>
      <c r="AP37">
        <v>0.17403633154524101</v>
      </c>
      <c r="AQ37">
        <f>(Table2[[#This Row],[Sharpe Ratio]]-AVERAGE(Table2[Sharpe Ratio]))/_xlfn.STDEV.P(Table2[Sharpe Ratio])</f>
        <v>1.2720617378765335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5.4769773196060214</v>
      </c>
      <c r="AS37">
        <f>_xlfn.RANK.AVG(Table2[[#This Row],[1Y Return vs Nifty Z-Score]],Table2[1Y Return vs Nifty Z-Score])</f>
        <v>26</v>
      </c>
      <c r="AT37">
        <f>_xlfn.RANK.AVG(Table2[[#This Row],[6M Return vs Nifty Z-Score]],Table2[6M Return vs Nifty Z-Score])</f>
        <v>114</v>
      </c>
      <c r="AU37">
        <f>_xlfn.RANK.AVG(Table2[[#This Row],[Sharpe Ratio Z-Score]],Table2[Sharpe Ratio Z-Score])</f>
        <v>75</v>
      </c>
      <c r="AV37">
        <f>(Table2[[#This Row],[Rank 1Y]]+Table2[[#This Row],[Rank 6M]]+Table2[[#This Row],[Rank Sharpe]])/3</f>
        <v>71.666666666666671</v>
      </c>
    </row>
    <row r="38" spans="1:48" x14ac:dyDescent="0.3">
      <c r="A38" t="s">
        <v>460</v>
      </c>
      <c r="B38" t="s">
        <v>461</v>
      </c>
      <c r="C38" t="s">
        <v>3148</v>
      </c>
      <c r="D38" t="s">
        <v>54</v>
      </c>
      <c r="E38">
        <v>48090.505545519998</v>
      </c>
      <c r="F38">
        <v>1704.2</v>
      </c>
      <c r="G38">
        <v>84.333944804717603</v>
      </c>
      <c r="H38">
        <f>(Table2[[#This Row],[1Y Return vs Nifty]]-AVERAGE(Table2[1Y Return vs Nifty]))/_xlfn.STDEV.P(Table2[1Y Return vs Nifty])</f>
        <v>1.1173058706372461</v>
      </c>
      <c r="I38">
        <v>13.8945557633206</v>
      </c>
      <c r="J38">
        <f>(Table2[[#This Row],[1M Return vs Nifty]]-AVERAGE(Table2[1M Return vs Nifty]))/_xlfn.STDEV.P(Table2[1M Return vs Nifty])</f>
        <v>1.2579740876928061</v>
      </c>
      <c r="K38">
        <v>67.533997335025305</v>
      </c>
      <c r="L38">
        <f>(Table2[[#This Row],[6M Return vs Nifty]]-AVERAGE(Table2[6M Return vs Nifty]))/_xlfn.STDEV.P(Table2[6M Return vs Nifty])</f>
        <v>1.7534593508403342</v>
      </c>
      <c r="M38">
        <v>-1.13981108962355</v>
      </c>
      <c r="N38">
        <f>(Table2[[#This Row],[1W Return vs Nifty]]-AVERAGE(Table2[1W Return vs Nifty]))/_xlfn.STDEV.P(Table2[1W Return vs Nifty])</f>
        <v>-0.31626773284513349</v>
      </c>
      <c r="O38">
        <v>1645.51</v>
      </c>
      <c r="P38">
        <v>1512.6416346823</v>
      </c>
      <c r="Q38">
        <v>1165.16351752588</v>
      </c>
      <c r="R38">
        <v>65.539029643683193</v>
      </c>
      <c r="S38" s="1">
        <f>(Table2[[#This Row],[Close Price]]-Table2[[#This Row],[20D EMA]])/Table2[[#This Row],[20D EMA]]</f>
        <v>3.5666753772386713E-2</v>
      </c>
      <c r="T38" s="1">
        <f>(Table2[[#This Row],[Close Price]]-Table2[[#This Row],[50D EMA]])/Table2[[#This Row],[50D EMA]]</f>
        <v>0.12663830012713684</v>
      </c>
      <c r="U38" s="1">
        <f>(Table2[[#This Row],[Close Price]]-Table2[[#This Row],[200D EMA]])/Table2[[#This Row],[200D EMA]]</f>
        <v>0.46262732600718182</v>
      </c>
      <c r="V38">
        <v>1.0447945459950101</v>
      </c>
      <c r="W38">
        <v>1688.3</v>
      </c>
      <c r="X38">
        <v>1724</v>
      </c>
      <c r="Y38">
        <v>1688.3</v>
      </c>
      <c r="Z38">
        <v>1724</v>
      </c>
      <c r="AA38">
        <v>1666.5</v>
      </c>
      <c r="AB38">
        <v>1750.5</v>
      </c>
      <c r="AC38" s="1">
        <f>(Table2[[#This Row],[Close Price]]/Table2[[#This Row],[Day Low]])-1</f>
        <v>9.417757507552027E-3</v>
      </c>
      <c r="AD38" s="1">
        <f>(Table2[[#This Row],[Day High]]/Table2[[#This Row],[Close Price]])-1</f>
        <v>1.1618354653209595E-2</v>
      </c>
      <c r="AE38" s="1">
        <f>(Table2[[#This Row],[Close Price]]/Table2[[#This Row],[Current Week Low]])-1</f>
        <v>9.417757507552027E-3</v>
      </c>
      <c r="AF38" s="1">
        <f>(Table2[[#This Row],[Current Week High]]/Table2[[#This Row],[Close Price]])-1</f>
        <v>1.1618354653209595E-2</v>
      </c>
      <c r="AG38" s="1">
        <f>(Table2[[#This Row],[Close Price]]/Table2[[#This Row],[Current Month Low]])-1</f>
        <v>2.2622262226222656E-2</v>
      </c>
      <c r="AH38" s="1">
        <f>(Table2[[#This Row],[Current Month High]]/Table2[[#This Row],[Close Price]])-1</f>
        <v>2.7168172749677311E-2</v>
      </c>
      <c r="AI38">
        <v>2.7168172749677302</v>
      </c>
      <c r="AJ38">
        <v>136.00609333887201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0.17</v>
      </c>
      <c r="AM38" t="s">
        <v>3191</v>
      </c>
      <c r="AN38">
        <v>1.64</v>
      </c>
      <c r="AO38" t="s">
        <v>3191</v>
      </c>
      <c r="AP38">
        <v>0.16281355292240399</v>
      </c>
      <c r="AQ38">
        <f>(Table2[[#This Row],[Sharpe Ratio]]-AVERAGE(Table2[Sharpe Ratio]))/_xlfn.STDEV.P(Table2[Sharpe Ratio])</f>
        <v>1.141545550033124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4.9540171263583765</v>
      </c>
      <c r="AS38">
        <f>_xlfn.RANK.AVG(Table2[[#This Row],[1Y Return vs Nifty Z-Score]],Table2[1Y Return vs Nifty Z-Score])</f>
        <v>83</v>
      </c>
      <c r="AT38">
        <f>_xlfn.RANK.AVG(Table2[[#This Row],[6M Return vs Nifty Z-Score]],Table2[6M Return vs Nifty Z-Score])</f>
        <v>37</v>
      </c>
      <c r="AU38">
        <f>_xlfn.RANK.AVG(Table2[[#This Row],[Sharpe Ratio Z-Score]],Table2[Sharpe Ratio Z-Score])</f>
        <v>96</v>
      </c>
      <c r="AV38">
        <f>(Table2[[#This Row],[Rank 1Y]]+Table2[[#This Row],[Rank 6M]]+Table2[[#This Row],[Rank Sharpe]])/3</f>
        <v>72</v>
      </c>
    </row>
    <row r="39" spans="1:48" x14ac:dyDescent="0.3">
      <c r="A39" t="s">
        <v>253</v>
      </c>
      <c r="B39" t="s">
        <v>254</v>
      </c>
      <c r="C39" t="s">
        <v>3142</v>
      </c>
      <c r="D39" t="s">
        <v>65</v>
      </c>
      <c r="E39">
        <v>103135.066988355</v>
      </c>
      <c r="F39">
        <v>634.04999999999995</v>
      </c>
      <c r="G39">
        <v>212.22516171444201</v>
      </c>
      <c r="H39">
        <f>(Table2[[#This Row],[1Y Return vs Nifty]]-AVERAGE(Table2[1Y Return vs Nifty]))/_xlfn.STDEV.P(Table2[1Y Return vs Nifty])</f>
        <v>3.3975404051585323</v>
      </c>
      <c r="I39">
        <v>-0.87823856341556505</v>
      </c>
      <c r="J39">
        <f>(Table2[[#This Row],[1M Return vs Nifty]]-AVERAGE(Table2[1M Return vs Nifty]))/_xlfn.STDEV.P(Table2[1M Return vs Nifty])</f>
        <v>-0.17087235634732975</v>
      </c>
      <c r="K39">
        <v>43.698157033522101</v>
      </c>
      <c r="L39">
        <f>(Table2[[#This Row],[6M Return vs Nifty]]-AVERAGE(Table2[6M Return vs Nifty]))/_xlfn.STDEV.P(Table2[6M Return vs Nifty])</f>
        <v>0.98148394417966212</v>
      </c>
      <c r="M39">
        <v>-12.0565716146212</v>
      </c>
      <c r="N39">
        <f>(Table2[[#This Row],[1W Return vs Nifty]]-AVERAGE(Table2[1W Return vs Nifty]))/_xlfn.STDEV.P(Table2[1W Return vs Nifty])</f>
        <v>-2.4299351915195397</v>
      </c>
      <c r="O39">
        <v>670.87</v>
      </c>
      <c r="P39">
        <v>616.18744105385497</v>
      </c>
      <c r="Q39">
        <v>448.17018522637602</v>
      </c>
      <c r="R39">
        <v>31.119385529446799</v>
      </c>
      <c r="S39" s="1">
        <f>(Table2[[#This Row],[Close Price]]-Table2[[#This Row],[20D EMA]])/Table2[[#This Row],[20D EMA]]</f>
        <v>-5.4883956653301015E-2</v>
      </c>
      <c r="T39" s="1">
        <f>(Table2[[#This Row],[Close Price]]-Table2[[#This Row],[50D EMA]])/Table2[[#This Row],[50D EMA]]</f>
        <v>2.8988839687473917E-2</v>
      </c>
      <c r="U39" s="1">
        <f>(Table2[[#This Row],[Close Price]]-Table2[[#This Row],[200D EMA]])/Table2[[#This Row],[200D EMA]]</f>
        <v>0.41475274549942198</v>
      </c>
      <c r="V39">
        <v>1.4254237399055401</v>
      </c>
      <c r="W39">
        <v>606.54999999999995</v>
      </c>
      <c r="X39">
        <v>640</v>
      </c>
      <c r="Y39">
        <v>606.54999999999995</v>
      </c>
      <c r="Z39">
        <v>640</v>
      </c>
      <c r="AA39">
        <v>606.54999999999995</v>
      </c>
      <c r="AB39">
        <v>734.7</v>
      </c>
      <c r="AC39" s="1">
        <f>(Table2[[#This Row],[Close Price]]/Table2[[#This Row],[Day Low]])-1</f>
        <v>4.5338389250680011E-2</v>
      </c>
      <c r="AD39" s="1">
        <f>(Table2[[#This Row],[Day High]]/Table2[[#This Row],[Close Price]])-1</f>
        <v>9.3841179717688572E-3</v>
      </c>
      <c r="AE39" s="1">
        <f>(Table2[[#This Row],[Close Price]]/Table2[[#This Row],[Current Week Low]])-1</f>
        <v>4.5338389250680011E-2</v>
      </c>
      <c r="AF39" s="1">
        <f>(Table2[[#This Row],[Current Week High]]/Table2[[#This Row],[Close Price]])-1</f>
        <v>9.3841179717688572E-3</v>
      </c>
      <c r="AG39" s="1">
        <f>(Table2[[#This Row],[Close Price]]/Table2[[#This Row],[Current Month Low]])-1</f>
        <v>4.5338389250680011E-2</v>
      </c>
      <c r="AH39" s="1">
        <f>(Table2[[#This Row],[Current Month High]]/Table2[[#This Row],[Close Price]])-1</f>
        <v>0.15874142417790416</v>
      </c>
      <c r="AI39">
        <v>21.110322529768901</v>
      </c>
      <c r="AJ39">
        <v>251.59889094269801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0.35</v>
      </c>
      <c r="AM39" t="s">
        <v>3191</v>
      </c>
      <c r="AN39">
        <v>-6.91</v>
      </c>
      <c r="AO39" t="s">
        <v>3189</v>
      </c>
      <c r="AP39">
        <v>0.15330451829564001</v>
      </c>
      <c r="AQ39">
        <f>(Table2[[#This Row],[Sharpe Ratio]]-AVERAGE(Table2[Sharpe Ratio]))/_xlfn.STDEV.P(Table2[Sharpe Ratio])</f>
        <v>1.0309594829578315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2.809176284429157</v>
      </c>
      <c r="AS39">
        <f>_xlfn.RANK.AVG(Table2[[#This Row],[1Y Return vs Nifty Z-Score]],Table2[1Y Return vs Nifty Z-Score])</f>
        <v>8</v>
      </c>
      <c r="AT39">
        <f>_xlfn.RANK.AVG(Table2[[#This Row],[6M Return vs Nifty Z-Score]],Table2[6M Return vs Nifty Z-Score])</f>
        <v>107</v>
      </c>
      <c r="AU39">
        <f>_xlfn.RANK.AVG(Table2[[#This Row],[Sharpe Ratio Z-Score]],Table2[Sharpe Ratio Z-Score])</f>
        <v>110</v>
      </c>
      <c r="AV39">
        <f>(Table2[[#This Row],[Rank 1Y]]+Table2[[#This Row],[Rank 6M]]+Table2[[#This Row],[Rank Sharpe]])/3</f>
        <v>75</v>
      </c>
    </row>
    <row r="40" spans="1:48" x14ac:dyDescent="0.3">
      <c r="A40" t="s">
        <v>1363</v>
      </c>
      <c r="B40" t="s">
        <v>1364</v>
      </c>
      <c r="C40" t="s">
        <v>3147</v>
      </c>
      <c r="D40" t="s">
        <v>46</v>
      </c>
      <c r="E40">
        <v>8329.12101024</v>
      </c>
      <c r="F40">
        <v>484.85</v>
      </c>
      <c r="G40">
        <v>74.3298324903691</v>
      </c>
      <c r="H40">
        <f>(Table2[[#This Row],[1Y Return vs Nifty]]-AVERAGE(Table2[1Y Return vs Nifty]))/_xlfn.STDEV.P(Table2[1Y Return vs Nifty])</f>
        <v>0.93893770011221755</v>
      </c>
      <c r="I40">
        <v>-9.5139209442013097</v>
      </c>
      <c r="J40">
        <f>(Table2[[#This Row],[1M Return vs Nifty]]-AVERAGE(Table2[1M Return vs Nifty]))/_xlfn.STDEV.P(Table2[1M Return vs Nifty])</f>
        <v>-1.0061282861827723</v>
      </c>
      <c r="K40">
        <v>39.737694556078999</v>
      </c>
      <c r="L40">
        <f>(Table2[[#This Row],[6M Return vs Nifty]]-AVERAGE(Table2[6M Return vs Nifty]))/_xlfn.STDEV.P(Table2[6M Return vs Nifty])</f>
        <v>0.85321577352088918</v>
      </c>
      <c r="M40">
        <v>-7.2145071902897202</v>
      </c>
      <c r="N40">
        <f>(Table2[[#This Row],[1W Return vs Nifty]]-AVERAGE(Table2[1W Return vs Nifty]))/_xlfn.STDEV.P(Table2[1W Return vs Nifty])</f>
        <v>-1.492430518491396</v>
      </c>
      <c r="O40">
        <v>534.19000000000005</v>
      </c>
      <c r="P40">
        <v>515.335035424323</v>
      </c>
      <c r="Q40">
        <v>403.46635987892199</v>
      </c>
      <c r="R40">
        <v>19.631601743452102</v>
      </c>
      <c r="S40" s="1">
        <f>(Table2[[#This Row],[Close Price]]-Table2[[#This Row],[20D EMA]])/Table2[[#This Row],[20D EMA]]</f>
        <v>-9.2364140099964478E-2</v>
      </c>
      <c r="T40" s="1">
        <f>(Table2[[#This Row],[Close Price]]-Table2[[#This Row],[50D EMA]])/Table2[[#This Row],[50D EMA]]</f>
        <v>-5.9155759513268534E-2</v>
      </c>
      <c r="U40" s="1">
        <f>(Table2[[#This Row],[Close Price]]-Table2[[#This Row],[200D EMA]])/Table2[[#This Row],[200D EMA]]</f>
        <v>0.20171109220977138</v>
      </c>
      <c r="V40">
        <v>0.37947731677000801</v>
      </c>
      <c r="W40">
        <v>478</v>
      </c>
      <c r="X40">
        <v>512.65</v>
      </c>
      <c r="Y40">
        <v>478</v>
      </c>
      <c r="Z40">
        <v>512.65</v>
      </c>
      <c r="AA40">
        <v>478</v>
      </c>
      <c r="AB40">
        <v>563</v>
      </c>
      <c r="AC40" s="1">
        <f>(Table2[[#This Row],[Close Price]]/Table2[[#This Row],[Day Low]])-1</f>
        <v>1.4330543933054551E-2</v>
      </c>
      <c r="AD40" s="1">
        <f>(Table2[[#This Row],[Day High]]/Table2[[#This Row],[Close Price]])-1</f>
        <v>5.7337320820872284E-2</v>
      </c>
      <c r="AE40" s="1">
        <f>(Table2[[#This Row],[Close Price]]/Table2[[#This Row],[Current Week Low]])-1</f>
        <v>1.4330543933054551E-2</v>
      </c>
      <c r="AF40" s="1">
        <f>(Table2[[#This Row],[Current Week High]]/Table2[[#This Row],[Close Price]])-1</f>
        <v>5.7337320820872284E-2</v>
      </c>
      <c r="AG40" s="1">
        <f>(Table2[[#This Row],[Close Price]]/Table2[[#This Row],[Current Month Low]])-1</f>
        <v>1.4330543933054551E-2</v>
      </c>
      <c r="AH40" s="1">
        <f>(Table2[[#This Row],[Current Month High]]/Table2[[#This Row],[Close Price]])-1</f>
        <v>0.16118387130040213</v>
      </c>
      <c r="AI40">
        <v>21.676807259977299</v>
      </c>
      <c r="AJ40">
        <v>157.89893617021201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-0.01</v>
      </c>
      <c r="AM40" t="s">
        <v>3189</v>
      </c>
      <c r="AN40">
        <v>-11.91</v>
      </c>
      <c r="AO40" t="s">
        <v>3189</v>
      </c>
      <c r="AP40">
        <v>0.221033189372248</v>
      </c>
      <c r="AQ40">
        <f>(Table2[[#This Row],[Sharpe Ratio]]-AVERAGE(Table2[Sharpe Ratio]))/_xlfn.STDEV.P(Table2[Sharpe Ratio])</f>
        <v>1.8186153972098822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1.112210066168821</v>
      </c>
      <c r="AS40">
        <f>_xlfn.RANK.AVG(Table2[[#This Row],[1Y Return vs Nifty Z-Score]],Table2[1Y Return vs Nifty Z-Score])</f>
        <v>101</v>
      </c>
      <c r="AT40">
        <f>_xlfn.RANK.AVG(Table2[[#This Row],[6M Return vs Nifty Z-Score]],Table2[6M Return vs Nifty Z-Score])</f>
        <v>121</v>
      </c>
      <c r="AU40">
        <f>_xlfn.RANK.AVG(Table2[[#This Row],[Sharpe Ratio Z-Score]],Table2[Sharpe Ratio Z-Score])</f>
        <v>26</v>
      </c>
      <c r="AV40">
        <f>(Table2[[#This Row],[Rank 1Y]]+Table2[[#This Row],[Rank 6M]]+Table2[[#This Row],[Rank Sharpe]])/3</f>
        <v>82.666666666666671</v>
      </c>
    </row>
    <row r="41" spans="1:48" x14ac:dyDescent="0.3">
      <c r="A41" t="s">
        <v>650</v>
      </c>
      <c r="B41" t="s">
        <v>651</v>
      </c>
      <c r="C41" t="s">
        <v>3142</v>
      </c>
      <c r="D41" t="s">
        <v>441</v>
      </c>
      <c r="E41">
        <v>28871.505000000001</v>
      </c>
      <c r="F41">
        <v>822.55</v>
      </c>
      <c r="G41">
        <v>102.925620609492</v>
      </c>
      <c r="H41">
        <f>(Table2[[#This Row],[1Y Return vs Nifty]]-AVERAGE(Table2[1Y Return vs Nifty]))/_xlfn.STDEV.P(Table2[1Y Return vs Nifty])</f>
        <v>1.4487858756683574</v>
      </c>
      <c r="I41">
        <v>7.5879699898863997</v>
      </c>
      <c r="J41">
        <f>(Table2[[#This Row],[1M Return vs Nifty]]-AVERAGE(Table2[1M Return vs Nifty]))/_xlfn.STDEV.P(Table2[1M Return vs Nifty])</f>
        <v>0.64799181507042347</v>
      </c>
      <c r="K41">
        <v>92.8673298041344</v>
      </c>
      <c r="L41">
        <f>(Table2[[#This Row],[6M Return vs Nifty]]-AVERAGE(Table2[6M Return vs Nifty]))/_xlfn.STDEV.P(Table2[6M Return vs Nifty])</f>
        <v>2.5739342905754006</v>
      </c>
      <c r="M41">
        <v>7.5821632136529402</v>
      </c>
      <c r="N41">
        <f>(Table2[[#This Row],[1W Return vs Nifty]]-AVERAGE(Table2[1W Return vs Nifty]))/_xlfn.STDEV.P(Table2[1W Return vs Nifty])</f>
        <v>1.3724523978214558</v>
      </c>
      <c r="O41">
        <v>801.36</v>
      </c>
      <c r="P41">
        <v>790.91569856482204</v>
      </c>
      <c r="Q41">
        <v>626.16304435439895</v>
      </c>
      <c r="R41">
        <v>58.109419068957003</v>
      </c>
      <c r="S41" s="1">
        <f>(Table2[[#This Row],[Close Price]]-Table2[[#This Row],[20D EMA]])/Table2[[#This Row],[20D EMA]]</f>
        <v>2.6442547668962688E-2</v>
      </c>
      <c r="T41" s="1">
        <f>(Table2[[#This Row],[Close Price]]-Table2[[#This Row],[50D EMA]])/Table2[[#This Row],[50D EMA]]</f>
        <v>3.9997058463475711E-2</v>
      </c>
      <c r="U41" s="1">
        <f>(Table2[[#This Row],[Close Price]]-Table2[[#This Row],[200D EMA]])/Table2[[#This Row],[200D EMA]]</f>
        <v>0.3136354938482267</v>
      </c>
      <c r="V41">
        <v>0.66074635984938002</v>
      </c>
      <c r="W41">
        <v>805.95</v>
      </c>
      <c r="X41">
        <v>829.5</v>
      </c>
      <c r="Y41">
        <v>805.95</v>
      </c>
      <c r="Z41">
        <v>829.5</v>
      </c>
      <c r="AA41">
        <v>760</v>
      </c>
      <c r="AB41">
        <v>868</v>
      </c>
      <c r="AC41" s="1">
        <f>(Table2[[#This Row],[Close Price]]/Table2[[#This Row],[Day Low]])-1</f>
        <v>2.0596811216576638E-2</v>
      </c>
      <c r="AD41" s="1">
        <f>(Table2[[#This Row],[Day High]]/Table2[[#This Row],[Close Price]])-1</f>
        <v>8.4493343869673776E-3</v>
      </c>
      <c r="AE41" s="1">
        <f>(Table2[[#This Row],[Close Price]]/Table2[[#This Row],[Current Week Low]])-1</f>
        <v>2.0596811216576638E-2</v>
      </c>
      <c r="AF41" s="1">
        <f>(Table2[[#This Row],[Current Week High]]/Table2[[#This Row],[Close Price]])-1</f>
        <v>8.4493343869673776E-3</v>
      </c>
      <c r="AG41" s="1">
        <f>(Table2[[#This Row],[Close Price]]/Table2[[#This Row],[Current Month Low]])-1</f>
        <v>8.2302631578947238E-2</v>
      </c>
      <c r="AH41" s="1">
        <f>(Table2[[#This Row],[Current Month High]]/Table2[[#This Row],[Close Price]])-1</f>
        <v>5.5254999696067175E-2</v>
      </c>
      <c r="AI41">
        <v>17.925961947601898</v>
      </c>
      <c r="AJ41">
        <v>193.767857142857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-0.02</v>
      </c>
      <c r="AM41" t="s">
        <v>3189</v>
      </c>
      <c r="AN41">
        <v>1.67</v>
      </c>
      <c r="AO41" t="s">
        <v>3191</v>
      </c>
      <c r="AP41">
        <v>0.12225411498314501</v>
      </c>
      <c r="AQ41">
        <f>(Table2[[#This Row],[Sharpe Ratio]]-AVERAGE(Table2[Sharpe Ratio]))/_xlfn.STDEV.P(Table2[Sharpe Ratio])</f>
        <v>0.66985637226288253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6.7130207513985196</v>
      </c>
      <c r="AS41">
        <f>_xlfn.RANK.AVG(Table2[[#This Row],[1Y Return vs Nifty Z-Score]],Table2[1Y Return vs Nifty Z-Score])</f>
        <v>57</v>
      </c>
      <c r="AT41">
        <f>_xlfn.RANK.AVG(Table2[[#This Row],[6M Return vs Nifty Z-Score]],Table2[6M Return vs Nifty Z-Score])</f>
        <v>13</v>
      </c>
      <c r="AU41">
        <f>_xlfn.RANK.AVG(Table2[[#This Row],[Sharpe Ratio Z-Score]],Table2[Sharpe Ratio Z-Score])</f>
        <v>180</v>
      </c>
      <c r="AV41">
        <f>(Table2[[#This Row],[Rank 1Y]]+Table2[[#This Row],[Rank 6M]]+Table2[[#This Row],[Rank Sharpe]])/3</f>
        <v>83.333333333333329</v>
      </c>
    </row>
    <row r="42" spans="1:48" x14ac:dyDescent="0.3">
      <c r="A42" t="s">
        <v>1557</v>
      </c>
      <c r="B42" t="s">
        <v>1558</v>
      </c>
      <c r="C42" t="s">
        <v>3155</v>
      </c>
      <c r="D42" t="s">
        <v>257</v>
      </c>
      <c r="E42">
        <v>6323.0087694800004</v>
      </c>
      <c r="F42">
        <v>1406.45</v>
      </c>
      <c r="G42">
        <v>-47.460885908117604</v>
      </c>
      <c r="H42">
        <f>(Table2[[#This Row],[1Y Return vs Nifty]]-AVERAGE(Table2[1Y Return vs Nifty]))/_xlfn.STDEV.P(Table2[1Y Return vs Nifty])</f>
        <v>-1.232528087662847</v>
      </c>
      <c r="I42">
        <v>1.16527783462568</v>
      </c>
      <c r="J42">
        <f>(Table2[[#This Row],[1M Return vs Nifty]]-AVERAGE(Table2[1M Return vs Nifty]))/_xlfn.STDEV.P(Table2[1M Return vs Nifty])</f>
        <v>2.677956204393123E-2</v>
      </c>
      <c r="K42">
        <v>1.17625947369367</v>
      </c>
      <c r="L42">
        <f>(Table2[[#This Row],[6M Return vs Nifty]]-AVERAGE(Table2[6M Return vs Nifty]))/_xlfn.STDEV.P(Table2[6M Return vs Nifty])</f>
        <v>-0.39567997139925842</v>
      </c>
      <c r="M42">
        <v>3.49610727067085</v>
      </c>
      <c r="N42">
        <f>(Table2[[#This Row],[1W Return vs Nifty]]-AVERAGE(Table2[1W Return vs Nifty]))/_xlfn.STDEV.P(Table2[1W Return vs Nifty])</f>
        <v>0.58132361367087848</v>
      </c>
      <c r="O42">
        <v>1371.11</v>
      </c>
      <c r="P42">
        <v>1371.6720495687</v>
      </c>
      <c r="Q42">
        <v>1414.0702379673401</v>
      </c>
      <c r="R42">
        <v>65.835339047637703</v>
      </c>
      <c r="S42" s="1">
        <f>(Table2[[#This Row],[Close Price]]-Table2[[#This Row],[20D EMA]])/Table2[[#This Row],[20D EMA]]</f>
        <v>2.5774737256675357E-2</v>
      </c>
      <c r="T42" s="1">
        <f>(Table2[[#This Row],[Close Price]]-Table2[[#This Row],[50D EMA]])/Table2[[#This Row],[50D EMA]]</f>
        <v>2.5354420863380137E-2</v>
      </c>
      <c r="U42" s="1">
        <f>(Table2[[#This Row],[Close Price]]-Table2[[#This Row],[200D EMA]])/Table2[[#This Row],[200D EMA]]</f>
        <v>-5.3888680793492648E-3</v>
      </c>
      <c r="V42">
        <v>3.0916015855308498</v>
      </c>
      <c r="W42">
        <v>1394.45</v>
      </c>
      <c r="X42">
        <v>1445.65</v>
      </c>
      <c r="Y42">
        <v>1394.45</v>
      </c>
      <c r="Z42">
        <v>1445.65</v>
      </c>
      <c r="AA42">
        <v>1340.1</v>
      </c>
      <c r="AB42">
        <v>1445.65</v>
      </c>
      <c r="AC42" s="1">
        <f>(Table2[[#This Row],[Close Price]]/Table2[[#This Row],[Day Low]])-1</f>
        <v>8.6055434042096035E-3</v>
      </c>
      <c r="AD42" s="1">
        <f>(Table2[[#This Row],[Day High]]/Table2[[#This Row],[Close Price]])-1</f>
        <v>2.7871591595862055E-2</v>
      </c>
      <c r="AE42" s="1">
        <f>(Table2[[#This Row],[Close Price]]/Table2[[#This Row],[Current Week Low]])-1</f>
        <v>8.6055434042096035E-3</v>
      </c>
      <c r="AF42" s="1">
        <f>(Table2[[#This Row],[Current Week High]]/Table2[[#This Row],[Close Price]])-1</f>
        <v>2.7871591595862055E-2</v>
      </c>
      <c r="AG42" s="1">
        <f>(Table2[[#This Row],[Close Price]]/Table2[[#This Row],[Current Month Low]])-1</f>
        <v>4.9511230505186354E-2</v>
      </c>
      <c r="AH42" s="1">
        <f>(Table2[[#This Row],[Current Month High]]/Table2[[#This Row],[Close Price]])-1</f>
        <v>2.7871591595862055E-2</v>
      </c>
      <c r="AI42">
        <v>34.946140993280899</v>
      </c>
      <c r="AJ42">
        <v>23.038229376257501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0.03</v>
      </c>
      <c r="AM42" t="s">
        <v>3191</v>
      </c>
      <c r="AN42">
        <v>2.17</v>
      </c>
      <c r="AO42" t="s">
        <v>3191</v>
      </c>
      <c r="AP42">
        <v>-4.2169192656646003E-2</v>
      </c>
      <c r="AQ42">
        <f>(Table2[[#This Row],[Sharpe Ratio]]-AVERAGE(Table2[Sharpe Ratio]))/_xlfn.STDEV.P(Table2[Sharpe Ratio])</f>
        <v>-1.2423174330798801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708</v>
      </c>
      <c r="AT42">
        <f>_xlfn.RANK.AVG(Table2[[#This Row],[6M Return vs Nifty Z-Score]],Table2[6M Return vs Nifty Z-Score])</f>
        <v>457</v>
      </c>
      <c r="AU42">
        <f>_xlfn.RANK.AVG(Table2[[#This Row],[Sharpe Ratio Z-Score]],Table2[Sharpe Ratio Z-Score])</f>
        <v>660</v>
      </c>
      <c r="AV42">
        <f>(Table2[[#This Row],[Rank 1Y]]+Table2[[#This Row],[Rank 6M]]+Table2[[#This Row],[Rank Sharpe]])/3</f>
        <v>608.33333333333337</v>
      </c>
    </row>
    <row r="43" spans="1:48" x14ac:dyDescent="0.3">
      <c r="A43" t="s">
        <v>1020</v>
      </c>
      <c r="B43" t="s">
        <v>1021</v>
      </c>
      <c r="C43" t="s">
        <v>3155</v>
      </c>
      <c r="D43" t="s">
        <v>438</v>
      </c>
      <c r="E43">
        <v>13696.497798196</v>
      </c>
      <c r="F43">
        <v>221.56</v>
      </c>
      <c r="G43">
        <v>194.35876405082399</v>
      </c>
      <c r="H43">
        <f>(Table2[[#This Row],[1Y Return vs Nifty]]-AVERAGE(Table2[1Y Return vs Nifty]))/_xlfn.STDEV.P(Table2[1Y Return vs Nifty])</f>
        <v>3.0789917358716541</v>
      </c>
      <c r="I43">
        <v>-0.81086676745182795</v>
      </c>
      <c r="J43">
        <f>(Table2[[#This Row],[1M Return vs Nifty]]-AVERAGE(Table2[1M Return vs Nifty]))/_xlfn.STDEV.P(Table2[1M Return vs Nifty])</f>
        <v>-0.16435605692812222</v>
      </c>
      <c r="K43">
        <v>27.097434404144501</v>
      </c>
      <c r="L43">
        <f>(Table2[[#This Row],[6M Return vs Nifty]]-AVERAGE(Table2[6M Return vs Nifty]))/_xlfn.STDEV.P(Table2[6M Return vs Nifty])</f>
        <v>0.44383352193435976</v>
      </c>
      <c r="M43">
        <v>-0.115379124413062</v>
      </c>
      <c r="N43">
        <f>(Table2[[#This Row],[1W Return vs Nifty]]-AVERAGE(Table2[1W Return vs Nifty]))/_xlfn.STDEV.P(Table2[1W Return vs Nifty])</f>
        <v>-0.11792056716965063</v>
      </c>
      <c r="O43">
        <v>213.3</v>
      </c>
      <c r="P43">
        <v>204.102993705801</v>
      </c>
      <c r="Q43">
        <v>166.95211216621601</v>
      </c>
      <c r="R43">
        <v>59.1520905708974</v>
      </c>
      <c r="S43" s="1">
        <f>(Table2[[#This Row],[Close Price]]-Table2[[#This Row],[20D EMA]])/Table2[[#This Row],[20D EMA]]</f>
        <v>3.872480075011716E-2</v>
      </c>
      <c r="T43" s="1">
        <f>(Table2[[#This Row],[Close Price]]-Table2[[#This Row],[50D EMA]])/Table2[[#This Row],[50D EMA]]</f>
        <v>8.553037844884312E-2</v>
      </c>
      <c r="U43" s="1">
        <f>(Table2[[#This Row],[Close Price]]-Table2[[#This Row],[200D EMA]])/Table2[[#This Row],[200D EMA]]</f>
        <v>0.32708713370105119</v>
      </c>
      <c r="V43">
        <v>1.14939821646145</v>
      </c>
      <c r="W43">
        <v>207.11</v>
      </c>
      <c r="X43">
        <v>223.33</v>
      </c>
      <c r="Y43">
        <v>207.11</v>
      </c>
      <c r="Z43">
        <v>223.33</v>
      </c>
      <c r="AA43">
        <v>207.1</v>
      </c>
      <c r="AB43">
        <v>224.85</v>
      </c>
      <c r="AC43" s="1">
        <f>(Table2[[#This Row],[Close Price]]/Table2[[#This Row],[Day Low]])-1</f>
        <v>6.976968760562019E-2</v>
      </c>
      <c r="AD43" s="1">
        <f>(Table2[[#This Row],[Day High]]/Table2[[#This Row],[Close Price]])-1</f>
        <v>7.9888066437985294E-3</v>
      </c>
      <c r="AE43" s="1">
        <f>(Table2[[#This Row],[Close Price]]/Table2[[#This Row],[Current Week Low]])-1</f>
        <v>6.976968760562019E-2</v>
      </c>
      <c r="AF43" s="1">
        <f>(Table2[[#This Row],[Current Week High]]/Table2[[#This Row],[Close Price]])-1</f>
        <v>7.9888066437985294E-3</v>
      </c>
      <c r="AG43" s="1">
        <f>(Table2[[#This Row],[Close Price]]/Table2[[#This Row],[Current Month Low]])-1</f>
        <v>6.9821342346692461E-2</v>
      </c>
      <c r="AH43" s="1">
        <f>(Table2[[#This Row],[Current Month High]]/Table2[[#This Row],[Close Price]])-1</f>
        <v>1.4849250767286382E-2</v>
      </c>
      <c r="AI43">
        <v>2.3650478425708501</v>
      </c>
      <c r="AJ43">
        <v>268.65224625623898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0.24</v>
      </c>
      <c r="AM43" t="s">
        <v>3191</v>
      </c>
      <c r="AN43">
        <v>0.54</v>
      </c>
      <c r="AO43" t="s">
        <v>3191</v>
      </c>
      <c r="AP43">
        <v>0.19070464012100299</v>
      </c>
      <c r="AQ43">
        <f>(Table2[[#This Row],[Sharpe Ratio]]-AVERAGE(Table2[Sharpe Ratio]))/_xlfn.STDEV.P(Table2[Sharpe Ratio])</f>
        <v>1.4659071451698049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4.7064557788780457</v>
      </c>
      <c r="AS43">
        <f>_xlfn.RANK.AVG(Table2[[#This Row],[1Y Return vs Nifty Z-Score]],Table2[1Y Return vs Nifty Z-Score])</f>
        <v>13</v>
      </c>
      <c r="AT43">
        <f>_xlfn.RANK.AVG(Table2[[#This Row],[6M Return vs Nifty Z-Score]],Table2[6M Return vs Nifty Z-Score])</f>
        <v>196</v>
      </c>
      <c r="AU43">
        <f>_xlfn.RANK.AVG(Table2[[#This Row],[Sharpe Ratio Z-Score]],Table2[Sharpe Ratio Z-Score])</f>
        <v>56</v>
      </c>
      <c r="AV43">
        <f>(Table2[[#This Row],[Rank 1Y]]+Table2[[#This Row],[Rank 6M]]+Table2[[#This Row],[Rank Sharpe]])/3</f>
        <v>88.333333333333329</v>
      </c>
    </row>
    <row r="44" spans="1:48" x14ac:dyDescent="0.3">
      <c r="A44" t="s">
        <v>343</v>
      </c>
      <c r="B44" t="s">
        <v>344</v>
      </c>
      <c r="C44" t="s">
        <v>3154</v>
      </c>
      <c r="D44" t="s">
        <v>345</v>
      </c>
      <c r="E44">
        <v>74206.054106274998</v>
      </c>
      <c r="F44">
        <v>12401.45</v>
      </c>
      <c r="G44">
        <v>113.64643611545</v>
      </c>
      <c r="H44">
        <f>(Table2[[#This Row],[1Y Return vs Nifty]]-AVERAGE(Table2[1Y Return vs Nifty]))/_xlfn.STDEV.P(Table2[1Y Return vs Nifty])</f>
        <v>1.6399324950032301</v>
      </c>
      <c r="I44">
        <v>1.7259379380027</v>
      </c>
      <c r="J44">
        <f>(Table2[[#This Row],[1M Return vs Nifty]]-AVERAGE(Table2[1M Return vs Nifty]))/_xlfn.STDEV.P(Table2[1M Return vs Nifty])</f>
        <v>8.1007433718525965E-2</v>
      </c>
      <c r="K44">
        <v>65.020672795911196</v>
      </c>
      <c r="L44">
        <f>(Table2[[#This Row],[6M Return vs Nifty]]-AVERAGE(Table2[6M Return vs Nifty]))/_xlfn.STDEV.P(Table2[6M Return vs Nifty])</f>
        <v>1.6720598822832933</v>
      </c>
      <c r="M44">
        <v>-6.8773280507563799</v>
      </c>
      <c r="N44">
        <f>(Table2[[#This Row],[1W Return vs Nifty]]-AVERAGE(Table2[1W Return vs Nifty]))/_xlfn.STDEV.P(Table2[1W Return vs Nifty])</f>
        <v>-1.4271469965763073</v>
      </c>
      <c r="O44">
        <v>12558.87</v>
      </c>
      <c r="P44">
        <v>11996.3149177913</v>
      </c>
      <c r="Q44">
        <v>9241.4824439065505</v>
      </c>
      <c r="R44">
        <v>43.664374893313997</v>
      </c>
      <c r="S44" s="1">
        <f>(Table2[[#This Row],[Close Price]]-Table2[[#This Row],[20D EMA]])/Table2[[#This Row],[20D EMA]]</f>
        <v>-1.2534567202304035E-2</v>
      </c>
      <c r="T44" s="1">
        <f>(Table2[[#This Row],[Close Price]]-Table2[[#This Row],[50D EMA]])/Table2[[#This Row],[50D EMA]]</f>
        <v>3.3771627786117843E-2</v>
      </c>
      <c r="U44" s="1">
        <f>(Table2[[#This Row],[Close Price]]-Table2[[#This Row],[200D EMA]])/Table2[[#This Row],[200D EMA]]</f>
        <v>0.34193297182282711</v>
      </c>
      <c r="V44">
        <v>1.5257546191521001</v>
      </c>
      <c r="W44">
        <v>12022</v>
      </c>
      <c r="X44">
        <v>12443.6</v>
      </c>
      <c r="Y44">
        <v>12022</v>
      </c>
      <c r="Z44">
        <v>12443.6</v>
      </c>
      <c r="AA44">
        <v>12022</v>
      </c>
      <c r="AB44">
        <v>13160</v>
      </c>
      <c r="AC44" s="1">
        <f>(Table2[[#This Row],[Close Price]]/Table2[[#This Row],[Day Low]])-1</f>
        <v>3.1562967892197591E-2</v>
      </c>
      <c r="AD44" s="1">
        <f>(Table2[[#This Row],[Day High]]/Table2[[#This Row],[Close Price]])-1</f>
        <v>3.3987961085195639E-3</v>
      </c>
      <c r="AE44" s="1">
        <f>(Table2[[#This Row],[Close Price]]/Table2[[#This Row],[Current Week Low]])-1</f>
        <v>3.1562967892197591E-2</v>
      </c>
      <c r="AF44" s="1">
        <f>(Table2[[#This Row],[Current Week High]]/Table2[[#This Row],[Close Price]])-1</f>
        <v>3.3987961085195639E-3</v>
      </c>
      <c r="AG44" s="1">
        <f>(Table2[[#This Row],[Close Price]]/Table2[[#This Row],[Current Month Low]])-1</f>
        <v>3.1562967892197591E-2</v>
      </c>
      <c r="AH44" s="1">
        <f>(Table2[[#This Row],[Current Month High]]/Table2[[#This Row],[Close Price]])-1</f>
        <v>6.1166234593535318E-2</v>
      </c>
      <c r="AI44">
        <v>9.98552588608589</v>
      </c>
      <c r="AJ44">
        <v>161.99600714066901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-0.02</v>
      </c>
      <c r="AM44" t="s">
        <v>3189</v>
      </c>
      <c r="AN44">
        <v>-3.56</v>
      </c>
      <c r="AO44" t="s">
        <v>3189</v>
      </c>
      <c r="AP44">
        <v>0.12258198586675099</v>
      </c>
      <c r="AQ44">
        <f>(Table2[[#This Row],[Sharpe Ratio]]-AVERAGE(Table2[Sharpe Ratio]))/_xlfn.STDEV.P(Table2[Sharpe Ratio])</f>
        <v>0.6736693725252263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2.6395221869539682</v>
      </c>
      <c r="AS44">
        <f>_xlfn.RANK.AVG(Table2[[#This Row],[1Y Return vs Nifty Z-Score]],Table2[1Y Return vs Nifty Z-Score])</f>
        <v>49</v>
      </c>
      <c r="AT44">
        <f>_xlfn.RANK.AVG(Table2[[#This Row],[6M Return vs Nifty Z-Score]],Table2[6M Return vs Nifty Z-Score])</f>
        <v>45</v>
      </c>
      <c r="AU44">
        <f>_xlfn.RANK.AVG(Table2[[#This Row],[Sharpe Ratio Z-Score]],Table2[Sharpe Ratio Z-Score])</f>
        <v>176</v>
      </c>
      <c r="AV44">
        <f>(Table2[[#This Row],[Rank 1Y]]+Table2[[#This Row],[Rank 6M]]+Table2[[#This Row],[Rank Sharpe]])/3</f>
        <v>90</v>
      </c>
    </row>
    <row r="45" spans="1:48" x14ac:dyDescent="0.3">
      <c r="A45" t="s">
        <v>1183</v>
      </c>
      <c r="B45" t="s">
        <v>1184</v>
      </c>
      <c r="C45" t="s">
        <v>635</v>
      </c>
      <c r="D45" t="s">
        <v>483</v>
      </c>
      <c r="E45">
        <v>10231.044228659999</v>
      </c>
      <c r="F45">
        <v>390.9</v>
      </c>
      <c r="G45">
        <v>101.651166855393</v>
      </c>
      <c r="H45">
        <f>(Table2[[#This Row],[1Y Return vs Nifty]]-AVERAGE(Table2[1Y Return vs Nifty]))/_xlfn.STDEV.P(Table2[1Y Return vs Nifty])</f>
        <v>1.4260630215665144</v>
      </c>
      <c r="I45">
        <v>-0.34217128199178098</v>
      </c>
      <c r="J45">
        <f>(Table2[[#This Row],[1M Return vs Nifty]]-AVERAGE(Table2[1M Return vs Nifty]))/_xlfn.STDEV.P(Table2[1M Return vs Nifty])</f>
        <v>-0.11902313866463397</v>
      </c>
      <c r="K45">
        <v>38.082431368519103</v>
      </c>
      <c r="L45">
        <f>(Table2[[#This Row],[6M Return vs Nifty]]-AVERAGE(Table2[6M Return vs Nifty]))/_xlfn.STDEV.P(Table2[6M Return vs Nifty])</f>
        <v>0.79960648363709996</v>
      </c>
      <c r="M45">
        <v>-0.93890497626853697</v>
      </c>
      <c r="N45">
        <f>(Table2[[#This Row],[1W Return vs Nifty]]-AVERAGE(Table2[1W Return vs Nifty]))/_xlfn.STDEV.P(Table2[1W Return vs Nifty])</f>
        <v>-0.27736894844156756</v>
      </c>
      <c r="O45">
        <v>395.5</v>
      </c>
      <c r="P45">
        <v>386.96239880872201</v>
      </c>
      <c r="Q45">
        <v>322.68311663525702</v>
      </c>
      <c r="R45">
        <v>41.788150261699997</v>
      </c>
      <c r="S45" s="1">
        <f>(Table2[[#This Row],[Close Price]]-Table2[[#This Row],[20D EMA]])/Table2[[#This Row],[20D EMA]]</f>
        <v>-1.1630847029077174E-2</v>
      </c>
      <c r="T45" s="1">
        <f>(Table2[[#This Row],[Close Price]]-Table2[[#This Row],[50D EMA]])/Table2[[#This Row],[50D EMA]]</f>
        <v>1.0175668755930843E-2</v>
      </c>
      <c r="U45" s="1">
        <f>(Table2[[#This Row],[Close Price]]-Table2[[#This Row],[200D EMA]])/Table2[[#This Row],[200D EMA]]</f>
        <v>0.21140518312847309</v>
      </c>
      <c r="V45">
        <v>0.56736291631428903</v>
      </c>
      <c r="W45">
        <v>385.15</v>
      </c>
      <c r="X45">
        <v>393.75</v>
      </c>
      <c r="Y45">
        <v>385.15</v>
      </c>
      <c r="Z45">
        <v>393.75</v>
      </c>
      <c r="AA45">
        <v>385.15</v>
      </c>
      <c r="AB45">
        <v>406.5</v>
      </c>
      <c r="AC45" s="1">
        <f>(Table2[[#This Row],[Close Price]]/Table2[[#This Row],[Day Low]])-1</f>
        <v>1.4929248344800694E-2</v>
      </c>
      <c r="AD45" s="1">
        <f>(Table2[[#This Row],[Day High]]/Table2[[#This Row],[Close Price]])-1</f>
        <v>7.2908672294704768E-3</v>
      </c>
      <c r="AE45" s="1">
        <f>(Table2[[#This Row],[Close Price]]/Table2[[#This Row],[Current Week Low]])-1</f>
        <v>1.4929248344800694E-2</v>
      </c>
      <c r="AF45" s="1">
        <f>(Table2[[#This Row],[Current Week High]]/Table2[[#This Row],[Close Price]])-1</f>
        <v>7.2908672294704768E-3</v>
      </c>
      <c r="AG45" s="1">
        <f>(Table2[[#This Row],[Close Price]]/Table2[[#This Row],[Current Month Low]])-1</f>
        <v>1.4929248344800694E-2</v>
      </c>
      <c r="AH45" s="1">
        <f>(Table2[[#This Row],[Current Month High]]/Table2[[#This Row],[Close Price]])-1</f>
        <v>3.9907904834996177E-2</v>
      </c>
      <c r="AI45">
        <v>7.7769250447685003</v>
      </c>
      <c r="AJ45">
        <v>151.38263665594801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-0.03</v>
      </c>
      <c r="AM45" t="s">
        <v>3189</v>
      </c>
      <c r="AN45">
        <v>-3.53</v>
      </c>
      <c r="AO45" t="s">
        <v>3189</v>
      </c>
      <c r="AP45">
        <v>0.173088608656672</v>
      </c>
      <c r="AQ45">
        <f>(Table2[[#This Row],[Sharpe Ratio]]-AVERAGE(Table2[Sharpe Ratio]))/_xlfn.STDEV.P(Table2[Sharpe Ratio])</f>
        <v>1.2610401199060719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3.0903175380034846</v>
      </c>
      <c r="AS45">
        <f>_xlfn.RANK.AVG(Table2[[#This Row],[1Y Return vs Nifty Z-Score]],Table2[1Y Return vs Nifty Z-Score])</f>
        <v>60</v>
      </c>
      <c r="AT45">
        <f>_xlfn.RANK.AVG(Table2[[#This Row],[6M Return vs Nifty Z-Score]],Table2[6M Return vs Nifty Z-Score])</f>
        <v>135</v>
      </c>
      <c r="AU45">
        <f>_xlfn.RANK.AVG(Table2[[#This Row],[Sharpe Ratio Z-Score]],Table2[Sharpe Ratio Z-Score])</f>
        <v>76</v>
      </c>
      <c r="AV45">
        <f>(Table2[[#This Row],[Rank 1Y]]+Table2[[#This Row],[Rank 6M]]+Table2[[#This Row],[Rank Sharpe]])/3</f>
        <v>90.333333333333329</v>
      </c>
    </row>
    <row r="46" spans="1:48" x14ac:dyDescent="0.3">
      <c r="A46" t="s">
        <v>1276</v>
      </c>
      <c r="B46" t="s">
        <v>1277</v>
      </c>
      <c r="C46" t="s">
        <v>3161</v>
      </c>
      <c r="D46" t="s">
        <v>1230</v>
      </c>
      <c r="E46">
        <v>8998.7047780499997</v>
      </c>
      <c r="F46">
        <v>703.95</v>
      </c>
      <c r="G46">
        <v>97.024859819039406</v>
      </c>
      <c r="H46">
        <f>(Table2[[#This Row],[1Y Return vs Nifty]]-AVERAGE(Table2[1Y Return vs Nifty]))/_xlfn.STDEV.P(Table2[1Y Return vs Nifty])</f>
        <v>1.3435783496203662</v>
      </c>
      <c r="I46">
        <v>4.2886807779310798</v>
      </c>
      <c r="J46">
        <f>(Table2[[#This Row],[1M Return vs Nifty]]-AVERAGE(Table2[1M Return vs Nifty]))/_xlfn.STDEV.P(Table2[1M Return vs Nifty])</f>
        <v>0.32887969896720887</v>
      </c>
      <c r="K46">
        <v>31.022270837709101</v>
      </c>
      <c r="L46">
        <f>(Table2[[#This Row],[6M Return vs Nifty]]-AVERAGE(Table2[6M Return vs Nifty]))/_xlfn.STDEV.P(Table2[6M Return vs Nifty])</f>
        <v>0.57094786586149937</v>
      </c>
      <c r="M46">
        <v>-1.79814237055659</v>
      </c>
      <c r="N46">
        <f>(Table2[[#This Row],[1W Return vs Nifty]]-AVERAGE(Table2[1W Return vs Nifty]))/_xlfn.STDEV.P(Table2[1W Return vs Nifty])</f>
        <v>-0.44373168172899019</v>
      </c>
      <c r="O46">
        <v>716.64</v>
      </c>
      <c r="P46">
        <v>648.46610731119699</v>
      </c>
      <c r="Q46">
        <v>495.26354206055203</v>
      </c>
      <c r="R46">
        <v>39.1315230937861</v>
      </c>
      <c r="S46" s="1">
        <f>(Table2[[#This Row],[Close Price]]-Table2[[#This Row],[20D EMA]])/Table2[[#This Row],[20D EMA]]</f>
        <v>-1.7707635632953703E-2</v>
      </c>
      <c r="T46" s="1">
        <f>(Table2[[#This Row],[Close Price]]-Table2[[#This Row],[50D EMA]])/Table2[[#This Row],[50D EMA]]</f>
        <v>8.5561746501851471E-2</v>
      </c>
      <c r="U46" s="1">
        <f>(Table2[[#This Row],[Close Price]]-Table2[[#This Row],[200D EMA]])/Table2[[#This Row],[200D EMA]]</f>
        <v>0.42136446601985805</v>
      </c>
      <c r="V46">
        <v>0.65642197292750704</v>
      </c>
      <c r="W46">
        <v>681.3</v>
      </c>
      <c r="X46">
        <v>720.05</v>
      </c>
      <c r="Y46">
        <v>681.3</v>
      </c>
      <c r="Z46">
        <v>720.05</v>
      </c>
      <c r="AA46">
        <v>681.3</v>
      </c>
      <c r="AB46">
        <v>756.25</v>
      </c>
      <c r="AC46" s="1">
        <f>(Table2[[#This Row],[Close Price]]/Table2[[#This Row],[Day Low]])-1</f>
        <v>3.3245266402466056E-2</v>
      </c>
      <c r="AD46" s="1">
        <f>(Table2[[#This Row],[Day High]]/Table2[[#This Row],[Close Price]])-1</f>
        <v>2.2870942538532502E-2</v>
      </c>
      <c r="AE46" s="1">
        <f>(Table2[[#This Row],[Close Price]]/Table2[[#This Row],[Current Week Low]])-1</f>
        <v>3.3245266402466056E-2</v>
      </c>
      <c r="AF46" s="1">
        <f>(Table2[[#This Row],[Current Week High]]/Table2[[#This Row],[Close Price]])-1</f>
        <v>2.2870942538532502E-2</v>
      </c>
      <c r="AG46" s="1">
        <f>(Table2[[#This Row],[Close Price]]/Table2[[#This Row],[Current Month Low]])-1</f>
        <v>3.3245266402466056E-2</v>
      </c>
      <c r="AH46" s="1">
        <f>(Table2[[#This Row],[Current Month High]]/Table2[[#This Row],[Close Price]])-1</f>
        <v>7.4295049364301313E-2</v>
      </c>
      <c r="AI46">
        <v>11.506499041125</v>
      </c>
      <c r="AJ46">
        <v>146.653819201121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0.53</v>
      </c>
      <c r="AM46" t="s">
        <v>3191</v>
      </c>
      <c r="AN46">
        <v>-2</v>
      </c>
      <c r="AO46" t="s">
        <v>3189</v>
      </c>
      <c r="AP46">
        <v>0.19599520486270899</v>
      </c>
      <c r="AQ46">
        <f>(Table2[[#This Row],[Sharpe Ratio]]-AVERAGE(Table2[Sharpe Ratio]))/_xlfn.STDEV.P(Table2[Sharpe Ratio])</f>
        <v>1.5274341844915225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3.3271084172116061</v>
      </c>
      <c r="AS46">
        <f>_xlfn.RANK.AVG(Table2[[#This Row],[1Y Return vs Nifty Z-Score]],Table2[1Y Return vs Nifty Z-Score])</f>
        <v>66</v>
      </c>
      <c r="AT46">
        <f>_xlfn.RANK.AVG(Table2[[#This Row],[6M Return vs Nifty Z-Score]],Table2[6M Return vs Nifty Z-Score])</f>
        <v>169</v>
      </c>
      <c r="AU46">
        <f>_xlfn.RANK.AVG(Table2[[#This Row],[Sharpe Ratio Z-Score]],Table2[Sharpe Ratio Z-Score])</f>
        <v>49</v>
      </c>
      <c r="AV46">
        <f>(Table2[[#This Row],[Rank 1Y]]+Table2[[#This Row],[Rank 6M]]+Table2[[#This Row],[Rank Sharpe]])/3</f>
        <v>94.666666666666671</v>
      </c>
    </row>
    <row r="47" spans="1:48" x14ac:dyDescent="0.3">
      <c r="A47" t="s">
        <v>685</v>
      </c>
      <c r="B47" t="s">
        <v>686</v>
      </c>
      <c r="C47" t="s">
        <v>3144</v>
      </c>
      <c r="D47" t="s">
        <v>551</v>
      </c>
      <c r="E47">
        <v>26781.4996343399</v>
      </c>
      <c r="F47">
        <v>5261.3</v>
      </c>
      <c r="G47">
        <v>168.63088628744001</v>
      </c>
      <c r="H47">
        <f>(Table2[[#This Row],[1Y Return vs Nifty]]-AVERAGE(Table2[1Y Return vs Nifty]))/_xlfn.STDEV.P(Table2[1Y Return vs Nifty])</f>
        <v>2.6202769250068765</v>
      </c>
      <c r="I47">
        <v>20.5721422214489</v>
      </c>
      <c r="J47">
        <f>(Table2[[#This Row],[1M Return vs Nifty]]-AVERAGE(Table2[1M Return vs Nifty]))/_xlfn.STDEV.P(Table2[1M Return vs Nifty])</f>
        <v>1.9038400934354842</v>
      </c>
      <c r="K47">
        <v>38.069079990854803</v>
      </c>
      <c r="L47">
        <f>(Table2[[#This Row],[6M Return vs Nifty]]-AVERAGE(Table2[6M Return vs Nifty]))/_xlfn.STDEV.P(Table2[6M Return vs Nifty])</f>
        <v>0.7991740703019079</v>
      </c>
      <c r="M47">
        <v>4.5644004243138996</v>
      </c>
      <c r="N47">
        <f>(Table2[[#This Row],[1W Return vs Nifty]]-AVERAGE(Table2[1W Return vs Nifty]))/_xlfn.STDEV.P(Table2[1W Return vs Nifty])</f>
        <v>0.78816303915882158</v>
      </c>
      <c r="O47">
        <v>4957.43</v>
      </c>
      <c r="P47">
        <v>4542.3373700075899</v>
      </c>
      <c r="Q47">
        <v>3706.1457181239398</v>
      </c>
      <c r="R47">
        <v>68.656366772319402</v>
      </c>
      <c r="S47" s="1">
        <f>(Table2[[#This Row],[Close Price]]-Table2[[#This Row],[20D EMA]])/Table2[[#This Row],[20D EMA]]</f>
        <v>6.1295873063260578E-2</v>
      </c>
      <c r="T47" s="1">
        <f>(Table2[[#This Row],[Close Price]]-Table2[[#This Row],[50D EMA]])/Table2[[#This Row],[50D EMA]]</f>
        <v>0.15828032385696814</v>
      </c>
      <c r="U47" s="1">
        <f>(Table2[[#This Row],[Close Price]]-Table2[[#This Row],[200D EMA]])/Table2[[#This Row],[200D EMA]]</f>
        <v>0.41961498552822241</v>
      </c>
      <c r="V47">
        <v>0.75209167248512898</v>
      </c>
      <c r="W47">
        <v>5211.6000000000004</v>
      </c>
      <c r="X47">
        <v>5382.1</v>
      </c>
      <c r="Y47">
        <v>5211.6000000000004</v>
      </c>
      <c r="Z47">
        <v>5382.1</v>
      </c>
      <c r="AA47">
        <v>5125.6000000000004</v>
      </c>
      <c r="AB47">
        <v>5422.2</v>
      </c>
      <c r="AC47" s="1">
        <f>(Table2[[#This Row],[Close Price]]/Table2[[#This Row],[Day Low]])-1</f>
        <v>9.5364187581548077E-3</v>
      </c>
      <c r="AD47" s="1">
        <f>(Table2[[#This Row],[Day High]]/Table2[[#This Row],[Close Price]])-1</f>
        <v>2.2960104917035817E-2</v>
      </c>
      <c r="AE47" s="1">
        <f>(Table2[[#This Row],[Close Price]]/Table2[[#This Row],[Current Week Low]])-1</f>
        <v>9.5364187581548077E-3</v>
      </c>
      <c r="AF47" s="1">
        <f>(Table2[[#This Row],[Current Week High]]/Table2[[#This Row],[Close Price]])-1</f>
        <v>2.2960104917035817E-2</v>
      </c>
      <c r="AG47" s="1">
        <f>(Table2[[#This Row],[Close Price]]/Table2[[#This Row],[Current Month Low]])-1</f>
        <v>2.647494927423133E-2</v>
      </c>
      <c r="AH47" s="1">
        <f>(Table2[[#This Row],[Current Month High]]/Table2[[#This Row],[Close Price]])-1</f>
        <v>3.0581795373766818E-2</v>
      </c>
      <c r="AI47">
        <v>3.05817953737668</v>
      </c>
      <c r="AJ47">
        <v>209.12455934195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0.33</v>
      </c>
      <c r="AM47" t="s">
        <v>3191</v>
      </c>
      <c r="AN47">
        <v>10.1</v>
      </c>
      <c r="AO47" t="s">
        <v>3191</v>
      </c>
      <c r="AP47">
        <v>0.14230817038431101</v>
      </c>
      <c r="AQ47">
        <f>(Table2[[#This Row],[Sharpe Ratio]]-AVERAGE(Table2[Sharpe Ratio]))/_xlfn.STDEV.P(Table2[Sharpe Ratio])</f>
        <v>0.90307658890643894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7.0145307168095297</v>
      </c>
      <c r="AS47">
        <f>_xlfn.RANK.AVG(Table2[[#This Row],[1Y Return vs Nifty Z-Score]],Table2[1Y Return vs Nifty Z-Score])</f>
        <v>22</v>
      </c>
      <c r="AT47">
        <f>_xlfn.RANK.AVG(Table2[[#This Row],[6M Return vs Nifty Z-Score]],Table2[6M Return vs Nifty Z-Score])</f>
        <v>136</v>
      </c>
      <c r="AU47">
        <f>_xlfn.RANK.AVG(Table2[[#This Row],[Sharpe Ratio Z-Score]],Table2[Sharpe Ratio Z-Score])</f>
        <v>130</v>
      </c>
      <c r="AV47">
        <f>(Table2[[#This Row],[Rank 1Y]]+Table2[[#This Row],[Rank 6M]]+Table2[[#This Row],[Rank Sharpe]])/3</f>
        <v>96</v>
      </c>
    </row>
    <row r="48" spans="1:48" x14ac:dyDescent="0.3">
      <c r="A48" t="s">
        <v>957</v>
      </c>
      <c r="B48" t="s">
        <v>958</v>
      </c>
      <c r="C48" t="s">
        <v>3148</v>
      </c>
      <c r="D48" t="s">
        <v>54</v>
      </c>
      <c r="E48">
        <v>15506.636909679901</v>
      </c>
      <c r="F48">
        <v>1034.55</v>
      </c>
      <c r="G48">
        <v>282.93683527401498</v>
      </c>
      <c r="H48">
        <f>(Table2[[#This Row],[1Y Return vs Nifty]]-AVERAGE(Table2[1Y Return vs Nifty]))/_xlfn.STDEV.P(Table2[1Y Return vs Nifty])</f>
        <v>4.6582931287654175</v>
      </c>
      <c r="I48">
        <v>9.5085761661938797</v>
      </c>
      <c r="J48">
        <f>(Table2[[#This Row],[1M Return vs Nifty]]-AVERAGE(Table2[1M Return vs Nifty]))/_xlfn.STDEV.P(Table2[1M Return vs Nifty])</f>
        <v>0.83375567563212183</v>
      </c>
      <c r="K48">
        <v>72.181176898453202</v>
      </c>
      <c r="L48">
        <f>(Table2[[#This Row],[6M Return vs Nifty]]-AVERAGE(Table2[6M Return vs Nifty]))/_xlfn.STDEV.P(Table2[6M Return vs Nifty])</f>
        <v>1.9039683443527706</v>
      </c>
      <c r="M48">
        <v>-1.5050504859154099</v>
      </c>
      <c r="N48">
        <f>(Table2[[#This Row],[1W Return vs Nifty]]-AVERAGE(Table2[1W Return vs Nifty]))/_xlfn.STDEV.P(Table2[1W Return vs Nifty])</f>
        <v>-0.38698418987469319</v>
      </c>
      <c r="O48">
        <v>1008.22</v>
      </c>
      <c r="P48">
        <v>907.43053586144799</v>
      </c>
      <c r="Q48">
        <v>643.05565625430097</v>
      </c>
      <c r="R48">
        <v>45.2667387171076</v>
      </c>
      <c r="S48" s="1">
        <f>(Table2[[#This Row],[Close Price]]-Table2[[#This Row],[20D EMA]])/Table2[[#This Row],[20D EMA]]</f>
        <v>2.6115331971196691E-2</v>
      </c>
      <c r="T48" s="1">
        <f>(Table2[[#This Row],[Close Price]]-Table2[[#This Row],[50D EMA]])/Table2[[#This Row],[50D EMA]]</f>
        <v>0.14008726741587341</v>
      </c>
      <c r="U48" s="1">
        <f>(Table2[[#This Row],[Close Price]]-Table2[[#This Row],[200D EMA]])/Table2[[#This Row],[200D EMA]]</f>
        <v>0.6088032037943536</v>
      </c>
      <c r="V48">
        <v>0.45417012243819399</v>
      </c>
      <c r="W48">
        <v>982.85</v>
      </c>
      <c r="X48">
        <v>1030</v>
      </c>
      <c r="Y48">
        <v>982.85</v>
      </c>
      <c r="Z48">
        <v>1030</v>
      </c>
      <c r="AA48">
        <v>982.85</v>
      </c>
      <c r="AB48">
        <v>1097.7</v>
      </c>
      <c r="AC48" s="1">
        <f>(Table2[[#This Row],[Close Price]]/Table2[[#This Row],[Day Low]])-1</f>
        <v>5.2602126468942245E-2</v>
      </c>
      <c r="AD48" s="1">
        <f>(Table2[[#This Row],[Day High]]/Table2[[#This Row],[Close Price]])-1</f>
        <v>-4.398047460248411E-3</v>
      </c>
      <c r="AE48" s="1">
        <f>(Table2[[#This Row],[Close Price]]/Table2[[#This Row],[Current Week Low]])-1</f>
        <v>5.2602126468942245E-2</v>
      </c>
      <c r="AF48" s="1">
        <f>(Table2[[#This Row],[Current Week High]]/Table2[[#This Row],[Close Price]])-1</f>
        <v>-4.398047460248411E-3</v>
      </c>
      <c r="AG48" s="1">
        <f>(Table2[[#This Row],[Close Price]]/Table2[[#This Row],[Current Month Low]])-1</f>
        <v>5.2602126468942245E-2</v>
      </c>
      <c r="AH48" s="1">
        <f>(Table2[[#This Row],[Current Month High]]/Table2[[#This Row],[Close Price]])-1</f>
        <v>6.1041032332898482E-2</v>
      </c>
      <c r="AI48">
        <v>6.1041032332898402</v>
      </c>
      <c r="AJ48">
        <v>385.13481828839298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0.5</v>
      </c>
      <c r="AM48" t="s">
        <v>3191</v>
      </c>
      <c r="AN48">
        <v>4.22</v>
      </c>
      <c r="AO48" t="s">
        <v>3191</v>
      </c>
      <c r="AP48">
        <v>9.2245366106218002E-2</v>
      </c>
      <c r="AQ48">
        <f>(Table2[[#This Row],[Sharpe Ratio]]-AVERAGE(Table2[Sharpe Ratio]))/_xlfn.STDEV.P(Table2[Sharpe Ratio])</f>
        <v>0.3208672638617921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7.3299002227374084</v>
      </c>
      <c r="AS48">
        <f>_xlfn.RANK.AVG(Table2[[#This Row],[1Y Return vs Nifty Z-Score]],Table2[1Y Return vs Nifty Z-Score])</f>
        <v>2</v>
      </c>
      <c r="AT48">
        <f>_xlfn.RANK.AVG(Table2[[#This Row],[6M Return vs Nifty Z-Score]],Table2[6M Return vs Nifty Z-Score])</f>
        <v>35</v>
      </c>
      <c r="AU48">
        <f>_xlfn.RANK.AVG(Table2[[#This Row],[Sharpe Ratio Z-Score]],Table2[Sharpe Ratio Z-Score])</f>
        <v>252</v>
      </c>
      <c r="AV48">
        <f>(Table2[[#This Row],[Rank 1Y]]+Table2[[#This Row],[Rank 6M]]+Table2[[#This Row],[Rank Sharpe]])/3</f>
        <v>96.333333333333329</v>
      </c>
    </row>
    <row r="49" spans="1:48" x14ac:dyDescent="0.3">
      <c r="A49" t="s">
        <v>272</v>
      </c>
      <c r="B49" t="s">
        <v>273</v>
      </c>
      <c r="C49" t="s">
        <v>3158</v>
      </c>
      <c r="D49" t="s">
        <v>274</v>
      </c>
      <c r="E49">
        <v>98466.75334825</v>
      </c>
      <c r="F49">
        <v>10881.5</v>
      </c>
      <c r="G49">
        <v>107.046822311604</v>
      </c>
      <c r="H49">
        <f>(Table2[[#This Row],[1Y Return vs Nifty]]-AVERAGE(Table2[1Y Return vs Nifty]))/_xlfn.STDEV.P(Table2[1Y Return vs Nifty])</f>
        <v>1.5222647796302851</v>
      </c>
      <c r="I49">
        <v>4.5500086703688201</v>
      </c>
      <c r="J49">
        <f>(Table2[[#This Row],[1M Return vs Nifty]]-AVERAGE(Table2[1M Return vs Nifty]))/_xlfn.STDEV.P(Table2[1M Return vs Nifty])</f>
        <v>0.35415571795045464</v>
      </c>
      <c r="K49">
        <v>29.884013408151699</v>
      </c>
      <c r="L49">
        <f>(Table2[[#This Row],[6M Return vs Nifty]]-AVERAGE(Table2[6M Return vs Nifty]))/_xlfn.STDEV.P(Table2[6M Return vs Nifty])</f>
        <v>0.53408292923865708</v>
      </c>
      <c r="M49">
        <v>4.18614843657845</v>
      </c>
      <c r="N49">
        <f>(Table2[[#This Row],[1W Return vs Nifty]]-AVERAGE(Table2[1W Return vs Nifty]))/_xlfn.STDEV.P(Table2[1W Return vs Nifty])</f>
        <v>0.71492712674463932</v>
      </c>
      <c r="O49">
        <v>10704.32</v>
      </c>
      <c r="P49">
        <v>10532.7687624511</v>
      </c>
      <c r="Q49">
        <v>8792.1197016261594</v>
      </c>
      <c r="R49">
        <v>56.012199721677497</v>
      </c>
      <c r="S49" s="1">
        <f>(Table2[[#This Row],[Close Price]]-Table2[[#This Row],[20D EMA]])/Table2[[#This Row],[20D EMA]]</f>
        <v>1.6552195749006036E-2</v>
      </c>
      <c r="T49" s="1">
        <f>(Table2[[#This Row],[Close Price]]-Table2[[#This Row],[50D EMA]])/Table2[[#This Row],[50D EMA]]</f>
        <v>3.3109170571760105E-2</v>
      </c>
      <c r="U49" s="1">
        <f>(Table2[[#This Row],[Close Price]]-Table2[[#This Row],[200D EMA]])/Table2[[#This Row],[200D EMA]]</f>
        <v>0.23764238537236887</v>
      </c>
      <c r="V49">
        <v>0.60128707546252202</v>
      </c>
      <c r="W49">
        <v>10806.85</v>
      </c>
      <c r="X49">
        <v>11044</v>
      </c>
      <c r="Y49">
        <v>10806.85</v>
      </c>
      <c r="Z49">
        <v>11044</v>
      </c>
      <c r="AA49">
        <v>10627.5</v>
      </c>
      <c r="AB49">
        <v>11201.05</v>
      </c>
      <c r="AC49" s="1">
        <f>(Table2[[#This Row],[Close Price]]/Table2[[#This Row],[Day Low]])-1</f>
        <v>6.9076557923908322E-3</v>
      </c>
      <c r="AD49" s="1">
        <f>(Table2[[#This Row],[Day High]]/Table2[[#This Row],[Close Price]])-1</f>
        <v>1.4933602904011467E-2</v>
      </c>
      <c r="AE49" s="1">
        <f>(Table2[[#This Row],[Close Price]]/Table2[[#This Row],[Current Week Low]])-1</f>
        <v>6.9076557923908322E-3</v>
      </c>
      <c r="AF49" s="1">
        <f>(Table2[[#This Row],[Current Week High]]/Table2[[#This Row],[Close Price]])-1</f>
        <v>1.4933602904011467E-2</v>
      </c>
      <c r="AG49" s="1">
        <f>(Table2[[#This Row],[Close Price]]/Table2[[#This Row],[Current Month Low]])-1</f>
        <v>2.3900258762644011E-2</v>
      </c>
      <c r="AH49" s="1">
        <f>(Table2[[#This Row],[Current Month High]]/Table2[[#This Row],[Close Price]])-1</f>
        <v>2.93663557413959E-2</v>
      </c>
      <c r="AI49">
        <v>22.207416256949799</v>
      </c>
      <c r="AJ49">
        <v>148.54672742430901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</v>
      </c>
      <c r="AM49" t="s">
        <v>3191</v>
      </c>
      <c r="AN49">
        <v>4.68</v>
      </c>
      <c r="AO49" t="s">
        <v>3191</v>
      </c>
      <c r="AP49">
        <v>0.18651451212119199</v>
      </c>
      <c r="AQ49">
        <f>(Table2[[#This Row],[Sharpe Ratio]]-AVERAGE(Table2[Sharpe Ratio]))/_xlfn.STDEV.P(Table2[Sharpe Ratio])</f>
        <v>1.4171777216027728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4.5426082751668089</v>
      </c>
      <c r="AS49">
        <f>_xlfn.RANK.AVG(Table2[[#This Row],[1Y Return vs Nifty Z-Score]],Table2[1Y Return vs Nifty Z-Score])</f>
        <v>53</v>
      </c>
      <c r="AT49">
        <f>_xlfn.RANK.AVG(Table2[[#This Row],[6M Return vs Nifty Z-Score]],Table2[6M Return vs Nifty Z-Score])</f>
        <v>176</v>
      </c>
      <c r="AU49">
        <f>_xlfn.RANK.AVG(Table2[[#This Row],[Sharpe Ratio Z-Score]],Table2[Sharpe Ratio Z-Score])</f>
        <v>61</v>
      </c>
      <c r="AV49">
        <f>(Table2[[#This Row],[Rank 1Y]]+Table2[[#This Row],[Rank 6M]]+Table2[[#This Row],[Rank Sharpe]])/3</f>
        <v>96.666666666666671</v>
      </c>
    </row>
    <row r="50" spans="1:48" x14ac:dyDescent="0.3">
      <c r="A50" t="s">
        <v>564</v>
      </c>
      <c r="B50" t="s">
        <v>565</v>
      </c>
      <c r="C50" t="s">
        <v>3155</v>
      </c>
      <c r="D50" t="s">
        <v>220</v>
      </c>
      <c r="E50">
        <v>36460.377842349997</v>
      </c>
      <c r="F50">
        <v>9076.9</v>
      </c>
      <c r="G50">
        <v>54.606546462665897</v>
      </c>
      <c r="H50">
        <f>(Table2[[#This Row],[1Y Return vs Nifty]]-AVERAGE(Table2[1Y Return vs Nifty]))/_xlfn.STDEV.P(Table2[1Y Return vs Nifty])</f>
        <v>0.58728166757672318</v>
      </c>
      <c r="I50">
        <v>4.4476654244133798</v>
      </c>
      <c r="J50">
        <f>(Table2[[#This Row],[1M Return vs Nifty]]-AVERAGE(Table2[1M Return vs Nifty]))/_xlfn.STDEV.P(Table2[1M Return vs Nifty])</f>
        <v>0.34425692833620403</v>
      </c>
      <c r="K50">
        <v>38.347455540404397</v>
      </c>
      <c r="L50">
        <f>(Table2[[#This Row],[6M Return vs Nifty]]-AVERAGE(Table2[6M Return vs Nifty]))/_xlfn.STDEV.P(Table2[6M Return vs Nifty])</f>
        <v>0.80818986648738511</v>
      </c>
      <c r="M50">
        <v>-1.33686400029876</v>
      </c>
      <c r="N50">
        <f>(Table2[[#This Row],[1W Return vs Nifty]]-AVERAGE(Table2[1W Return vs Nifty]))/_xlfn.STDEV.P(Table2[1W Return vs Nifty])</f>
        <v>-0.35442047275158622</v>
      </c>
      <c r="O50">
        <v>8809.74</v>
      </c>
      <c r="P50">
        <v>8577.4396658954993</v>
      </c>
      <c r="Q50">
        <v>7245.6415060392701</v>
      </c>
      <c r="R50">
        <v>62.792236313718398</v>
      </c>
      <c r="S50" s="1">
        <f>(Table2[[#This Row],[Close Price]]-Table2[[#This Row],[20D EMA]])/Table2[[#This Row],[20D EMA]]</f>
        <v>3.0325526065468431E-2</v>
      </c>
      <c r="T50" s="1">
        <f>(Table2[[#This Row],[Close Price]]-Table2[[#This Row],[50D EMA]])/Table2[[#This Row],[50D EMA]]</f>
        <v>5.8229536267143868E-2</v>
      </c>
      <c r="U50" s="1">
        <f>(Table2[[#This Row],[Close Price]]-Table2[[#This Row],[200D EMA]])/Table2[[#This Row],[200D EMA]]</f>
        <v>0.25273931817277578</v>
      </c>
      <c r="V50">
        <v>1.03729710620842</v>
      </c>
      <c r="W50">
        <v>8888</v>
      </c>
      <c r="X50">
        <v>9100</v>
      </c>
      <c r="Y50">
        <v>8888</v>
      </c>
      <c r="Z50">
        <v>9100</v>
      </c>
      <c r="AA50">
        <v>8716.4</v>
      </c>
      <c r="AB50">
        <v>9268.9</v>
      </c>
      <c r="AC50" s="1">
        <f>(Table2[[#This Row],[Close Price]]/Table2[[#This Row],[Day Low]])-1</f>
        <v>2.1253375337533686E-2</v>
      </c>
      <c r="AD50" s="1">
        <f>(Table2[[#This Row],[Day High]]/Table2[[#This Row],[Close Price]])-1</f>
        <v>2.5449217243773692E-3</v>
      </c>
      <c r="AE50" s="1">
        <f>(Table2[[#This Row],[Close Price]]/Table2[[#This Row],[Current Week Low]])-1</f>
        <v>2.1253375337533686E-2</v>
      </c>
      <c r="AF50" s="1">
        <f>(Table2[[#This Row],[Current Week High]]/Table2[[#This Row],[Close Price]])-1</f>
        <v>2.5449217243773692E-3</v>
      </c>
      <c r="AG50" s="1">
        <f>(Table2[[#This Row],[Close Price]]/Table2[[#This Row],[Current Month Low]])-1</f>
        <v>4.1358817860584596E-2</v>
      </c>
      <c r="AH50" s="1">
        <f>(Table2[[#This Row],[Current Month High]]/Table2[[#This Row],[Close Price]])-1</f>
        <v>2.1152596150668224E-2</v>
      </c>
      <c r="AI50">
        <v>6.4228976853331003</v>
      </c>
      <c r="AJ50">
        <v>99.683213621814204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0.05</v>
      </c>
      <c r="AM50" t="s">
        <v>3191</v>
      </c>
      <c r="AN50">
        <v>6.56</v>
      </c>
      <c r="AO50" t="s">
        <v>3191</v>
      </c>
      <c r="AP50">
        <v>0.27813268914961597</v>
      </c>
      <c r="AQ50">
        <f>(Table2[[#This Row],[Sharpe Ratio]]-AVERAGE(Table2[Sharpe Ratio]))/_xlfn.STDEV.P(Table2[Sharpe Ratio])</f>
        <v>2.4826585267377976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3.8679665163865242</v>
      </c>
      <c r="AS50">
        <f>_xlfn.RANK.AVG(Table2[[#This Row],[1Y Return vs Nifty Z-Score]],Table2[1Y Return vs Nifty Z-Score])</f>
        <v>156</v>
      </c>
      <c r="AT50">
        <f>_xlfn.RANK.AVG(Table2[[#This Row],[6M Return vs Nifty Z-Score]],Table2[6M Return vs Nifty Z-Score])</f>
        <v>134</v>
      </c>
      <c r="AU50">
        <f>_xlfn.RANK.AVG(Table2[[#This Row],[Sharpe Ratio Z-Score]],Table2[Sharpe Ratio Z-Score])</f>
        <v>4</v>
      </c>
      <c r="AV50">
        <f>(Table2[[#This Row],[Rank 1Y]]+Table2[[#This Row],[Rank 6M]]+Table2[[#This Row],[Rank Sharpe]])/3</f>
        <v>98</v>
      </c>
    </row>
    <row r="51" spans="1:48" x14ac:dyDescent="0.3">
      <c r="A51" t="s">
        <v>918</v>
      </c>
      <c r="B51" t="s">
        <v>919</v>
      </c>
      <c r="C51" t="s">
        <v>3149</v>
      </c>
      <c r="D51" t="s">
        <v>518</v>
      </c>
      <c r="E51">
        <v>16681.5918502799</v>
      </c>
      <c r="F51">
        <v>601.79999999999995</v>
      </c>
      <c r="G51">
        <v>97.529202226641502</v>
      </c>
      <c r="H51">
        <f>(Table2[[#This Row],[1Y Return vs Nifty]]-AVERAGE(Table2[1Y Return vs Nifty]))/_xlfn.STDEV.P(Table2[1Y Return vs Nifty])</f>
        <v>1.3525705150155058</v>
      </c>
      <c r="I51">
        <v>-3.0002514926337698</v>
      </c>
      <c r="J51">
        <f>(Table2[[#This Row],[1M Return vs Nifty]]-AVERAGE(Table2[1M Return vs Nifty]))/_xlfn.STDEV.P(Table2[1M Return vs Nifty])</f>
        <v>-0.37611657494673045</v>
      </c>
      <c r="K51">
        <v>23.200813717684401</v>
      </c>
      <c r="L51">
        <f>(Table2[[#This Row],[6M Return vs Nifty]]-AVERAGE(Table2[6M Return vs Nifty]))/_xlfn.STDEV.P(Table2[6M Return vs Nifty])</f>
        <v>0.31763300619912394</v>
      </c>
      <c r="M51">
        <v>-1.4572043238093599</v>
      </c>
      <c r="N51">
        <f>(Table2[[#This Row],[1W Return vs Nifty]]-AVERAGE(Table2[1W Return vs Nifty]))/_xlfn.STDEV.P(Table2[1W Return vs Nifty])</f>
        <v>-0.37772037249641099</v>
      </c>
      <c r="O51">
        <v>627.55999999999995</v>
      </c>
      <c r="P51">
        <v>604.69019040943795</v>
      </c>
      <c r="Q51">
        <v>497.47725166827399</v>
      </c>
      <c r="R51">
        <v>29.9346037768393</v>
      </c>
      <c r="S51" s="1">
        <f>(Table2[[#This Row],[Close Price]]-Table2[[#This Row],[20D EMA]])/Table2[[#This Row],[20D EMA]]</f>
        <v>-4.1047867932946638E-2</v>
      </c>
      <c r="T51" s="1">
        <f>(Table2[[#This Row],[Close Price]]-Table2[[#This Row],[50D EMA]])/Table2[[#This Row],[50D EMA]]</f>
        <v>-4.7796217886072086E-3</v>
      </c>
      <c r="U51" s="1">
        <f>(Table2[[#This Row],[Close Price]]-Table2[[#This Row],[200D EMA]])/Table2[[#This Row],[200D EMA]]</f>
        <v>0.20970355525178885</v>
      </c>
      <c r="V51">
        <v>1.08653525064353</v>
      </c>
      <c r="W51">
        <v>592.5</v>
      </c>
      <c r="X51">
        <v>608.75</v>
      </c>
      <c r="Y51">
        <v>592.5</v>
      </c>
      <c r="Z51">
        <v>608.75</v>
      </c>
      <c r="AA51">
        <v>592.5</v>
      </c>
      <c r="AB51">
        <v>647.85</v>
      </c>
      <c r="AC51" s="1">
        <f>(Table2[[#This Row],[Close Price]]/Table2[[#This Row],[Day Low]])-1</f>
        <v>1.5696202531645387E-2</v>
      </c>
      <c r="AD51" s="1">
        <f>(Table2[[#This Row],[Day High]]/Table2[[#This Row],[Close Price]])-1</f>
        <v>1.154868727151892E-2</v>
      </c>
      <c r="AE51" s="1">
        <f>(Table2[[#This Row],[Close Price]]/Table2[[#This Row],[Current Week Low]])-1</f>
        <v>1.5696202531645387E-2</v>
      </c>
      <c r="AF51" s="1">
        <f>(Table2[[#This Row],[Current Week High]]/Table2[[#This Row],[Close Price]])-1</f>
        <v>1.154868727151892E-2</v>
      </c>
      <c r="AG51" s="1">
        <f>(Table2[[#This Row],[Close Price]]/Table2[[#This Row],[Current Month Low]])-1</f>
        <v>1.5696202531645387E-2</v>
      </c>
      <c r="AH51" s="1">
        <f>(Table2[[#This Row],[Current Month High]]/Table2[[#This Row],[Close Price]])-1</f>
        <v>7.65204386839482E-2</v>
      </c>
      <c r="AI51">
        <v>20.305749418411398</v>
      </c>
      <c r="AJ51">
        <v>157.28943993159399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0.17</v>
      </c>
      <c r="AM51" t="s">
        <v>3191</v>
      </c>
      <c r="AN51">
        <v>-7.15</v>
      </c>
      <c r="AO51" t="s">
        <v>3189</v>
      </c>
      <c r="AP51">
        <v>0.24044751540058601</v>
      </c>
      <c r="AQ51">
        <f>(Table2[[#This Row],[Sharpe Ratio]]-AVERAGE(Table2[Sharpe Ratio]))/_xlfn.STDEV.P(Table2[Sharpe Ratio])</f>
        <v>2.044395830730295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2.9607624045017835</v>
      </c>
      <c r="AS51">
        <f>_xlfn.RANK.AVG(Table2[[#This Row],[1Y Return vs Nifty Z-Score]],Table2[1Y Return vs Nifty Z-Score])</f>
        <v>65</v>
      </c>
      <c r="AT51">
        <f>_xlfn.RANK.AVG(Table2[[#This Row],[6M Return vs Nifty Z-Score]],Table2[6M Return vs Nifty Z-Score])</f>
        <v>227</v>
      </c>
      <c r="AU51">
        <f>_xlfn.RANK.AVG(Table2[[#This Row],[Sharpe Ratio Z-Score]],Table2[Sharpe Ratio Z-Score])</f>
        <v>15</v>
      </c>
      <c r="AV51">
        <f>(Table2[[#This Row],[Rank 1Y]]+Table2[[#This Row],[Rank 6M]]+Table2[[#This Row],[Rank Sharpe]])/3</f>
        <v>102.33333333333333</v>
      </c>
    </row>
    <row r="52" spans="1:48" x14ac:dyDescent="0.3">
      <c r="A52" t="s">
        <v>599</v>
      </c>
      <c r="B52" t="s">
        <v>600</v>
      </c>
      <c r="C52" t="s">
        <v>3157</v>
      </c>
      <c r="D52" t="s">
        <v>138</v>
      </c>
      <c r="E52">
        <v>32042.242591999999</v>
      </c>
      <c r="F52">
        <v>1312</v>
      </c>
      <c r="G52">
        <v>80.766994332705906</v>
      </c>
      <c r="H52">
        <f>(Table2[[#This Row],[1Y Return vs Nifty]]-AVERAGE(Table2[1Y Return vs Nifty]))/_xlfn.STDEV.P(Table2[1Y Return vs Nifty])</f>
        <v>1.0537089806729467</v>
      </c>
      <c r="I52">
        <v>10.5623451650532</v>
      </c>
      <c r="J52">
        <f>(Table2[[#This Row],[1M Return vs Nifty]]-AVERAGE(Table2[1M Return vs Nifty]))/_xlfn.STDEV.P(Table2[1M Return vs Nifty])</f>
        <v>0.9356777665756657</v>
      </c>
      <c r="K52">
        <v>38.937115351690103</v>
      </c>
      <c r="L52">
        <f>(Table2[[#This Row],[6M Return vs Nifty]]-AVERAGE(Table2[6M Return vs Nifty]))/_xlfn.STDEV.P(Table2[6M Return vs Nifty])</f>
        <v>0.82728727890711973</v>
      </c>
      <c r="M52">
        <v>9.2891183575595804</v>
      </c>
      <c r="N52">
        <f>(Table2[[#This Row],[1W Return vs Nifty]]-AVERAGE(Table2[1W Return vs Nifty]))/_xlfn.STDEV.P(Table2[1W Return vs Nifty])</f>
        <v>1.7029474684819099</v>
      </c>
      <c r="O52">
        <v>1227.75</v>
      </c>
      <c r="P52">
        <v>1221.1220806676899</v>
      </c>
      <c r="Q52">
        <v>1068.74923658645</v>
      </c>
      <c r="R52">
        <v>79.365084844664594</v>
      </c>
      <c r="S52" s="1">
        <f>(Table2[[#This Row],[Close Price]]-Table2[[#This Row],[20D EMA]])/Table2[[#This Row],[20D EMA]]</f>
        <v>6.8621462024027691E-2</v>
      </c>
      <c r="T52" s="1">
        <f>(Table2[[#This Row],[Close Price]]-Table2[[#This Row],[50D EMA]])/Table2[[#This Row],[50D EMA]]</f>
        <v>7.4421649375645937E-2</v>
      </c>
      <c r="U52" s="1">
        <f>(Table2[[#This Row],[Close Price]]-Table2[[#This Row],[200D EMA]])/Table2[[#This Row],[200D EMA]]</f>
        <v>0.2276032160644951</v>
      </c>
      <c r="V52">
        <v>1.19287604461912</v>
      </c>
      <c r="W52">
        <v>1297.5999999999999</v>
      </c>
      <c r="X52">
        <v>1318</v>
      </c>
      <c r="Y52">
        <v>1297.5999999999999</v>
      </c>
      <c r="Z52">
        <v>1318</v>
      </c>
      <c r="AA52">
        <v>1207.3499999999999</v>
      </c>
      <c r="AB52">
        <v>1333</v>
      </c>
      <c r="AC52" s="1">
        <f>(Table2[[#This Row],[Close Price]]/Table2[[#This Row],[Day Low]])-1</f>
        <v>1.1097410604192337E-2</v>
      </c>
      <c r="AD52" s="1">
        <f>(Table2[[#This Row],[Day High]]/Table2[[#This Row],[Close Price]])-1</f>
        <v>4.5731707317073766E-3</v>
      </c>
      <c r="AE52" s="1">
        <f>(Table2[[#This Row],[Close Price]]/Table2[[#This Row],[Current Week Low]])-1</f>
        <v>1.1097410604192337E-2</v>
      </c>
      <c r="AF52" s="1">
        <f>(Table2[[#This Row],[Current Week High]]/Table2[[#This Row],[Close Price]])-1</f>
        <v>4.5731707317073766E-3</v>
      </c>
      <c r="AG52" s="1">
        <f>(Table2[[#This Row],[Close Price]]/Table2[[#This Row],[Current Month Low]])-1</f>
        <v>8.6677434049778457E-2</v>
      </c>
      <c r="AH52" s="1">
        <f>(Table2[[#This Row],[Current Month High]]/Table2[[#This Row],[Close Price]])-1</f>
        <v>1.6006097560975707E-2</v>
      </c>
      <c r="AI52">
        <v>10.7545731707316</v>
      </c>
      <c r="AJ52">
        <v>132.21238938053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0.08</v>
      </c>
      <c r="AM52" t="s">
        <v>3191</v>
      </c>
      <c r="AN52">
        <v>14.01</v>
      </c>
      <c r="AO52" t="s">
        <v>3191</v>
      </c>
      <c r="AP52">
        <v>0.168376779449808</v>
      </c>
      <c r="AQ52">
        <f>(Table2[[#This Row],[Sharpe Ratio]]-AVERAGE(Table2[Sharpe Ratio]))/_xlfn.STDEV.P(Table2[Sharpe Ratio])</f>
        <v>1.2062435310650754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5.7258650257027179</v>
      </c>
      <c r="AS52">
        <f>_xlfn.RANK.AVG(Table2[[#This Row],[1Y Return vs Nifty Z-Score]],Table2[1Y Return vs Nifty Z-Score])</f>
        <v>90</v>
      </c>
      <c r="AT52">
        <f>_xlfn.RANK.AVG(Table2[[#This Row],[6M Return vs Nifty Z-Score]],Table2[6M Return vs Nifty Z-Score])</f>
        <v>126</v>
      </c>
      <c r="AU52">
        <f>_xlfn.RANK.AVG(Table2[[#This Row],[Sharpe Ratio Z-Score]],Table2[Sharpe Ratio Z-Score])</f>
        <v>92</v>
      </c>
      <c r="AV52">
        <f>(Table2[[#This Row],[Rank 1Y]]+Table2[[#This Row],[Rank 6M]]+Table2[[#This Row],[Rank Sharpe]])/3</f>
        <v>102.66666666666667</v>
      </c>
    </row>
    <row r="53" spans="1:48" x14ac:dyDescent="0.3">
      <c r="A53" t="s">
        <v>610</v>
      </c>
      <c r="B53" t="s">
        <v>611</v>
      </c>
      <c r="C53" t="s">
        <v>3147</v>
      </c>
      <c r="D53" t="s">
        <v>46</v>
      </c>
      <c r="E53">
        <v>31260.6</v>
      </c>
      <c r="F53">
        <v>173.67</v>
      </c>
      <c r="G53">
        <v>162.434316301801</v>
      </c>
      <c r="H53">
        <f>(Table2[[#This Row],[1Y Return vs Nifty]]-AVERAGE(Table2[1Y Return vs Nifty]))/_xlfn.STDEV.P(Table2[1Y Return vs Nifty])</f>
        <v>2.5097952733481397</v>
      </c>
      <c r="I53">
        <v>1.3254257303752399</v>
      </c>
      <c r="J53">
        <f>(Table2[[#This Row],[1M Return vs Nifty]]-AVERAGE(Table2[1M Return vs Nifty]))/_xlfn.STDEV.P(Table2[1M Return vs Nifty])</f>
        <v>4.2269302596815848E-2</v>
      </c>
      <c r="K53">
        <v>32.609416268929699</v>
      </c>
      <c r="L53">
        <f>(Table2[[#This Row],[6M Return vs Nifty]]-AVERAGE(Table2[6M Return vs Nifty]))/_xlfn.STDEV.P(Table2[6M Return vs Nifty])</f>
        <v>0.62235101440578955</v>
      </c>
      <c r="M53">
        <v>-4.0803330629523904</v>
      </c>
      <c r="N53">
        <f>(Table2[[#This Row],[1W Return vs Nifty]]-AVERAGE(Table2[1W Return vs Nifty]))/_xlfn.STDEV.P(Table2[1W Return vs Nifty])</f>
        <v>-0.88560197740515689</v>
      </c>
      <c r="O53">
        <v>181.75</v>
      </c>
      <c r="P53">
        <v>176.15326344021801</v>
      </c>
      <c r="Q53">
        <v>138.75339355321799</v>
      </c>
      <c r="R53">
        <v>33.348897137807199</v>
      </c>
      <c r="S53" s="1">
        <f>(Table2[[#This Row],[Close Price]]-Table2[[#This Row],[20D EMA]])/Table2[[#This Row],[20D EMA]]</f>
        <v>-4.4456671251719461E-2</v>
      </c>
      <c r="T53" s="1">
        <f>(Table2[[#This Row],[Close Price]]-Table2[[#This Row],[50D EMA]])/Table2[[#This Row],[50D EMA]]</f>
        <v>-1.4097175333119967E-2</v>
      </c>
      <c r="U53" s="1">
        <f>(Table2[[#This Row],[Close Price]]-Table2[[#This Row],[200D EMA]])/Table2[[#This Row],[200D EMA]]</f>
        <v>0.25164506288914623</v>
      </c>
      <c r="V53">
        <v>1.43940515909342</v>
      </c>
      <c r="W53">
        <v>172.5</v>
      </c>
      <c r="X53">
        <v>178</v>
      </c>
      <c r="Y53">
        <v>172.5</v>
      </c>
      <c r="Z53">
        <v>178</v>
      </c>
      <c r="AA53">
        <v>172.5</v>
      </c>
      <c r="AB53">
        <v>192</v>
      </c>
      <c r="AC53" s="1">
        <f>(Table2[[#This Row],[Close Price]]/Table2[[#This Row],[Day Low]])-1</f>
        <v>6.7826086956521703E-3</v>
      </c>
      <c r="AD53" s="1">
        <f>(Table2[[#This Row],[Day High]]/Table2[[#This Row],[Close Price]])-1</f>
        <v>2.4932342949271602E-2</v>
      </c>
      <c r="AE53" s="1">
        <f>(Table2[[#This Row],[Close Price]]/Table2[[#This Row],[Current Week Low]])-1</f>
        <v>6.7826086956521703E-3</v>
      </c>
      <c r="AF53" s="1">
        <f>(Table2[[#This Row],[Current Week High]]/Table2[[#This Row],[Close Price]])-1</f>
        <v>2.4932342949271602E-2</v>
      </c>
      <c r="AG53" s="1">
        <f>(Table2[[#This Row],[Close Price]]/Table2[[#This Row],[Current Month Low]])-1</f>
        <v>6.7826086956521703E-3</v>
      </c>
      <c r="AH53" s="1">
        <f>(Table2[[#This Row],[Current Month High]]/Table2[[#This Row],[Close Price]])-1</f>
        <v>0.10554499913629312</v>
      </c>
      <c r="AI53">
        <v>20.775033108769499</v>
      </c>
      <c r="AJ53">
        <v>224.31372549019599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0.18</v>
      </c>
      <c r="AM53" t="s">
        <v>3191</v>
      </c>
      <c r="AN53">
        <v>-4.5199999999999996</v>
      </c>
      <c r="AO53" t="s">
        <v>3189</v>
      </c>
      <c r="AP53">
        <v>0.14258588648245099</v>
      </c>
      <c r="AQ53">
        <f>(Table2[[#This Row],[Sharpe Ratio]]-AVERAGE(Table2[Sharpe Ratio]))/_xlfn.STDEV.P(Table2[Sharpe Ratio])</f>
        <v>0.90630631014126928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3.1951199230868568</v>
      </c>
      <c r="AS53">
        <f>_xlfn.RANK.AVG(Table2[[#This Row],[1Y Return vs Nifty Z-Score]],Table2[1Y Return vs Nifty Z-Score])</f>
        <v>24</v>
      </c>
      <c r="AT53">
        <f>_xlfn.RANK.AVG(Table2[[#This Row],[6M Return vs Nifty Z-Score]],Table2[6M Return vs Nifty Z-Score])</f>
        <v>155</v>
      </c>
      <c r="AU53">
        <f>_xlfn.RANK.AVG(Table2[[#This Row],[Sharpe Ratio Z-Score]],Table2[Sharpe Ratio Z-Score])</f>
        <v>129</v>
      </c>
      <c r="AV53">
        <f>(Table2[[#This Row],[Rank 1Y]]+Table2[[#This Row],[Rank 6M]]+Table2[[#This Row],[Rank Sharpe]])/3</f>
        <v>102.66666666666667</v>
      </c>
    </row>
    <row r="54" spans="1:48" x14ac:dyDescent="0.3">
      <c r="A54" t="s">
        <v>321</v>
      </c>
      <c r="B54" t="s">
        <v>322</v>
      </c>
      <c r="C54" t="s">
        <v>3150</v>
      </c>
      <c r="D54" t="s">
        <v>95</v>
      </c>
      <c r="E54">
        <v>80284.630683280004</v>
      </c>
      <c r="F54">
        <v>1670.45</v>
      </c>
      <c r="G54">
        <v>107.000684656652</v>
      </c>
      <c r="H54">
        <f>(Table2[[#This Row],[1Y Return vs Nifty]]-AVERAGE(Table2[1Y Return vs Nifty]))/_xlfn.STDEV.P(Table2[1Y Return vs Nifty])</f>
        <v>1.5214421690030233</v>
      </c>
      <c r="I54">
        <v>-6.7154851306459697</v>
      </c>
      <c r="J54">
        <f>(Table2[[#This Row],[1M Return vs Nifty]]-AVERAGE(Table2[1M Return vs Nifty]))/_xlfn.STDEV.P(Table2[1M Return vs Nifty])</f>
        <v>-0.73545944908697214</v>
      </c>
      <c r="K54">
        <v>33.249683746898903</v>
      </c>
      <c r="L54">
        <f>(Table2[[#This Row],[6M Return vs Nifty]]-AVERAGE(Table2[6M Return vs Nifty]))/_xlfn.STDEV.P(Table2[6M Return vs Nifty])</f>
        <v>0.64308746591850208</v>
      </c>
      <c r="M54">
        <v>-1.4362597662605201</v>
      </c>
      <c r="N54">
        <f>(Table2[[#This Row],[1W Return vs Nifty]]-AVERAGE(Table2[1W Return vs Nifty]))/_xlfn.STDEV.P(Table2[1W Return vs Nifty])</f>
        <v>-0.37366515578391235</v>
      </c>
      <c r="O54">
        <v>1696.43</v>
      </c>
      <c r="P54">
        <v>1646.5422110086599</v>
      </c>
      <c r="Q54">
        <v>1351.90019866634</v>
      </c>
      <c r="R54">
        <v>44.089483875668101</v>
      </c>
      <c r="S54" s="1">
        <f>(Table2[[#This Row],[Close Price]]-Table2[[#This Row],[20D EMA]])/Table2[[#This Row],[20D EMA]]</f>
        <v>-1.5314513419357131E-2</v>
      </c>
      <c r="T54" s="1">
        <f>(Table2[[#This Row],[Close Price]]-Table2[[#This Row],[50D EMA]])/Table2[[#This Row],[50D EMA]]</f>
        <v>1.4519997623804841E-2</v>
      </c>
      <c r="U54" s="1">
        <f>(Table2[[#This Row],[Close Price]]-Table2[[#This Row],[200D EMA]])/Table2[[#This Row],[200D EMA]]</f>
        <v>0.23563115209829241</v>
      </c>
      <c r="V54">
        <v>0.79562519663361797</v>
      </c>
      <c r="W54">
        <v>1659.8</v>
      </c>
      <c r="X54">
        <v>1711.95</v>
      </c>
      <c r="Y54">
        <v>1659.8</v>
      </c>
      <c r="Z54">
        <v>1711.95</v>
      </c>
      <c r="AA54">
        <v>1659.8</v>
      </c>
      <c r="AB54">
        <v>1775</v>
      </c>
      <c r="AC54" s="1">
        <f>(Table2[[#This Row],[Close Price]]/Table2[[#This Row],[Day Low]])-1</f>
        <v>6.4164357151463847E-3</v>
      </c>
      <c r="AD54" s="1">
        <f>(Table2[[#This Row],[Day High]]/Table2[[#This Row],[Close Price]])-1</f>
        <v>2.4843605016612313E-2</v>
      </c>
      <c r="AE54" s="1">
        <f>(Table2[[#This Row],[Close Price]]/Table2[[#This Row],[Current Week Low]])-1</f>
        <v>6.4164357151463847E-3</v>
      </c>
      <c r="AF54" s="1">
        <f>(Table2[[#This Row],[Current Week High]]/Table2[[#This Row],[Close Price]])-1</f>
        <v>2.4843605016612313E-2</v>
      </c>
      <c r="AG54" s="1">
        <f>(Table2[[#This Row],[Close Price]]/Table2[[#This Row],[Current Month Low]])-1</f>
        <v>6.4164357151463847E-3</v>
      </c>
      <c r="AH54" s="1">
        <f>(Table2[[#This Row],[Current Month High]]/Table2[[#This Row],[Close Price]])-1</f>
        <v>6.2587925409320899E-2</v>
      </c>
      <c r="AI54">
        <v>14.2207189679427</v>
      </c>
      <c r="AJ54">
        <v>141.41195173061601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0.02</v>
      </c>
      <c r="AM54" t="s">
        <v>3191</v>
      </c>
      <c r="AN54">
        <v>-1.65</v>
      </c>
      <c r="AO54" t="s">
        <v>3189</v>
      </c>
      <c r="AP54">
        <v>0.15431512390795701</v>
      </c>
      <c r="AQ54">
        <f>(Table2[[#This Row],[Sharpe Ratio]]-AVERAGE(Table2[Sharpe Ratio]))/_xlfn.STDEV.P(Table2[Sharpe Ratio])</f>
        <v>1.0427124005164448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2.0981174305670858</v>
      </c>
      <c r="AS54">
        <f>_xlfn.RANK.AVG(Table2[[#This Row],[1Y Return vs Nifty Z-Score]],Table2[1Y Return vs Nifty Z-Score])</f>
        <v>54</v>
      </c>
      <c r="AT54">
        <f>_xlfn.RANK.AVG(Table2[[#This Row],[6M Return vs Nifty Z-Score]],Table2[6M Return vs Nifty Z-Score])</f>
        <v>148</v>
      </c>
      <c r="AU54">
        <f>_xlfn.RANK.AVG(Table2[[#This Row],[Sharpe Ratio Z-Score]],Table2[Sharpe Ratio Z-Score])</f>
        <v>107</v>
      </c>
      <c r="AV54">
        <f>(Table2[[#This Row],[Rank 1Y]]+Table2[[#This Row],[Rank 6M]]+Table2[[#This Row],[Rank Sharpe]])/3</f>
        <v>103</v>
      </c>
    </row>
    <row r="55" spans="1:48" x14ac:dyDescent="0.3">
      <c r="A55" t="s">
        <v>701</v>
      </c>
      <c r="B55" t="s">
        <v>702</v>
      </c>
      <c r="C55" t="s">
        <v>3162</v>
      </c>
      <c r="D55" t="s">
        <v>703</v>
      </c>
      <c r="E55">
        <v>26009.373599999999</v>
      </c>
      <c r="F55">
        <v>2355</v>
      </c>
      <c r="G55">
        <v>95.083956028715605</v>
      </c>
      <c r="H55">
        <f>(Table2[[#This Row],[1Y Return vs Nifty]]-AVERAGE(Table2[1Y Return vs Nifty]))/_xlfn.STDEV.P(Table2[1Y Return vs Nifty])</f>
        <v>1.308973034589205</v>
      </c>
      <c r="I55">
        <v>6.93774256970518</v>
      </c>
      <c r="J55">
        <f>(Table2[[#This Row],[1M Return vs Nifty]]-AVERAGE(Table2[1M Return vs Nifty]))/_xlfn.STDEV.P(Table2[1M Return vs Nifty])</f>
        <v>0.58510086048224075</v>
      </c>
      <c r="K55">
        <v>49.551191740636298</v>
      </c>
      <c r="L55">
        <f>(Table2[[#This Row],[6M Return vs Nifty]]-AVERAGE(Table2[6M Return vs Nifty]))/_xlfn.STDEV.P(Table2[6M Return vs Nifty])</f>
        <v>1.1710471729590797</v>
      </c>
      <c r="M55">
        <v>0.96116900915818504</v>
      </c>
      <c r="N55">
        <f>(Table2[[#This Row],[1W Return vs Nifty]]-AVERAGE(Table2[1W Return vs Nifty]))/_xlfn.STDEV.P(Table2[1W Return vs Nifty])</f>
        <v>9.0517160525828241E-2</v>
      </c>
      <c r="O55">
        <v>2328.5</v>
      </c>
      <c r="P55">
        <v>2261.8334482984001</v>
      </c>
      <c r="Q55">
        <v>1859.62599886161</v>
      </c>
      <c r="R55">
        <v>51.608514643508798</v>
      </c>
      <c r="S55" s="1">
        <f>(Table2[[#This Row],[Close Price]]-Table2[[#This Row],[20D EMA]])/Table2[[#This Row],[20D EMA]]</f>
        <v>1.1380717199914108E-2</v>
      </c>
      <c r="T55" s="1">
        <f>(Table2[[#This Row],[Close Price]]-Table2[[#This Row],[50D EMA]])/Table2[[#This Row],[50D EMA]]</f>
        <v>4.1190721523589657E-2</v>
      </c>
      <c r="U55" s="1">
        <f>(Table2[[#This Row],[Close Price]]-Table2[[#This Row],[200D EMA]])/Table2[[#This Row],[200D EMA]]</f>
        <v>0.26638367147030556</v>
      </c>
      <c r="V55">
        <v>1.3034650745502401</v>
      </c>
      <c r="W55">
        <v>2326.35</v>
      </c>
      <c r="X55">
        <v>2432.1999999999998</v>
      </c>
      <c r="Y55">
        <v>2326.35</v>
      </c>
      <c r="Z55">
        <v>2432.1999999999998</v>
      </c>
      <c r="AA55">
        <v>2282</v>
      </c>
      <c r="AB55">
        <v>2449</v>
      </c>
      <c r="AC55" s="1">
        <f>(Table2[[#This Row],[Close Price]]/Table2[[#This Row],[Day Low]])-1</f>
        <v>1.231542975046751E-2</v>
      </c>
      <c r="AD55" s="1">
        <f>(Table2[[#This Row],[Day High]]/Table2[[#This Row],[Close Price]])-1</f>
        <v>3.2781316348195144E-2</v>
      </c>
      <c r="AE55" s="1">
        <f>(Table2[[#This Row],[Close Price]]/Table2[[#This Row],[Current Week Low]])-1</f>
        <v>1.231542975046751E-2</v>
      </c>
      <c r="AF55" s="1">
        <f>(Table2[[#This Row],[Current Week High]]/Table2[[#This Row],[Close Price]])-1</f>
        <v>3.2781316348195144E-2</v>
      </c>
      <c r="AG55" s="1">
        <f>(Table2[[#This Row],[Close Price]]/Table2[[#This Row],[Current Month Low]])-1</f>
        <v>3.1989482909728251E-2</v>
      </c>
      <c r="AH55" s="1">
        <f>(Table2[[#This Row],[Current Month High]]/Table2[[#This Row],[Close Price]])-1</f>
        <v>3.991507430997876E-2</v>
      </c>
      <c r="AI55">
        <v>7.2186836518046604</v>
      </c>
      <c r="AJ55">
        <v>136.54077942948899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-0.06</v>
      </c>
      <c r="AM55" t="s">
        <v>3189</v>
      </c>
      <c r="AN55">
        <v>0.84</v>
      </c>
      <c r="AO55" t="s">
        <v>3191</v>
      </c>
      <c r="AP55">
        <v>0.12634270630774899</v>
      </c>
      <c r="AQ55">
        <f>(Table2[[#This Row],[Sharpe Ratio]]-AVERAGE(Table2[Sharpe Ratio]))/_xlfn.STDEV.P(Table2[Sharpe Ratio])</f>
        <v>0.71740496706908141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3.873043195625435</v>
      </c>
      <c r="AS55">
        <f>_xlfn.RANK.AVG(Table2[[#This Row],[1Y Return vs Nifty Z-Score]],Table2[1Y Return vs Nifty Z-Score])</f>
        <v>69</v>
      </c>
      <c r="AT55">
        <f>_xlfn.RANK.AVG(Table2[[#This Row],[6M Return vs Nifty Z-Score]],Table2[6M Return vs Nifty Z-Score])</f>
        <v>80</v>
      </c>
      <c r="AU55">
        <f>_xlfn.RANK.AVG(Table2[[#This Row],[Sharpe Ratio Z-Score]],Table2[Sharpe Ratio Z-Score])</f>
        <v>163</v>
      </c>
      <c r="AV55">
        <f>(Table2[[#This Row],[Rank 1Y]]+Table2[[#This Row],[Rank 6M]]+Table2[[#This Row],[Rank Sharpe]])/3</f>
        <v>104</v>
      </c>
    </row>
    <row r="56" spans="1:48" x14ac:dyDescent="0.3">
      <c r="A56" t="s">
        <v>977</v>
      </c>
      <c r="B56" t="s">
        <v>978</v>
      </c>
      <c r="C56" t="s">
        <v>3143</v>
      </c>
      <c r="D56" t="s">
        <v>292</v>
      </c>
      <c r="E56">
        <v>15114.594146339999</v>
      </c>
      <c r="F56">
        <v>1080.5999999999999</v>
      </c>
      <c r="G56">
        <v>123.401220804871</v>
      </c>
      <c r="H56">
        <f>(Table2[[#This Row],[1Y Return vs Nifty]]-AVERAGE(Table2[1Y Return vs Nifty]))/_xlfn.STDEV.P(Table2[1Y Return vs Nifty])</f>
        <v>1.8138552823775833</v>
      </c>
      <c r="I56">
        <v>4.3161064950047301</v>
      </c>
      <c r="J56">
        <f>(Table2[[#This Row],[1M Return vs Nifty]]-AVERAGE(Table2[1M Return vs Nifty]))/_xlfn.STDEV.P(Table2[1M Return vs Nifty])</f>
        <v>0.33153235475115994</v>
      </c>
      <c r="K56">
        <v>34.040881893424697</v>
      </c>
      <c r="L56">
        <f>(Table2[[#This Row],[6M Return vs Nifty]]-AVERAGE(Table2[6M Return vs Nifty]))/_xlfn.STDEV.P(Table2[6M Return vs Nifty])</f>
        <v>0.66871213461855628</v>
      </c>
      <c r="M56">
        <v>-0.68370223283613296</v>
      </c>
      <c r="N56">
        <f>(Table2[[#This Row],[1W Return vs Nifty]]-AVERAGE(Table2[1W Return vs Nifty]))/_xlfn.STDEV.P(Table2[1W Return vs Nifty])</f>
        <v>-0.22795742815381062</v>
      </c>
      <c r="O56">
        <v>1066.51</v>
      </c>
      <c r="P56">
        <v>1032.2161066610299</v>
      </c>
      <c r="Q56">
        <v>861.65458416126501</v>
      </c>
      <c r="R56">
        <v>52.823177857263197</v>
      </c>
      <c r="S56" s="1">
        <f>(Table2[[#This Row],[Close Price]]-Table2[[#This Row],[20D EMA]])/Table2[[#This Row],[20D EMA]]</f>
        <v>1.3211315411951054E-2</v>
      </c>
      <c r="T56" s="1">
        <f>(Table2[[#This Row],[Close Price]]-Table2[[#This Row],[50D EMA]])/Table2[[#This Row],[50D EMA]]</f>
        <v>4.687380193618583E-2</v>
      </c>
      <c r="U56" s="1">
        <f>(Table2[[#This Row],[Close Price]]-Table2[[#This Row],[200D EMA]])/Table2[[#This Row],[200D EMA]]</f>
        <v>0.2540988231982268</v>
      </c>
      <c r="V56">
        <v>0.911438355992093</v>
      </c>
      <c r="W56">
        <v>1070.0999999999999</v>
      </c>
      <c r="X56">
        <v>1107.45</v>
      </c>
      <c r="Y56">
        <v>1070.0999999999999</v>
      </c>
      <c r="Z56">
        <v>1107.45</v>
      </c>
      <c r="AA56">
        <v>1035.25</v>
      </c>
      <c r="AB56">
        <v>1121.9000000000001</v>
      </c>
      <c r="AC56" s="1">
        <f>(Table2[[#This Row],[Close Price]]/Table2[[#This Row],[Day Low]])-1</f>
        <v>9.8121670871880173E-3</v>
      </c>
      <c r="AD56" s="1">
        <f>(Table2[[#This Row],[Day High]]/Table2[[#This Row],[Close Price]])-1</f>
        <v>2.4847307051638179E-2</v>
      </c>
      <c r="AE56" s="1">
        <f>(Table2[[#This Row],[Close Price]]/Table2[[#This Row],[Current Week Low]])-1</f>
        <v>9.8121670871880173E-3</v>
      </c>
      <c r="AF56" s="1">
        <f>(Table2[[#This Row],[Current Week High]]/Table2[[#This Row],[Close Price]])-1</f>
        <v>2.4847307051638179E-2</v>
      </c>
      <c r="AG56" s="1">
        <f>(Table2[[#This Row],[Close Price]]/Table2[[#This Row],[Current Month Low]])-1</f>
        <v>4.3805843999033867E-2</v>
      </c>
      <c r="AH56" s="1">
        <f>(Table2[[#This Row],[Current Month High]]/Table2[[#This Row],[Close Price]])-1</f>
        <v>3.8219507680918197E-2</v>
      </c>
      <c r="AI56">
        <v>7.0655191560244397</v>
      </c>
      <c r="AJ56">
        <v>163.56097560975601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-0.05</v>
      </c>
      <c r="AM56" t="s">
        <v>3189</v>
      </c>
      <c r="AN56">
        <v>0.51</v>
      </c>
      <c r="AO56" t="s">
        <v>3191</v>
      </c>
      <c r="AP56">
        <v>0.14353078707436001</v>
      </c>
      <c r="AQ56">
        <f>(Table2[[#This Row],[Sharpe Ratio]]-AVERAGE(Table2[Sharpe Ratio]))/_xlfn.STDEV.P(Table2[Sharpe Ratio])</f>
        <v>0.91729510599045361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3.5034374495839429</v>
      </c>
      <c r="AS56">
        <f>_xlfn.RANK.AVG(Table2[[#This Row],[1Y Return vs Nifty Z-Score]],Table2[1Y Return vs Nifty Z-Score])</f>
        <v>42</v>
      </c>
      <c r="AT56">
        <f>_xlfn.RANK.AVG(Table2[[#This Row],[6M Return vs Nifty Z-Score]],Table2[6M Return vs Nifty Z-Score])</f>
        <v>145</v>
      </c>
      <c r="AU56">
        <f>_xlfn.RANK.AVG(Table2[[#This Row],[Sharpe Ratio Z-Score]],Table2[Sharpe Ratio Z-Score])</f>
        <v>126</v>
      </c>
      <c r="AV56">
        <f>(Table2[[#This Row],[Rank 1Y]]+Table2[[#This Row],[Rank 6M]]+Table2[[#This Row],[Rank Sharpe]])/3</f>
        <v>104.33333333333333</v>
      </c>
    </row>
    <row r="57" spans="1:48" x14ac:dyDescent="0.3">
      <c r="A57" t="s">
        <v>1349</v>
      </c>
      <c r="B57" t="s">
        <v>1350</v>
      </c>
      <c r="C57" t="s">
        <v>3155</v>
      </c>
      <c r="D57" t="s">
        <v>257</v>
      </c>
      <c r="E57">
        <v>8381.9447013999998</v>
      </c>
      <c r="F57">
        <v>73.25</v>
      </c>
      <c r="G57">
        <v>54.8507873796528</v>
      </c>
      <c r="H57">
        <f>(Table2[[#This Row],[1Y Return vs Nifty]]-AVERAGE(Table2[1Y Return vs Nifty]))/_xlfn.STDEV.P(Table2[1Y Return vs Nifty])</f>
        <v>0.59163635734443276</v>
      </c>
      <c r="I57">
        <v>-7.62427632444225</v>
      </c>
      <c r="J57">
        <f>(Table2[[#This Row],[1M Return vs Nifty]]-AVERAGE(Table2[1M Return vs Nifty]))/_xlfn.STDEV.P(Table2[1M Return vs Nifty])</f>
        <v>-0.82335907301124944</v>
      </c>
      <c r="K57">
        <v>35.493421978214201</v>
      </c>
      <c r="L57">
        <f>(Table2[[#This Row],[6M Return vs Nifty]]-AVERAGE(Table2[6M Return vs Nifty]))/_xlfn.STDEV.P(Table2[6M Return vs Nifty])</f>
        <v>0.71575579695487379</v>
      </c>
      <c r="M57">
        <v>-5.3538163484171504</v>
      </c>
      <c r="N57">
        <f>(Table2[[#This Row],[1W Return vs Nifty]]-AVERAGE(Table2[1W Return vs Nifty]))/_xlfn.STDEV.P(Table2[1W Return vs Nifty])</f>
        <v>-1.132169644937024</v>
      </c>
      <c r="O57">
        <v>78.08</v>
      </c>
      <c r="P57">
        <v>77.400323747925697</v>
      </c>
      <c r="Q57">
        <v>62.9605059269783</v>
      </c>
      <c r="R57">
        <v>24.8624585828398</v>
      </c>
      <c r="S57" s="1">
        <f>(Table2[[#This Row],[Close Price]]-Table2[[#This Row],[20D EMA]])/Table2[[#This Row],[20D EMA]]</f>
        <v>-6.1859631147540964E-2</v>
      </c>
      <c r="T57" s="1">
        <f>(Table2[[#This Row],[Close Price]]-Table2[[#This Row],[50D EMA]])/Table2[[#This Row],[50D EMA]]</f>
        <v>-5.362152956158564E-2</v>
      </c>
      <c r="U57" s="1">
        <f>(Table2[[#This Row],[Close Price]]-Table2[[#This Row],[200D EMA]])/Table2[[#This Row],[200D EMA]]</f>
        <v>0.1634277539789066</v>
      </c>
      <c r="V57">
        <v>0.35135425860321901</v>
      </c>
      <c r="W57">
        <v>72.56</v>
      </c>
      <c r="X57">
        <v>75.69</v>
      </c>
      <c r="Y57">
        <v>72.56</v>
      </c>
      <c r="Z57">
        <v>75.69</v>
      </c>
      <c r="AA57">
        <v>72.56</v>
      </c>
      <c r="AB57">
        <v>81.09</v>
      </c>
      <c r="AC57" s="1">
        <f>(Table2[[#This Row],[Close Price]]/Table2[[#This Row],[Day Low]])-1</f>
        <v>9.5093715545755408E-3</v>
      </c>
      <c r="AD57" s="1">
        <f>(Table2[[#This Row],[Day High]]/Table2[[#This Row],[Close Price]])-1</f>
        <v>3.3310580204778173E-2</v>
      </c>
      <c r="AE57" s="1">
        <f>(Table2[[#This Row],[Close Price]]/Table2[[#This Row],[Current Week Low]])-1</f>
        <v>9.5093715545755408E-3</v>
      </c>
      <c r="AF57" s="1">
        <f>(Table2[[#This Row],[Current Week High]]/Table2[[#This Row],[Close Price]])-1</f>
        <v>3.3310580204778173E-2</v>
      </c>
      <c r="AG57" s="1">
        <f>(Table2[[#This Row],[Close Price]]/Table2[[#This Row],[Current Month Low]])-1</f>
        <v>9.5093715545755408E-3</v>
      </c>
      <c r="AH57" s="1">
        <f>(Table2[[#This Row],[Current Month High]]/Table2[[#This Row],[Close Price]])-1</f>
        <v>0.10703071672354958</v>
      </c>
      <c r="AI57">
        <v>27.508532423208202</v>
      </c>
      <c r="AJ57">
        <v>92.786026123165598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0.02</v>
      </c>
      <c r="AM57" t="s">
        <v>3191</v>
      </c>
      <c r="AN57">
        <v>-10.17</v>
      </c>
      <c r="AO57" t="s">
        <v>3189</v>
      </c>
      <c r="AP57">
        <v>0.22975031079251501</v>
      </c>
      <c r="AQ57">
        <f>(Table2[[#This Row],[Sharpe Ratio]]-AVERAGE(Table2[Sharpe Ratio]))/_xlfn.STDEV.P(Table2[Sharpe Ratio])</f>
        <v>1.9199918472831508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1.2718552836341837</v>
      </c>
      <c r="AS57">
        <f>_xlfn.RANK.AVG(Table2[[#This Row],[1Y Return vs Nifty Z-Score]],Table2[1Y Return vs Nifty Z-Score])</f>
        <v>155</v>
      </c>
      <c r="AT57">
        <f>_xlfn.RANK.AVG(Table2[[#This Row],[6M Return vs Nifty Z-Score]],Table2[6M Return vs Nifty Z-Score])</f>
        <v>143</v>
      </c>
      <c r="AU57">
        <f>_xlfn.RANK.AVG(Table2[[#This Row],[Sharpe Ratio Z-Score]],Table2[Sharpe Ratio Z-Score])</f>
        <v>19</v>
      </c>
      <c r="AV57">
        <f>(Table2[[#This Row],[Rank 1Y]]+Table2[[#This Row],[Rank 6M]]+Table2[[#This Row],[Rank Sharpe]])/3</f>
        <v>105.66666666666667</v>
      </c>
    </row>
    <row r="58" spans="1:48" x14ac:dyDescent="0.3">
      <c r="A58" t="s">
        <v>618</v>
      </c>
      <c r="B58" t="s">
        <v>619</v>
      </c>
      <c r="C58" t="s">
        <v>3148</v>
      </c>
      <c r="D58" t="s">
        <v>54</v>
      </c>
      <c r="E58">
        <v>30700.533693599999</v>
      </c>
      <c r="F58">
        <v>1206</v>
      </c>
      <c r="G58">
        <v>106.95894947712</v>
      </c>
      <c r="H58">
        <f>(Table2[[#This Row],[1Y Return vs Nifty]]-AVERAGE(Table2[1Y Return vs Nifty]))/_xlfn.STDEV.P(Table2[1Y Return vs Nifty])</f>
        <v>1.5206980522452596</v>
      </c>
      <c r="I58">
        <v>16.486183375898499</v>
      </c>
      <c r="J58">
        <f>(Table2[[#This Row],[1M Return vs Nifty]]-AVERAGE(Table2[1M Return vs Nifty]))/_xlfn.STDEV.P(Table2[1M Return vs Nifty])</f>
        <v>1.5086401307315498</v>
      </c>
      <c r="K58">
        <v>74.478641461359004</v>
      </c>
      <c r="L58">
        <f>(Table2[[#This Row],[6M Return vs Nifty]]-AVERAGE(Table2[6M Return vs Nifty]))/_xlfn.STDEV.P(Table2[6M Return vs Nifty])</f>
        <v>1.9783767192119459</v>
      </c>
      <c r="M58">
        <v>13.528139400200001</v>
      </c>
      <c r="N58">
        <f>(Table2[[#This Row],[1W Return vs Nifty]]-AVERAGE(Table2[1W Return vs Nifty]))/_xlfn.STDEV.P(Table2[1W Return vs Nifty])</f>
        <v>2.5236928548030995</v>
      </c>
      <c r="O58">
        <v>1076.82</v>
      </c>
      <c r="P58">
        <v>971.40717368729304</v>
      </c>
      <c r="Q58">
        <v>766.47491142864101</v>
      </c>
      <c r="R58">
        <v>89.924317637034093</v>
      </c>
      <c r="S58" s="1">
        <f>(Table2[[#This Row],[Close Price]]-Table2[[#This Row],[20D EMA]])/Table2[[#This Row],[20D EMA]]</f>
        <v>0.11996433944391827</v>
      </c>
      <c r="T58" s="1">
        <f>(Table2[[#This Row],[Close Price]]-Table2[[#This Row],[50D EMA]])/Table2[[#This Row],[50D EMA]]</f>
        <v>0.24149793481783061</v>
      </c>
      <c r="U58" s="1">
        <f>(Table2[[#This Row],[Close Price]]-Table2[[#This Row],[200D EMA]])/Table2[[#This Row],[200D EMA]]</f>
        <v>0.57343701929150348</v>
      </c>
      <c r="V58">
        <v>0.73682512084544505</v>
      </c>
      <c r="W58">
        <v>1175.45</v>
      </c>
      <c r="X58">
        <v>1225</v>
      </c>
      <c r="Y58">
        <v>1175.45</v>
      </c>
      <c r="Z58">
        <v>1225</v>
      </c>
      <c r="AA58">
        <v>1061.5</v>
      </c>
      <c r="AB58">
        <v>1225</v>
      </c>
      <c r="AC58" s="1">
        <f>(Table2[[#This Row],[Close Price]]/Table2[[#This Row],[Day Low]])-1</f>
        <v>2.5990046365221842E-2</v>
      </c>
      <c r="AD58" s="1">
        <f>(Table2[[#This Row],[Day High]]/Table2[[#This Row],[Close Price]])-1</f>
        <v>1.5754560530679917E-2</v>
      </c>
      <c r="AE58" s="1">
        <f>(Table2[[#This Row],[Close Price]]/Table2[[#This Row],[Current Week Low]])-1</f>
        <v>2.5990046365221842E-2</v>
      </c>
      <c r="AF58" s="1">
        <f>(Table2[[#This Row],[Current Week High]]/Table2[[#This Row],[Close Price]])-1</f>
        <v>1.5754560530679917E-2</v>
      </c>
      <c r="AG58" s="1">
        <f>(Table2[[#This Row],[Close Price]]/Table2[[#This Row],[Current Month Low]])-1</f>
        <v>0.13612812058407919</v>
      </c>
      <c r="AH58" s="1">
        <f>(Table2[[#This Row],[Current Month High]]/Table2[[#This Row],[Close Price]])-1</f>
        <v>1.5754560530679917E-2</v>
      </c>
      <c r="AI58">
        <v>1.57545605306799</v>
      </c>
      <c r="AJ58">
        <v>137.86982248520701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0.41</v>
      </c>
      <c r="AM58" t="s">
        <v>3191</v>
      </c>
      <c r="AN58">
        <v>13.96</v>
      </c>
      <c r="AO58" t="s">
        <v>3191</v>
      </c>
      <c r="AP58">
        <v>9.9466020757923004E-2</v>
      </c>
      <c r="AQ58">
        <f>(Table2[[#This Row],[Sharpe Ratio]]-AVERAGE(Table2[Sharpe Ratio]))/_xlfn.STDEV.P(Table2[Sharpe Ratio])</f>
        <v>0.40484043579593521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7.9362481927877901</v>
      </c>
      <c r="AS58">
        <f>_xlfn.RANK.AVG(Table2[[#This Row],[1Y Return vs Nifty Z-Score]],Table2[1Y Return vs Nifty Z-Score])</f>
        <v>55</v>
      </c>
      <c r="AT58">
        <f>_xlfn.RANK.AVG(Table2[[#This Row],[6M Return vs Nifty Z-Score]],Table2[6M Return vs Nifty Z-Score])</f>
        <v>32</v>
      </c>
      <c r="AU58">
        <f>_xlfn.RANK.AVG(Table2[[#This Row],[Sharpe Ratio Z-Score]],Table2[Sharpe Ratio Z-Score])</f>
        <v>234</v>
      </c>
      <c r="AV58">
        <f>(Table2[[#This Row],[Rank 1Y]]+Table2[[#This Row],[Rank 6M]]+Table2[[#This Row],[Rank Sharpe]])/3</f>
        <v>107</v>
      </c>
    </row>
    <row r="59" spans="1:48" x14ac:dyDescent="0.3">
      <c r="A59" t="s">
        <v>2221</v>
      </c>
      <c r="B59" t="s">
        <v>2222</v>
      </c>
      <c r="C59" t="s">
        <v>3156</v>
      </c>
      <c r="D59" t="s">
        <v>407</v>
      </c>
      <c r="E59">
        <v>2621.3526171799999</v>
      </c>
      <c r="F59">
        <v>493.9</v>
      </c>
      <c r="G59">
        <v>-28.999983999590501</v>
      </c>
      <c r="H59">
        <f>(Table2[[#This Row],[1Y Return vs Nifty]]-AVERAGE(Table2[1Y Return vs Nifty]))/_xlfn.STDEV.P(Table2[1Y Return vs Nifty])</f>
        <v>-0.9033797138542885</v>
      </c>
      <c r="I59">
        <v>4.9887289048041801</v>
      </c>
      <c r="J59">
        <f>(Table2[[#This Row],[1M Return vs Nifty]]-AVERAGE(Table2[1M Return vs Nifty]))/_xlfn.STDEV.P(Table2[1M Return vs Nifty])</f>
        <v>0.39658938574794811</v>
      </c>
      <c r="K59">
        <v>-10.0334406661333</v>
      </c>
      <c r="L59">
        <f>(Table2[[#This Row],[6M Return vs Nifty]]-AVERAGE(Table2[6M Return vs Nifty]))/_xlfn.STDEV.P(Table2[6M Return vs Nifty])</f>
        <v>-0.75873043299516785</v>
      </c>
      <c r="M59">
        <v>3.7026829356274402</v>
      </c>
      <c r="N59">
        <f>(Table2[[#This Row],[1W Return vs Nifty]]-AVERAGE(Table2[1W Return vs Nifty]))/_xlfn.STDEV.P(Table2[1W Return vs Nifty])</f>
        <v>0.62132011810760701</v>
      </c>
      <c r="O59">
        <v>472.71</v>
      </c>
      <c r="P59">
        <v>472.85902901426698</v>
      </c>
      <c r="Q59">
        <v>493.51592776773202</v>
      </c>
      <c r="R59">
        <v>68.477884300496598</v>
      </c>
      <c r="S59" s="1">
        <f>(Table2[[#This Row],[Close Price]]-Table2[[#This Row],[20D EMA]])/Table2[[#This Row],[20D EMA]]</f>
        <v>4.482663789638467E-2</v>
      </c>
      <c r="T59" s="1">
        <f>(Table2[[#This Row],[Close Price]]-Table2[[#This Row],[50D EMA]])/Table2[[#This Row],[50D EMA]]</f>
        <v>4.4497344228776804E-2</v>
      </c>
      <c r="U59" s="1">
        <f>(Table2[[#This Row],[Close Price]]-Table2[[#This Row],[200D EMA]])/Table2[[#This Row],[200D EMA]]</f>
        <v>7.782367511524642E-4</v>
      </c>
      <c r="V59">
        <v>2.6946515155791002</v>
      </c>
      <c r="W59">
        <v>486.05</v>
      </c>
      <c r="X59">
        <v>503.7</v>
      </c>
      <c r="Y59">
        <v>486.05</v>
      </c>
      <c r="Z59">
        <v>503.7</v>
      </c>
      <c r="AA59">
        <v>470.7</v>
      </c>
      <c r="AB59">
        <v>522.15</v>
      </c>
      <c r="AC59" s="1">
        <f>(Table2[[#This Row],[Close Price]]/Table2[[#This Row],[Day Low]])-1</f>
        <v>1.6150601789939323E-2</v>
      </c>
      <c r="AD59" s="1">
        <f>(Table2[[#This Row],[Day High]]/Table2[[#This Row],[Close Price]])-1</f>
        <v>1.9842073294189078E-2</v>
      </c>
      <c r="AE59" s="1">
        <f>(Table2[[#This Row],[Close Price]]/Table2[[#This Row],[Current Week Low]])-1</f>
        <v>1.6150601789939323E-2</v>
      </c>
      <c r="AF59" s="1">
        <f>(Table2[[#This Row],[Current Week High]]/Table2[[#This Row],[Close Price]])-1</f>
        <v>1.9842073294189078E-2</v>
      </c>
      <c r="AG59" s="1">
        <f>(Table2[[#This Row],[Close Price]]/Table2[[#This Row],[Current Month Low]])-1</f>
        <v>4.9288294030167767E-2</v>
      </c>
      <c r="AH59" s="1">
        <f>(Table2[[#This Row],[Current Month High]]/Table2[[#This Row],[Close Price]])-1</f>
        <v>5.7197813322534818E-2</v>
      </c>
      <c r="AI59">
        <v>17.8376189512047</v>
      </c>
      <c r="AJ59">
        <v>14.0383283306395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0</v>
      </c>
      <c r="AM59" t="s">
        <v>3190</v>
      </c>
      <c r="AN59">
        <v>7.84</v>
      </c>
      <c r="AO59" t="s">
        <v>3191</v>
      </c>
      <c r="AP59">
        <v>2.38443936594E-4</v>
      </c>
      <c r="AQ59">
        <f>(Table2[[#This Row],[Sharpe Ratio]]-AVERAGE(Table2[Sharpe Ratio]))/_xlfn.STDEV.P(Table2[Sharpe Ratio])</f>
        <v>-0.74913448350841394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635</v>
      </c>
      <c r="AT59">
        <f>_xlfn.RANK.AVG(Table2[[#This Row],[6M Return vs Nifty Z-Score]],Table2[6M Return vs Nifty Z-Score])</f>
        <v>575</v>
      </c>
      <c r="AU59">
        <f>_xlfn.RANK.AVG(Table2[[#This Row],[Sharpe Ratio Z-Score]],Table2[Sharpe Ratio Z-Score])</f>
        <v>532</v>
      </c>
      <c r="AV59">
        <f>(Table2[[#This Row],[Rank 1Y]]+Table2[[#This Row],[Rank 6M]]+Table2[[#This Row],[Rank Sharpe]])/3</f>
        <v>580.66666666666663</v>
      </c>
    </row>
    <row r="60" spans="1:48" x14ac:dyDescent="0.3">
      <c r="A60" t="s">
        <v>1663</v>
      </c>
      <c r="B60" t="s">
        <v>1664</v>
      </c>
      <c r="C60" t="s">
        <v>3156</v>
      </c>
      <c r="D60" t="s">
        <v>407</v>
      </c>
      <c r="E60">
        <v>5178.5722464749997</v>
      </c>
      <c r="F60">
        <v>576.04999999999995</v>
      </c>
      <c r="G60">
        <v>-46.134170525596197</v>
      </c>
      <c r="H60">
        <f>(Table2[[#This Row],[1Y Return vs Nifty]]-AVERAGE(Table2[1Y Return vs Nifty]))/_xlfn.STDEV.P(Table2[1Y Return vs Nifty])</f>
        <v>-1.2088734356405635</v>
      </c>
      <c r="I60">
        <v>8.0091697201922898</v>
      </c>
      <c r="J60">
        <f>(Table2[[#This Row],[1M Return vs Nifty]]-AVERAGE(Table2[1M Return vs Nifty]))/_xlfn.STDEV.P(Table2[1M Return vs Nifty])</f>
        <v>0.68873087388132348</v>
      </c>
      <c r="K60">
        <v>-4.1447742087036596</v>
      </c>
      <c r="L60">
        <f>(Table2[[#This Row],[6M Return vs Nifty]]-AVERAGE(Table2[6M Return vs Nifty]))/_xlfn.STDEV.P(Table2[6M Return vs Nifty])</f>
        <v>-0.56801319266877504</v>
      </c>
      <c r="M60">
        <v>8.9164235548561503</v>
      </c>
      <c r="N60">
        <f>(Table2[[#This Row],[1W Return vs Nifty]]-AVERAGE(Table2[1W Return vs Nifty]))/_xlfn.STDEV.P(Table2[1W Return vs Nifty])</f>
        <v>1.6307875200532997</v>
      </c>
      <c r="O60">
        <v>555</v>
      </c>
      <c r="P60">
        <v>554.71704494646201</v>
      </c>
      <c r="Q60">
        <v>592.26422133288497</v>
      </c>
      <c r="R60">
        <v>66.842161382524694</v>
      </c>
      <c r="S60" s="1">
        <f>(Table2[[#This Row],[Close Price]]-Table2[[#This Row],[20D EMA]])/Table2[[#This Row],[20D EMA]]</f>
        <v>3.7927927927927846E-2</v>
      </c>
      <c r="T60" s="1">
        <f>(Table2[[#This Row],[Close Price]]-Table2[[#This Row],[50D EMA]])/Table2[[#This Row],[50D EMA]]</f>
        <v>3.8457363529539414E-2</v>
      </c>
      <c r="U60" s="1">
        <f>(Table2[[#This Row],[Close Price]]-Table2[[#This Row],[200D EMA]])/Table2[[#This Row],[200D EMA]]</f>
        <v>-2.7376668636837572E-2</v>
      </c>
      <c r="V60">
        <v>2.4208667306933802</v>
      </c>
      <c r="W60">
        <v>569.65</v>
      </c>
      <c r="X60">
        <v>595</v>
      </c>
      <c r="Y60">
        <v>569.65</v>
      </c>
      <c r="Z60">
        <v>595</v>
      </c>
      <c r="AA60">
        <v>527.04999999999995</v>
      </c>
      <c r="AB60">
        <v>625</v>
      </c>
      <c r="AC60" s="1">
        <f>(Table2[[#This Row],[Close Price]]/Table2[[#This Row],[Day Low]])-1</f>
        <v>1.1234968840516002E-2</v>
      </c>
      <c r="AD60" s="1">
        <f>(Table2[[#This Row],[Day High]]/Table2[[#This Row],[Close Price]])-1</f>
        <v>3.2896449960940988E-2</v>
      </c>
      <c r="AE60" s="1">
        <f>(Table2[[#This Row],[Close Price]]/Table2[[#This Row],[Current Week Low]])-1</f>
        <v>1.1234968840516002E-2</v>
      </c>
      <c r="AF60" s="1">
        <f>(Table2[[#This Row],[Current Week High]]/Table2[[#This Row],[Close Price]])-1</f>
        <v>3.2896449960940988E-2</v>
      </c>
      <c r="AG60" s="1">
        <f>(Table2[[#This Row],[Close Price]]/Table2[[#This Row],[Current Month Low]])-1</f>
        <v>9.2970306422540672E-2</v>
      </c>
      <c r="AH60" s="1">
        <f>(Table2[[#This Row],[Current Month High]]/Table2[[#This Row],[Close Price]])-1</f>
        <v>8.4975262564013665E-2</v>
      </c>
      <c r="AI60">
        <v>38.703237566183503</v>
      </c>
      <c r="AJ60">
        <v>12.674816625916799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0.03</v>
      </c>
      <c r="AM60" t="s">
        <v>3191</v>
      </c>
      <c r="AN60">
        <v>12.02</v>
      </c>
      <c r="AO60" t="s">
        <v>3191</v>
      </c>
      <c r="AP60">
        <v>5.0279243653872999E-2</v>
      </c>
      <c r="AQ60">
        <f>(Table2[[#This Row],[Sharpe Ratio]]-AVERAGE(Table2[Sharpe Ratio]))/_xlfn.STDEV.P(Table2[Sharpe Ratio])</f>
        <v>-0.16718106223672125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706</v>
      </c>
      <c r="AT60">
        <f>_xlfn.RANK.AVG(Table2[[#This Row],[6M Return vs Nifty Z-Score]],Table2[6M Return vs Nifty Z-Score])</f>
        <v>510</v>
      </c>
      <c r="AU60">
        <f>_xlfn.RANK.AVG(Table2[[#This Row],[Sharpe Ratio Z-Score]],Table2[Sharpe Ratio Z-Score])</f>
        <v>386</v>
      </c>
      <c r="AV60">
        <f>(Table2[[#This Row],[Rank 1Y]]+Table2[[#This Row],[Rank 6M]]+Table2[[#This Row],[Rank Sharpe]])/3</f>
        <v>534</v>
      </c>
    </row>
    <row r="61" spans="1:48" x14ac:dyDescent="0.3">
      <c r="A61" t="s">
        <v>1055</v>
      </c>
      <c r="B61" t="s">
        <v>1056</v>
      </c>
      <c r="C61" t="s">
        <v>3157</v>
      </c>
      <c r="D61" t="s">
        <v>483</v>
      </c>
      <c r="E61">
        <v>12718.311221255</v>
      </c>
      <c r="F61">
        <v>1911.05</v>
      </c>
      <c r="G61">
        <v>25.5009073549665</v>
      </c>
      <c r="H61">
        <f>(Table2[[#This Row],[1Y Return vs Nifty]]-AVERAGE(Table2[1Y Return vs Nifty]))/_xlfn.STDEV.P(Table2[1Y Return vs Nifty])</f>
        <v>6.8343111463546477E-2</v>
      </c>
      <c r="I61">
        <v>0.191556923360996</v>
      </c>
      <c r="J61">
        <f>(Table2[[#This Row],[1M Return vs Nifty]]-AVERAGE(Table2[1M Return vs Nifty]))/_xlfn.STDEV.P(Table2[1M Return vs Nifty])</f>
        <v>-6.7400159867586878E-2</v>
      </c>
      <c r="K61">
        <v>75.723630265572396</v>
      </c>
      <c r="L61">
        <f>(Table2[[#This Row],[6M Return vs Nifty]]-AVERAGE(Table2[6M Return vs Nifty]))/_xlfn.STDEV.P(Table2[6M Return vs Nifty])</f>
        <v>2.0186983829864764</v>
      </c>
      <c r="M61">
        <v>0.21161470628630999</v>
      </c>
      <c r="N61">
        <f>(Table2[[#This Row],[1W Return vs Nifty]]-AVERAGE(Table2[1W Return vs Nifty]))/_xlfn.STDEV.P(Table2[1W Return vs Nifty])</f>
        <v>-5.4609091429763099E-2</v>
      </c>
      <c r="O61">
        <v>2000.28</v>
      </c>
      <c r="P61">
        <v>1896.8974670129501</v>
      </c>
      <c r="Q61">
        <v>1492.36217579814</v>
      </c>
      <c r="R61">
        <v>36.872036935968197</v>
      </c>
      <c r="S61" s="1">
        <f>(Table2[[#This Row],[Close Price]]-Table2[[#This Row],[20D EMA]])/Table2[[#This Row],[20D EMA]]</f>
        <v>-4.4608754774331606E-2</v>
      </c>
      <c r="T61" s="1">
        <f>(Table2[[#This Row],[Close Price]]-Table2[[#This Row],[50D EMA]])/Table2[[#This Row],[50D EMA]]</f>
        <v>7.4608845407632468E-3</v>
      </c>
      <c r="U61" s="1">
        <f>(Table2[[#This Row],[Close Price]]-Table2[[#This Row],[200D EMA]])/Table2[[#This Row],[200D EMA]]</f>
        <v>0.28055376301529406</v>
      </c>
      <c r="V61">
        <v>0.82848393390937602</v>
      </c>
      <c r="W61">
        <v>1886.05</v>
      </c>
      <c r="X61">
        <v>1998.5</v>
      </c>
      <c r="Y61">
        <v>1886.05</v>
      </c>
      <c r="Z61">
        <v>1998.5</v>
      </c>
      <c r="AA61">
        <v>1886.05</v>
      </c>
      <c r="AB61">
        <v>2182</v>
      </c>
      <c r="AC61" s="1">
        <f>(Table2[[#This Row],[Close Price]]/Table2[[#This Row],[Day Low]])-1</f>
        <v>1.3255215927467479E-2</v>
      </c>
      <c r="AD61" s="1">
        <f>(Table2[[#This Row],[Day High]]/Table2[[#This Row],[Close Price]])-1</f>
        <v>4.5760184191936393E-2</v>
      </c>
      <c r="AE61" s="1">
        <f>(Table2[[#This Row],[Close Price]]/Table2[[#This Row],[Current Week Low]])-1</f>
        <v>1.3255215927467479E-2</v>
      </c>
      <c r="AF61" s="1">
        <f>(Table2[[#This Row],[Current Week High]]/Table2[[#This Row],[Close Price]])-1</f>
        <v>4.5760184191936393E-2</v>
      </c>
      <c r="AG61" s="1">
        <f>(Table2[[#This Row],[Close Price]]/Table2[[#This Row],[Current Month Low]])-1</f>
        <v>1.3255215927467479E-2</v>
      </c>
      <c r="AH61" s="1">
        <f>(Table2[[#This Row],[Current Month High]]/Table2[[#This Row],[Close Price]])-1</f>
        <v>0.14178069647575953</v>
      </c>
      <c r="AI61">
        <v>24.538866068391702</v>
      </c>
      <c r="AJ61">
        <v>112.722652239273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-0.28000000000000003</v>
      </c>
      <c r="AM61" t="s">
        <v>3189</v>
      </c>
      <c r="AN61">
        <v>-5.65</v>
      </c>
      <c r="AO61" t="s">
        <v>3189</v>
      </c>
      <c r="AP61">
        <v>0.22469652633958101</v>
      </c>
      <c r="AQ61">
        <f>(Table2[[#This Row],[Sharpe Ratio]]-AVERAGE(Table2[Sharpe Ratio]))/_xlfn.STDEV.P(Table2[Sharpe Ratio])</f>
        <v>1.8612184629773219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3.8262507061299948</v>
      </c>
      <c r="AS61">
        <f>_xlfn.RANK.AVG(Table2[[#This Row],[1Y Return vs Nifty Z-Score]],Table2[1Y Return vs Nifty Z-Score])</f>
        <v>281</v>
      </c>
      <c r="AT61">
        <f>_xlfn.RANK.AVG(Table2[[#This Row],[6M Return vs Nifty Z-Score]],Table2[6M Return vs Nifty Z-Score])</f>
        <v>29</v>
      </c>
      <c r="AU61">
        <f>_xlfn.RANK.AVG(Table2[[#This Row],[Sharpe Ratio Z-Score]],Table2[Sharpe Ratio Z-Score])</f>
        <v>23</v>
      </c>
      <c r="AV61">
        <f>(Table2[[#This Row],[Rank 1Y]]+Table2[[#This Row],[Rank 6M]]+Table2[[#This Row],[Rank Sharpe]])/3</f>
        <v>111</v>
      </c>
    </row>
    <row r="62" spans="1:48" x14ac:dyDescent="0.3">
      <c r="A62" t="s">
        <v>1367</v>
      </c>
      <c r="B62" t="s">
        <v>1368</v>
      </c>
      <c r="C62" t="s">
        <v>3155</v>
      </c>
      <c r="D62" t="s">
        <v>983</v>
      </c>
      <c r="E62">
        <v>8274.4574472000004</v>
      </c>
      <c r="F62">
        <v>871.5</v>
      </c>
      <c r="G62">
        <v>78.979149909858705</v>
      </c>
      <c r="H62">
        <f>(Table2[[#This Row],[1Y Return vs Nifty]]-AVERAGE(Table2[1Y Return vs Nifty]))/_xlfn.STDEV.P(Table2[1Y Return vs Nifty])</f>
        <v>1.0218326353395129</v>
      </c>
      <c r="I62">
        <v>0.179084623429736</v>
      </c>
      <c r="J62">
        <f>(Table2[[#This Row],[1M Return vs Nifty]]-AVERAGE(Table2[1M Return vs Nifty]))/_xlfn.STDEV.P(Table2[1M Return vs Nifty])</f>
        <v>-6.8606499102509419E-2</v>
      </c>
      <c r="K62">
        <v>32.785729143605302</v>
      </c>
      <c r="L62">
        <f>(Table2[[#This Row],[6M Return vs Nifty]]-AVERAGE(Table2[6M Return vs Nifty]))/_xlfn.STDEV.P(Table2[6M Return vs Nifty])</f>
        <v>0.62806128941206352</v>
      </c>
      <c r="M62">
        <v>-3.3994263581184598</v>
      </c>
      <c r="N62">
        <f>(Table2[[#This Row],[1W Return vs Nifty]]-AVERAGE(Table2[1W Return vs Nifty]))/_xlfn.STDEV.P(Table2[1W Return vs Nifty])</f>
        <v>-0.75376704880109568</v>
      </c>
      <c r="O62">
        <v>877.01</v>
      </c>
      <c r="P62">
        <v>872.52680012673397</v>
      </c>
      <c r="Q62">
        <v>734.313036187992</v>
      </c>
      <c r="R62">
        <v>46.454704872299601</v>
      </c>
      <c r="S62" s="1">
        <f>(Table2[[#This Row],[Close Price]]-Table2[[#This Row],[20D EMA]])/Table2[[#This Row],[20D EMA]]</f>
        <v>-6.282710573425606E-3</v>
      </c>
      <c r="T62" s="1">
        <f>(Table2[[#This Row],[Close Price]]-Table2[[#This Row],[50D EMA]])/Table2[[#This Row],[50D EMA]]</f>
        <v>-1.1768121352660251E-3</v>
      </c>
      <c r="U62" s="1">
        <f>(Table2[[#This Row],[Close Price]]-Table2[[#This Row],[200D EMA]])/Table2[[#This Row],[200D EMA]]</f>
        <v>0.18682354398088974</v>
      </c>
      <c r="V62">
        <v>0.51768117830966198</v>
      </c>
      <c r="W62">
        <v>847</v>
      </c>
      <c r="X62">
        <v>874</v>
      </c>
      <c r="Y62">
        <v>847</v>
      </c>
      <c r="Z62">
        <v>874</v>
      </c>
      <c r="AA62">
        <v>847</v>
      </c>
      <c r="AB62">
        <v>910.9</v>
      </c>
      <c r="AC62" s="1">
        <f>(Table2[[#This Row],[Close Price]]/Table2[[#This Row],[Day Low]])-1</f>
        <v>2.8925619834710758E-2</v>
      </c>
      <c r="AD62" s="1">
        <f>(Table2[[#This Row],[Day High]]/Table2[[#This Row],[Close Price]])-1</f>
        <v>2.8686173264487191E-3</v>
      </c>
      <c r="AE62" s="1">
        <f>(Table2[[#This Row],[Close Price]]/Table2[[#This Row],[Current Week Low]])-1</f>
        <v>2.8925619834710758E-2</v>
      </c>
      <c r="AF62" s="1">
        <f>(Table2[[#This Row],[Current Week High]]/Table2[[#This Row],[Close Price]])-1</f>
        <v>2.8686173264487191E-3</v>
      </c>
      <c r="AG62" s="1">
        <f>(Table2[[#This Row],[Close Price]]/Table2[[#This Row],[Current Month Low]])-1</f>
        <v>2.8925619834710758E-2</v>
      </c>
      <c r="AH62" s="1">
        <f>(Table2[[#This Row],[Current Month High]]/Table2[[#This Row],[Close Price]])-1</f>
        <v>4.520940906483073E-2</v>
      </c>
      <c r="AI62">
        <v>21.514629948364799</v>
      </c>
      <c r="AJ62">
        <v>123.004094165813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</v>
      </c>
      <c r="AM62">
        <v>0</v>
      </c>
      <c r="AN62">
        <v>-1.1599999999999999</v>
      </c>
      <c r="AO62" t="s">
        <v>3189</v>
      </c>
      <c r="AP62">
        <v>0.16846897058026</v>
      </c>
      <c r="AQ62">
        <f>(Table2[[#This Row],[Sharpe Ratio]]-AVERAGE(Table2[Sharpe Ratio]))/_xlfn.STDEV.P(Table2[Sharpe Ratio])</f>
        <v>1.207315675077173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2.0348360519251436</v>
      </c>
      <c r="AS62">
        <f>_xlfn.RANK.AVG(Table2[[#This Row],[1Y Return vs Nifty Z-Score]],Table2[1Y Return vs Nifty Z-Score])</f>
        <v>93</v>
      </c>
      <c r="AT62">
        <f>_xlfn.RANK.AVG(Table2[[#This Row],[6M Return vs Nifty Z-Score]],Table2[6M Return vs Nifty Z-Score])</f>
        <v>152</v>
      </c>
      <c r="AU62">
        <f>_xlfn.RANK.AVG(Table2[[#This Row],[Sharpe Ratio Z-Score]],Table2[Sharpe Ratio Z-Score])</f>
        <v>91</v>
      </c>
      <c r="AV62">
        <f>(Table2[[#This Row],[Rank 1Y]]+Table2[[#This Row],[Rank 6M]]+Table2[[#This Row],[Rank Sharpe]])/3</f>
        <v>112</v>
      </c>
    </row>
    <row r="63" spans="1:48" x14ac:dyDescent="0.3">
      <c r="A63" t="s">
        <v>732</v>
      </c>
      <c r="B63" t="s">
        <v>733</v>
      </c>
      <c r="C63" t="s">
        <v>3155</v>
      </c>
      <c r="D63" t="s">
        <v>166</v>
      </c>
      <c r="E63">
        <v>23735.86909371</v>
      </c>
      <c r="F63">
        <v>746.7</v>
      </c>
      <c r="G63">
        <v>54.962499270216298</v>
      </c>
      <c r="H63">
        <f>(Table2[[#This Row],[1Y Return vs Nifty]]-AVERAGE(Table2[1Y Return vs Nifty]))/_xlfn.STDEV.P(Table2[1Y Return vs Nifty])</f>
        <v>0.59362812282242761</v>
      </c>
      <c r="I63">
        <v>3.0184402675834101</v>
      </c>
      <c r="J63">
        <f>(Table2[[#This Row],[1M Return vs Nifty]]-AVERAGE(Table2[1M Return vs Nifty]))/_xlfn.STDEV.P(Table2[1M Return vs Nifty])</f>
        <v>0.20602016432918832</v>
      </c>
      <c r="K63">
        <v>44.491902952145097</v>
      </c>
      <c r="L63">
        <f>(Table2[[#This Row],[6M Return vs Nifty]]-AVERAGE(Table2[6M Return vs Nifty]))/_xlfn.STDEV.P(Table2[6M Return vs Nifty])</f>
        <v>1.0071911280071857</v>
      </c>
      <c r="M63">
        <v>3.7214961955319401</v>
      </c>
      <c r="N63">
        <f>(Table2[[#This Row],[1W Return vs Nifty]]-AVERAGE(Table2[1W Return vs Nifty]))/_xlfn.STDEV.P(Table2[1W Return vs Nifty])</f>
        <v>0.62496267994274746</v>
      </c>
      <c r="O63">
        <v>732.86</v>
      </c>
      <c r="P63">
        <v>686.34664565114701</v>
      </c>
      <c r="Q63">
        <v>560.45500105623603</v>
      </c>
      <c r="R63">
        <v>52.993721553416698</v>
      </c>
      <c r="S63" s="1">
        <f>(Table2[[#This Row],[Close Price]]-Table2[[#This Row],[20D EMA]])/Table2[[#This Row],[20D EMA]]</f>
        <v>1.8884916628005392E-2</v>
      </c>
      <c r="T63" s="1">
        <f>(Table2[[#This Row],[Close Price]]-Table2[[#This Row],[50D EMA]])/Table2[[#This Row],[50D EMA]]</f>
        <v>8.793421623208332E-2</v>
      </c>
      <c r="U63" s="1">
        <f>(Table2[[#This Row],[Close Price]]-Table2[[#This Row],[200D EMA]])/Table2[[#This Row],[200D EMA]]</f>
        <v>0.33231035246855833</v>
      </c>
      <c r="V63">
        <v>0.68806972534581601</v>
      </c>
      <c r="W63">
        <v>731.55</v>
      </c>
      <c r="X63">
        <v>756.95</v>
      </c>
      <c r="Y63">
        <v>731.55</v>
      </c>
      <c r="Z63">
        <v>756.95</v>
      </c>
      <c r="AA63">
        <v>722.1</v>
      </c>
      <c r="AB63">
        <v>783.5</v>
      </c>
      <c r="AC63" s="1">
        <f>(Table2[[#This Row],[Close Price]]/Table2[[#This Row],[Day Low]])-1</f>
        <v>2.0709452532294614E-2</v>
      </c>
      <c r="AD63" s="1">
        <f>(Table2[[#This Row],[Day High]]/Table2[[#This Row],[Close Price]])-1</f>
        <v>1.372706575599314E-2</v>
      </c>
      <c r="AE63" s="1">
        <f>(Table2[[#This Row],[Close Price]]/Table2[[#This Row],[Current Week Low]])-1</f>
        <v>2.0709452532294614E-2</v>
      </c>
      <c r="AF63" s="1">
        <f>(Table2[[#This Row],[Current Week High]]/Table2[[#This Row],[Close Price]])-1</f>
        <v>1.372706575599314E-2</v>
      </c>
      <c r="AG63" s="1">
        <f>(Table2[[#This Row],[Close Price]]/Table2[[#This Row],[Current Month Low]])-1</f>
        <v>3.4067303697548956E-2</v>
      </c>
      <c r="AH63" s="1">
        <f>(Table2[[#This Row],[Current Month High]]/Table2[[#This Row],[Close Price]])-1</f>
        <v>4.9283514128833472E-2</v>
      </c>
      <c r="AI63">
        <v>13.0239721441007</v>
      </c>
      <c r="AJ63">
        <v>139.32692307692301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0.23</v>
      </c>
      <c r="AM63" t="s">
        <v>3191</v>
      </c>
      <c r="AN63">
        <v>-1.21</v>
      </c>
      <c r="AO63" t="s">
        <v>3189</v>
      </c>
      <c r="AP63">
        <v>0.171420146755108</v>
      </c>
      <c r="AQ63">
        <f>(Table2[[#This Row],[Sharpe Ratio]]-AVERAGE(Table2[Sharpe Ratio]))/_xlfn.STDEV.P(Table2[Sharpe Ratio])</f>
        <v>1.2416366108222359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3.6734387059237852</v>
      </c>
      <c r="AS63">
        <f>_xlfn.RANK.AVG(Table2[[#This Row],[1Y Return vs Nifty Z-Score]],Table2[1Y Return vs Nifty Z-Score])</f>
        <v>154</v>
      </c>
      <c r="AT63">
        <f>_xlfn.RANK.AVG(Table2[[#This Row],[6M Return vs Nifty Z-Score]],Table2[6M Return vs Nifty Z-Score])</f>
        <v>101</v>
      </c>
      <c r="AU63">
        <f>_xlfn.RANK.AVG(Table2[[#This Row],[Sharpe Ratio Z-Score]],Table2[Sharpe Ratio Z-Score])</f>
        <v>81</v>
      </c>
      <c r="AV63">
        <f>(Table2[[#This Row],[Rank 1Y]]+Table2[[#This Row],[Rank 6M]]+Table2[[#This Row],[Rank Sharpe]])/3</f>
        <v>112</v>
      </c>
    </row>
    <row r="64" spans="1:48" x14ac:dyDescent="0.3">
      <c r="A64" t="s">
        <v>560</v>
      </c>
      <c r="B64" t="s">
        <v>561</v>
      </c>
      <c r="C64" t="s">
        <v>3154</v>
      </c>
      <c r="D64" t="s">
        <v>345</v>
      </c>
      <c r="E64">
        <v>36790.654016840002</v>
      </c>
      <c r="F64">
        <v>1789.3</v>
      </c>
      <c r="G64">
        <v>95.784214256764002</v>
      </c>
      <c r="H64">
        <f>(Table2[[#This Row],[1Y Return vs Nifty]]-AVERAGE(Table2[1Y Return vs Nifty]))/_xlfn.STDEV.P(Table2[1Y Return vs Nifty])</f>
        <v>1.3214582781677828</v>
      </c>
      <c r="I64">
        <v>2.4187043237524901</v>
      </c>
      <c r="J64">
        <f>(Table2[[#This Row],[1M Return vs Nifty]]-AVERAGE(Table2[1M Return vs Nifty]))/_xlfn.STDEV.P(Table2[1M Return vs Nifty])</f>
        <v>0.1480128197637143</v>
      </c>
      <c r="K64">
        <v>24.0947101948436</v>
      </c>
      <c r="L64">
        <f>(Table2[[#This Row],[6M Return vs Nifty]]-AVERAGE(Table2[6M Return vs Nifty]))/_xlfn.STDEV.P(Table2[6M Return vs Nifty])</f>
        <v>0.34658378316938232</v>
      </c>
      <c r="M64">
        <v>2.6612363905543002</v>
      </c>
      <c r="N64">
        <f>(Table2[[#This Row],[1W Return vs Nifty]]-AVERAGE(Table2[1W Return vs Nifty]))/_xlfn.STDEV.P(Table2[1W Return vs Nifty])</f>
        <v>0.41967864514230546</v>
      </c>
      <c r="O64">
        <v>1707.61</v>
      </c>
      <c r="P64">
        <v>1677.39213061856</v>
      </c>
      <c r="Q64">
        <v>1415.66065340351</v>
      </c>
      <c r="R64">
        <v>69.478153792205603</v>
      </c>
      <c r="S64" s="1">
        <f>(Table2[[#This Row],[Close Price]]-Table2[[#This Row],[20D EMA]])/Table2[[#This Row],[20D EMA]]</f>
        <v>4.7838792230075991E-2</v>
      </c>
      <c r="T64" s="1">
        <f>(Table2[[#This Row],[Close Price]]-Table2[[#This Row],[50D EMA]])/Table2[[#This Row],[50D EMA]]</f>
        <v>6.6715389525627763E-2</v>
      </c>
      <c r="U64" s="1">
        <f>(Table2[[#This Row],[Close Price]]-Table2[[#This Row],[200D EMA]])/Table2[[#This Row],[200D EMA]]</f>
        <v>0.26393284697020569</v>
      </c>
      <c r="V64">
        <v>1.0131234676968099</v>
      </c>
      <c r="W64">
        <v>1722.65</v>
      </c>
      <c r="X64">
        <v>1795.6</v>
      </c>
      <c r="Y64">
        <v>1722.65</v>
      </c>
      <c r="Z64">
        <v>1795.6</v>
      </c>
      <c r="AA64">
        <v>1650</v>
      </c>
      <c r="AB64">
        <v>1795.6</v>
      </c>
      <c r="AC64" s="1">
        <f>(Table2[[#This Row],[Close Price]]/Table2[[#This Row],[Day Low]])-1</f>
        <v>3.8690389806402825E-2</v>
      </c>
      <c r="AD64" s="1">
        <f>(Table2[[#This Row],[Day High]]/Table2[[#This Row],[Close Price]])-1</f>
        <v>3.5209299726148835E-3</v>
      </c>
      <c r="AE64" s="1">
        <f>(Table2[[#This Row],[Close Price]]/Table2[[#This Row],[Current Week Low]])-1</f>
        <v>3.8690389806402825E-2</v>
      </c>
      <c r="AF64" s="1">
        <f>(Table2[[#This Row],[Current Week High]]/Table2[[#This Row],[Close Price]])-1</f>
        <v>3.5209299726148835E-3</v>
      </c>
      <c r="AG64" s="1">
        <f>(Table2[[#This Row],[Close Price]]/Table2[[#This Row],[Current Month Low]])-1</f>
        <v>8.4424242424242291E-2</v>
      </c>
      <c r="AH64" s="1">
        <f>(Table2[[#This Row],[Current Month High]]/Table2[[#This Row],[Close Price]])-1</f>
        <v>3.5209299726148835E-3</v>
      </c>
      <c r="AI64">
        <v>6.0638238417258101</v>
      </c>
      <c r="AJ64">
        <v>131.65458311755501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-0.02</v>
      </c>
      <c r="AM64" t="s">
        <v>3189</v>
      </c>
      <c r="AN64">
        <v>2.4500000000000002</v>
      </c>
      <c r="AO64" t="s">
        <v>3191</v>
      </c>
      <c r="AP64">
        <v>0.179163054007622</v>
      </c>
      <c r="AQ64">
        <f>(Table2[[#This Row],[Sharpe Ratio]]-AVERAGE(Table2[Sharpe Ratio]))/_xlfn.STDEV.P(Table2[Sharpe Ratio])</f>
        <v>1.3316833605074534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3.5674168867506384</v>
      </c>
      <c r="AS64">
        <f>_xlfn.RANK.AVG(Table2[[#This Row],[1Y Return vs Nifty Z-Score]],Table2[1Y Return vs Nifty Z-Score])</f>
        <v>67</v>
      </c>
      <c r="AT64">
        <f>_xlfn.RANK.AVG(Table2[[#This Row],[6M Return vs Nifty Z-Score]],Table2[6M Return vs Nifty Z-Score])</f>
        <v>216</v>
      </c>
      <c r="AU64">
        <f>_xlfn.RANK.AVG(Table2[[#This Row],[Sharpe Ratio Z-Score]],Table2[Sharpe Ratio Z-Score])</f>
        <v>67</v>
      </c>
      <c r="AV64">
        <f>(Table2[[#This Row],[Rank 1Y]]+Table2[[#This Row],[Rank 6M]]+Table2[[#This Row],[Rank Sharpe]])/3</f>
        <v>116.66666666666667</v>
      </c>
    </row>
    <row r="65" spans="1:48" x14ac:dyDescent="0.3">
      <c r="A65" t="s">
        <v>519</v>
      </c>
      <c r="B65" t="s">
        <v>520</v>
      </c>
      <c r="C65" t="s">
        <v>3144</v>
      </c>
      <c r="D65" t="s">
        <v>521</v>
      </c>
      <c r="E65">
        <v>40170.391329995</v>
      </c>
      <c r="F65">
        <v>1103.3499999999999</v>
      </c>
      <c r="G65">
        <v>74.830925568367505</v>
      </c>
      <c r="H65">
        <f>(Table2[[#This Row],[1Y Return vs Nifty]]-AVERAGE(Table2[1Y Return vs Nifty]))/_xlfn.STDEV.P(Table2[1Y Return vs Nifty])</f>
        <v>0.94787193163390271</v>
      </c>
      <c r="I65">
        <v>3.0717839118765902</v>
      </c>
      <c r="J65">
        <f>(Table2[[#This Row],[1M Return vs Nifty]]-AVERAGE(Table2[1M Return vs Nifty]))/_xlfn.STDEV.P(Table2[1M Return vs Nifty])</f>
        <v>0.21117964023974831</v>
      </c>
      <c r="K65">
        <v>44.388122325003998</v>
      </c>
      <c r="L65">
        <f>(Table2[[#This Row],[6M Return vs Nifty]]-AVERAGE(Table2[6M Return vs Nifty]))/_xlfn.STDEV.P(Table2[6M Return vs Nifty])</f>
        <v>1.0038299672162361</v>
      </c>
      <c r="M65">
        <v>2.22878048957095</v>
      </c>
      <c r="N65">
        <f>(Table2[[#This Row],[1W Return vs Nifty]]-AVERAGE(Table2[1W Return vs Nifty]))/_xlfn.STDEV.P(Table2[1W Return vs Nifty])</f>
        <v>0.33594794837313496</v>
      </c>
      <c r="O65">
        <v>1079.6099999999999</v>
      </c>
      <c r="P65">
        <v>1023.29446657814</v>
      </c>
      <c r="Q65">
        <v>823.03394518728601</v>
      </c>
      <c r="R65">
        <v>59.3404131734952</v>
      </c>
      <c r="S65" s="1">
        <f>(Table2[[#This Row],[Close Price]]-Table2[[#This Row],[20D EMA]])/Table2[[#This Row],[20D EMA]]</f>
        <v>2.1989422106130928E-2</v>
      </c>
      <c r="T65" s="1">
        <f>(Table2[[#This Row],[Close Price]]-Table2[[#This Row],[50D EMA]])/Table2[[#This Row],[50D EMA]]</f>
        <v>7.8233134289842007E-2</v>
      </c>
      <c r="U65" s="1">
        <f>(Table2[[#This Row],[Close Price]]-Table2[[#This Row],[200D EMA]])/Table2[[#This Row],[200D EMA]]</f>
        <v>0.34058869193897756</v>
      </c>
      <c r="V65">
        <v>0.60632808137400795</v>
      </c>
      <c r="W65">
        <v>1054.5</v>
      </c>
      <c r="X65">
        <v>1108</v>
      </c>
      <c r="Y65">
        <v>1054.5</v>
      </c>
      <c r="Z65">
        <v>1108</v>
      </c>
      <c r="AA65">
        <v>1054.5</v>
      </c>
      <c r="AB65">
        <v>1119.6500000000001</v>
      </c>
      <c r="AC65" s="1">
        <f>(Table2[[#This Row],[Close Price]]/Table2[[#This Row],[Day Low]])-1</f>
        <v>4.6325272641062121E-2</v>
      </c>
      <c r="AD65" s="1">
        <f>(Table2[[#This Row],[Day High]]/Table2[[#This Row],[Close Price]])-1</f>
        <v>4.2144378483710554E-3</v>
      </c>
      <c r="AE65" s="1">
        <f>(Table2[[#This Row],[Close Price]]/Table2[[#This Row],[Current Week Low]])-1</f>
        <v>4.6325272641062121E-2</v>
      </c>
      <c r="AF65" s="1">
        <f>(Table2[[#This Row],[Current Week High]]/Table2[[#This Row],[Close Price]])-1</f>
        <v>4.2144378483710554E-3</v>
      </c>
      <c r="AG65" s="1">
        <f>(Table2[[#This Row],[Close Price]]/Table2[[#This Row],[Current Month Low]])-1</f>
        <v>4.6325272641062121E-2</v>
      </c>
      <c r="AH65" s="1">
        <f>(Table2[[#This Row],[Current Month High]]/Table2[[#This Row],[Close Price]])-1</f>
        <v>1.4773190737300101E-2</v>
      </c>
      <c r="AI65">
        <v>10.1191824896905</v>
      </c>
      <c r="AJ65">
        <v>126.304994359552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0.27</v>
      </c>
      <c r="AM65" t="s">
        <v>3191</v>
      </c>
      <c r="AN65">
        <v>0.47</v>
      </c>
      <c r="AO65" t="s">
        <v>3191</v>
      </c>
      <c r="AP65">
        <v>0.131918481366676</v>
      </c>
      <c r="AQ65">
        <f>(Table2[[#This Row],[Sharpe Ratio]]-AVERAGE(Table2[Sharpe Ratio]))/_xlfn.STDEV.P(Table2[Sharpe Ratio])</f>
        <v>0.78224888223663835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3.2810783696996606</v>
      </c>
      <c r="AS65">
        <f>_xlfn.RANK.AVG(Table2[[#This Row],[1Y Return vs Nifty Z-Score]],Table2[1Y Return vs Nifty Z-Score])</f>
        <v>99</v>
      </c>
      <c r="AT65">
        <f>_xlfn.RANK.AVG(Table2[[#This Row],[6M Return vs Nifty Z-Score]],Table2[6M Return vs Nifty Z-Score])</f>
        <v>103</v>
      </c>
      <c r="AU65">
        <f>_xlfn.RANK.AVG(Table2[[#This Row],[Sharpe Ratio Z-Score]],Table2[Sharpe Ratio Z-Score])</f>
        <v>155</v>
      </c>
      <c r="AV65">
        <f>(Table2[[#This Row],[Rank 1Y]]+Table2[[#This Row],[Rank 6M]]+Table2[[#This Row],[Rank Sharpe]])/3</f>
        <v>119</v>
      </c>
    </row>
    <row r="66" spans="1:48" x14ac:dyDescent="0.3">
      <c r="A66" t="s">
        <v>1077</v>
      </c>
      <c r="B66" t="s">
        <v>1078</v>
      </c>
      <c r="C66" t="s">
        <v>3148</v>
      </c>
      <c r="D66" t="s">
        <v>54</v>
      </c>
      <c r="E66">
        <v>12038.70958581</v>
      </c>
      <c r="F66">
        <v>1309.1500000000001</v>
      </c>
      <c r="G66">
        <v>151.69462762606199</v>
      </c>
      <c r="H66">
        <f>(Table2[[#This Row],[1Y Return vs Nifty]]-AVERAGE(Table2[1Y Return vs Nifty]))/_xlfn.STDEV.P(Table2[1Y Return vs Nifty])</f>
        <v>2.3183121551156067</v>
      </c>
      <c r="I66">
        <v>16.4519145600608</v>
      </c>
      <c r="J66">
        <f>(Table2[[#This Row],[1M Return vs Nifty]]-AVERAGE(Table2[1M Return vs Nifty]))/_xlfn.STDEV.P(Table2[1M Return vs Nifty])</f>
        <v>1.5053256003476438</v>
      </c>
      <c r="K66">
        <v>53.430420036941598</v>
      </c>
      <c r="L66">
        <f>(Table2[[#This Row],[6M Return vs Nifty]]-AVERAGE(Table2[6M Return vs Nifty]))/_xlfn.STDEV.P(Table2[6M Return vs Nifty])</f>
        <v>1.2966843984015159</v>
      </c>
      <c r="M66">
        <v>1.9347686939764099</v>
      </c>
      <c r="N66">
        <f>(Table2[[#This Row],[1W Return vs Nifty]]-AVERAGE(Table2[1W Return vs Nifty]))/_xlfn.STDEV.P(Table2[1W Return vs Nifty])</f>
        <v>0.27902234636953654</v>
      </c>
      <c r="O66">
        <v>1284.49</v>
      </c>
      <c r="P66">
        <v>1160.9910652216799</v>
      </c>
      <c r="Q66">
        <v>887.22881631679502</v>
      </c>
      <c r="R66">
        <v>48.792685308076102</v>
      </c>
      <c r="S66" s="1">
        <f>(Table2[[#This Row],[Close Price]]-Table2[[#This Row],[20D EMA]])/Table2[[#This Row],[20D EMA]]</f>
        <v>1.919828102982513E-2</v>
      </c>
      <c r="T66" s="1">
        <f>(Table2[[#This Row],[Close Price]]-Table2[[#This Row],[50D EMA]])/Table2[[#This Row],[50D EMA]]</f>
        <v>0.12761419033834739</v>
      </c>
      <c r="U66" s="1">
        <f>(Table2[[#This Row],[Close Price]]-Table2[[#This Row],[200D EMA]])/Table2[[#This Row],[200D EMA]]</f>
        <v>0.47554945908401758</v>
      </c>
      <c r="V66">
        <v>0.79183218633750196</v>
      </c>
      <c r="W66">
        <v>1250.55</v>
      </c>
      <c r="X66">
        <v>1361</v>
      </c>
      <c r="Y66">
        <v>1250.55</v>
      </c>
      <c r="Z66">
        <v>1361</v>
      </c>
      <c r="AA66">
        <v>1250.55</v>
      </c>
      <c r="AB66">
        <v>1395</v>
      </c>
      <c r="AC66" s="1">
        <f>(Table2[[#This Row],[Close Price]]/Table2[[#This Row],[Day Low]])-1</f>
        <v>4.6859381871976469E-2</v>
      </c>
      <c r="AD66" s="1">
        <f>(Table2[[#This Row],[Day High]]/Table2[[#This Row],[Close Price]])-1</f>
        <v>3.9605851124775437E-2</v>
      </c>
      <c r="AE66" s="1">
        <f>(Table2[[#This Row],[Close Price]]/Table2[[#This Row],[Current Week Low]])-1</f>
        <v>4.6859381871976469E-2</v>
      </c>
      <c r="AF66" s="1">
        <f>(Table2[[#This Row],[Current Week High]]/Table2[[#This Row],[Close Price]])-1</f>
        <v>3.9605851124775437E-2</v>
      </c>
      <c r="AG66" s="1">
        <f>(Table2[[#This Row],[Close Price]]/Table2[[#This Row],[Current Month Low]])-1</f>
        <v>4.6859381871976469E-2</v>
      </c>
      <c r="AH66" s="1">
        <f>(Table2[[#This Row],[Current Month High]]/Table2[[#This Row],[Close Price]])-1</f>
        <v>6.5576901042661229E-2</v>
      </c>
      <c r="AI66">
        <v>6.5576901042661202</v>
      </c>
      <c r="AJ66">
        <v>189.314917127071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0.17</v>
      </c>
      <c r="AM66" t="s">
        <v>3191</v>
      </c>
      <c r="AN66">
        <v>-0.01</v>
      </c>
      <c r="AO66" t="s">
        <v>3189</v>
      </c>
      <c r="AP66">
        <v>9.0925519776618002E-2</v>
      </c>
      <c r="AQ66">
        <f>(Table2[[#This Row],[Sharpe Ratio]]-AVERAGE(Table2[Sharpe Ratio]))/_xlfn.STDEV.P(Table2[Sharpe Ratio])</f>
        <v>0.30551800702730575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5.704862507261609</v>
      </c>
      <c r="AS66">
        <f>_xlfn.RANK.AVG(Table2[[#This Row],[1Y Return vs Nifty Z-Score]],Table2[1Y Return vs Nifty Z-Score])</f>
        <v>28</v>
      </c>
      <c r="AT66">
        <f>_xlfn.RANK.AVG(Table2[[#This Row],[6M Return vs Nifty Z-Score]],Table2[6M Return vs Nifty Z-Score])</f>
        <v>71</v>
      </c>
      <c r="AU66">
        <f>_xlfn.RANK.AVG(Table2[[#This Row],[Sharpe Ratio Z-Score]],Table2[Sharpe Ratio Z-Score])</f>
        <v>258</v>
      </c>
      <c r="AV66">
        <f>(Table2[[#This Row],[Rank 1Y]]+Table2[[#This Row],[Rank 6M]]+Table2[[#This Row],[Rank Sharpe]])/3</f>
        <v>119</v>
      </c>
    </row>
    <row r="67" spans="1:48" x14ac:dyDescent="0.3">
      <c r="A67" t="s">
        <v>765</v>
      </c>
      <c r="B67" t="s">
        <v>766</v>
      </c>
      <c r="C67" t="s">
        <v>3155</v>
      </c>
      <c r="D67" t="s">
        <v>438</v>
      </c>
      <c r="E67">
        <v>21762.068099125001</v>
      </c>
      <c r="F67">
        <v>683.75</v>
      </c>
      <c r="G67">
        <v>51.990580534770899</v>
      </c>
      <c r="H67">
        <f>(Table2[[#This Row],[1Y Return vs Nifty]]-AVERAGE(Table2[1Y Return vs Nifty]))/_xlfn.STDEV.P(Table2[1Y Return vs Nifty])</f>
        <v>0.54064034228440261</v>
      </c>
      <c r="I67">
        <v>5.4866055367996696</v>
      </c>
      <c r="J67">
        <f>(Table2[[#This Row],[1M Return vs Nifty]]-AVERAGE(Table2[1M Return vs Nifty]))/_xlfn.STDEV.P(Table2[1M Return vs Nifty])</f>
        <v>0.44474474752063214</v>
      </c>
      <c r="K67">
        <v>41.101104661127501</v>
      </c>
      <c r="L67">
        <f>(Table2[[#This Row],[6M Return vs Nifty]]-AVERAGE(Table2[6M Return vs Nifty]))/_xlfn.STDEV.P(Table2[6M Return vs Nifty])</f>
        <v>0.89737276807097055</v>
      </c>
      <c r="M67">
        <v>1.92873348061288</v>
      </c>
      <c r="N67">
        <f>(Table2[[#This Row],[1W Return vs Nifty]]-AVERAGE(Table2[1W Return vs Nifty]))/_xlfn.STDEV.P(Table2[1W Return vs Nifty])</f>
        <v>0.27785382810228682</v>
      </c>
      <c r="O67">
        <v>675.08</v>
      </c>
      <c r="P67">
        <v>633.08991872768604</v>
      </c>
      <c r="Q67">
        <v>525.80784137502405</v>
      </c>
      <c r="R67">
        <v>49.003061341202603</v>
      </c>
      <c r="S67" s="1">
        <f>(Table2[[#This Row],[Close Price]]-Table2[[#This Row],[20D EMA]])/Table2[[#This Row],[20D EMA]]</f>
        <v>1.2842922320317531E-2</v>
      </c>
      <c r="T67" s="1">
        <f>(Table2[[#This Row],[Close Price]]-Table2[[#This Row],[50D EMA]])/Table2[[#This Row],[50D EMA]]</f>
        <v>8.0020356940961837E-2</v>
      </c>
      <c r="U67" s="1">
        <f>(Table2[[#This Row],[Close Price]]-Table2[[#This Row],[200D EMA]])/Table2[[#This Row],[200D EMA]]</f>
        <v>0.30037999854080955</v>
      </c>
      <c r="V67">
        <v>0.87930148437715006</v>
      </c>
      <c r="W67">
        <v>663.65</v>
      </c>
      <c r="X67">
        <v>700.2</v>
      </c>
      <c r="Y67">
        <v>663.65</v>
      </c>
      <c r="Z67">
        <v>700.2</v>
      </c>
      <c r="AA67">
        <v>663.65</v>
      </c>
      <c r="AB67">
        <v>724</v>
      </c>
      <c r="AC67" s="1">
        <f>(Table2[[#This Row],[Close Price]]/Table2[[#This Row],[Day Low]])-1</f>
        <v>3.0287048896255664E-2</v>
      </c>
      <c r="AD67" s="1">
        <f>(Table2[[#This Row],[Day High]]/Table2[[#This Row],[Close Price]])-1</f>
        <v>2.4058500914076797E-2</v>
      </c>
      <c r="AE67" s="1">
        <f>(Table2[[#This Row],[Close Price]]/Table2[[#This Row],[Current Week Low]])-1</f>
        <v>3.0287048896255664E-2</v>
      </c>
      <c r="AF67" s="1">
        <f>(Table2[[#This Row],[Current Week High]]/Table2[[#This Row],[Close Price]])-1</f>
        <v>2.4058500914076797E-2</v>
      </c>
      <c r="AG67" s="1">
        <f>(Table2[[#This Row],[Close Price]]/Table2[[#This Row],[Current Month Low]])-1</f>
        <v>3.0287048896255664E-2</v>
      </c>
      <c r="AH67" s="1">
        <f>(Table2[[#This Row],[Current Month High]]/Table2[[#This Row],[Close Price]])-1</f>
        <v>5.8866544789762276E-2</v>
      </c>
      <c r="AI67">
        <v>5.8866544789762196</v>
      </c>
      <c r="AJ67">
        <v>120.92084006461999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0.32</v>
      </c>
      <c r="AM67" t="s">
        <v>3191</v>
      </c>
      <c r="AN67">
        <v>-0.62</v>
      </c>
      <c r="AO67" t="s">
        <v>3189</v>
      </c>
      <c r="AP67">
        <v>0.172375716334007</v>
      </c>
      <c r="AQ67">
        <f>(Table2[[#This Row],[Sharpe Ratio]]-AVERAGE(Table2[Sharpe Ratio]))/_xlfn.STDEV.P(Table2[Sharpe Ratio])</f>
        <v>1.2527494824958556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3.4133611684741476</v>
      </c>
      <c r="AS67">
        <f>_xlfn.RANK.AVG(Table2[[#This Row],[1Y Return vs Nifty Z-Score]],Table2[1Y Return vs Nifty Z-Score])</f>
        <v>164</v>
      </c>
      <c r="AT67">
        <f>_xlfn.RANK.AVG(Table2[[#This Row],[6M Return vs Nifty Z-Score]],Table2[6M Return vs Nifty Z-Score])</f>
        <v>117</v>
      </c>
      <c r="AU67">
        <f>_xlfn.RANK.AVG(Table2[[#This Row],[Sharpe Ratio Z-Score]],Table2[Sharpe Ratio Z-Score])</f>
        <v>78</v>
      </c>
      <c r="AV67">
        <f>(Table2[[#This Row],[Rank 1Y]]+Table2[[#This Row],[Rank 6M]]+Table2[[#This Row],[Rank Sharpe]])/3</f>
        <v>119.66666666666667</v>
      </c>
    </row>
    <row r="68" spans="1:48" x14ac:dyDescent="0.3">
      <c r="A68" t="s">
        <v>1194</v>
      </c>
      <c r="B68" t="s">
        <v>1195</v>
      </c>
      <c r="C68" t="s">
        <v>3146</v>
      </c>
      <c r="D68" t="s">
        <v>118</v>
      </c>
      <c r="E68">
        <v>10025.085965439999</v>
      </c>
      <c r="F68">
        <v>1705.6</v>
      </c>
      <c r="G68">
        <v>36.5615912699622</v>
      </c>
      <c r="H68">
        <f>(Table2[[#This Row],[1Y Return vs Nifty]]-AVERAGE(Table2[1Y Return vs Nifty]))/_xlfn.STDEV.P(Table2[1Y Return vs Nifty])</f>
        <v>0.26554940950198186</v>
      </c>
      <c r="I68">
        <v>30.8880223085079</v>
      </c>
      <c r="J68">
        <f>(Table2[[#This Row],[1M Return vs Nifty]]-AVERAGE(Table2[1M Return vs Nifty]))/_xlfn.STDEV.P(Table2[1M Return vs Nifty])</f>
        <v>2.9016072222218257</v>
      </c>
      <c r="K68">
        <v>55.783644701265501</v>
      </c>
      <c r="L68">
        <f>(Table2[[#This Row],[6M Return vs Nifty]]-AVERAGE(Table2[6M Return vs Nifty]))/_xlfn.STDEV.P(Table2[6M Return vs Nifty])</f>
        <v>1.372898685132192</v>
      </c>
      <c r="M68">
        <v>12.338219723104</v>
      </c>
      <c r="N68">
        <f>(Table2[[#This Row],[1W Return vs Nifty]]-AVERAGE(Table2[1W Return vs Nifty]))/_xlfn.STDEV.P(Table2[1W Return vs Nifty])</f>
        <v>2.2933044997452958</v>
      </c>
      <c r="O68">
        <v>1572.24</v>
      </c>
      <c r="P68">
        <v>1481.3012070085199</v>
      </c>
      <c r="Q68">
        <v>1268.12163446713</v>
      </c>
      <c r="R68">
        <v>63.542717565864898</v>
      </c>
      <c r="S68" s="1">
        <f>(Table2[[#This Row],[Close Price]]-Table2[[#This Row],[20D EMA]])/Table2[[#This Row],[20D EMA]]</f>
        <v>8.482165572686097E-2</v>
      </c>
      <c r="T68" s="1">
        <f>(Table2[[#This Row],[Close Price]]-Table2[[#This Row],[50D EMA]])/Table2[[#This Row],[50D EMA]]</f>
        <v>0.15142011086620949</v>
      </c>
      <c r="U68" s="1">
        <f>(Table2[[#This Row],[Close Price]]-Table2[[#This Row],[200D EMA]])/Table2[[#This Row],[200D EMA]]</f>
        <v>0.34498139109242482</v>
      </c>
      <c r="V68">
        <v>1.8498352337243</v>
      </c>
      <c r="W68">
        <v>1677.05</v>
      </c>
      <c r="X68">
        <v>1770</v>
      </c>
      <c r="Y68">
        <v>1677.05</v>
      </c>
      <c r="Z68">
        <v>1770</v>
      </c>
      <c r="AA68">
        <v>1568.95</v>
      </c>
      <c r="AB68">
        <v>1848.9</v>
      </c>
      <c r="AC68" s="1">
        <f>(Table2[[#This Row],[Close Price]]/Table2[[#This Row],[Day Low]])-1</f>
        <v>1.7023940848513774E-2</v>
      </c>
      <c r="AD68" s="1">
        <f>(Table2[[#This Row],[Day High]]/Table2[[#This Row],[Close Price]])-1</f>
        <v>3.7757973733583583E-2</v>
      </c>
      <c r="AE68" s="1">
        <f>(Table2[[#This Row],[Close Price]]/Table2[[#This Row],[Current Week Low]])-1</f>
        <v>1.7023940848513774E-2</v>
      </c>
      <c r="AF68" s="1">
        <f>(Table2[[#This Row],[Current Week High]]/Table2[[#This Row],[Close Price]])-1</f>
        <v>3.7757973733583583E-2</v>
      </c>
      <c r="AG68" s="1">
        <f>(Table2[[#This Row],[Close Price]]/Table2[[#This Row],[Current Month Low]])-1</f>
        <v>8.7096465789221922E-2</v>
      </c>
      <c r="AH68" s="1">
        <f>(Table2[[#This Row],[Current Month High]]/Table2[[#This Row],[Close Price]])-1</f>
        <v>8.4017354596622962E-2</v>
      </c>
      <c r="AI68">
        <v>8.4017354596622909</v>
      </c>
      <c r="AJ68">
        <v>85.795206971677501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</v>
      </c>
      <c r="AM68" t="s">
        <v>3190</v>
      </c>
      <c r="AN68">
        <v>11.77</v>
      </c>
      <c r="AO68" t="s">
        <v>3191</v>
      </c>
      <c r="AP68">
        <v>0.17293091519975601</v>
      </c>
      <c r="AQ68">
        <f>(Table2[[#This Row],[Sharpe Ratio]]-AVERAGE(Table2[Sharpe Ratio]))/_xlfn.STDEV.P(Table2[Sharpe Ratio])</f>
        <v>1.2592062114297304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8.0925660280310261</v>
      </c>
      <c r="AS68">
        <f>_xlfn.RANK.AVG(Table2[[#This Row],[1Y Return vs Nifty Z-Score]],Table2[1Y Return vs Nifty Z-Score])</f>
        <v>227</v>
      </c>
      <c r="AT68">
        <f>_xlfn.RANK.AVG(Table2[[#This Row],[6M Return vs Nifty Z-Score]],Table2[6M Return vs Nifty Z-Score])</f>
        <v>63</v>
      </c>
      <c r="AU68">
        <f>_xlfn.RANK.AVG(Table2[[#This Row],[Sharpe Ratio Z-Score]],Table2[Sharpe Ratio Z-Score])</f>
        <v>77</v>
      </c>
      <c r="AV68">
        <f>(Table2[[#This Row],[Rank 1Y]]+Table2[[#This Row],[Rank 6M]]+Table2[[#This Row],[Rank Sharpe]])/3</f>
        <v>122.33333333333333</v>
      </c>
    </row>
    <row r="69" spans="1:48" x14ac:dyDescent="0.3">
      <c r="A69" t="s">
        <v>240</v>
      </c>
      <c r="B69" t="s">
        <v>241</v>
      </c>
      <c r="C69" t="s">
        <v>3148</v>
      </c>
      <c r="D69" t="s">
        <v>54</v>
      </c>
      <c r="E69">
        <v>111103.32600585</v>
      </c>
      <c r="F69">
        <v>1100</v>
      </c>
      <c r="G69">
        <v>49.191319758680997</v>
      </c>
      <c r="H69">
        <f>(Table2[[#This Row],[1Y Return vs Nifty]]-AVERAGE(Table2[1Y Return vs Nifty]))/_xlfn.STDEV.P(Table2[1Y Return vs Nifty])</f>
        <v>0.49073096424418383</v>
      </c>
      <c r="I69">
        <v>-17.907619721150901</v>
      </c>
      <c r="J69">
        <f>(Table2[[#This Row],[1M Return vs Nifty]]-AVERAGE(Table2[1M Return vs Nifty]))/_xlfn.STDEV.P(Table2[1M Return vs Nifty])</f>
        <v>-1.817979205144169</v>
      </c>
      <c r="K69">
        <v>-0.24631719055602</v>
      </c>
      <c r="L69">
        <f>(Table2[[#This Row],[6M Return vs Nifty]]-AVERAGE(Table2[6M Return vs Nifty]))/_xlfn.STDEV.P(Table2[6M Return vs Nifty])</f>
        <v>-0.44175320334740503</v>
      </c>
      <c r="M69">
        <v>-1.75093849842118</v>
      </c>
      <c r="N69">
        <f>(Table2[[#This Row],[1W Return vs Nifty]]-AVERAGE(Table2[1W Return vs Nifty]))/_xlfn.STDEV.P(Table2[1W Return vs Nifty])</f>
        <v>-0.43459222243357204</v>
      </c>
      <c r="O69">
        <v>1145.18</v>
      </c>
      <c r="P69">
        <v>1148.85194091126</v>
      </c>
      <c r="Q69">
        <v>974.87635329400098</v>
      </c>
      <c r="R69">
        <v>33.685833432462601</v>
      </c>
      <c r="S69" s="1">
        <f>(Table2[[#This Row],[Close Price]]-Table2[[#This Row],[20D EMA]])/Table2[[#This Row],[20D EMA]]</f>
        <v>-3.9452313173474966E-2</v>
      </c>
      <c r="T69" s="1">
        <f>(Table2[[#This Row],[Close Price]]-Table2[[#This Row],[50D EMA]])/Table2[[#This Row],[50D EMA]]</f>
        <v>-4.2522399250604109E-2</v>
      </c>
      <c r="U69" s="1">
        <f>(Table2[[#This Row],[Close Price]]-Table2[[#This Row],[200D EMA]])/Table2[[#This Row],[200D EMA]]</f>
        <v>0.12834822209321198</v>
      </c>
      <c r="V69">
        <v>2.41131042485436</v>
      </c>
      <c r="W69">
        <v>1088.95</v>
      </c>
      <c r="X69">
        <v>1110</v>
      </c>
      <c r="Y69">
        <v>1088.95</v>
      </c>
      <c r="Z69">
        <v>1110</v>
      </c>
      <c r="AA69">
        <v>1088.95</v>
      </c>
      <c r="AB69">
        <v>1139.95</v>
      </c>
      <c r="AC69" s="1">
        <f>(Table2[[#This Row],[Close Price]]/Table2[[#This Row],[Day Low]])-1</f>
        <v>1.0147389687313435E-2</v>
      </c>
      <c r="AD69" s="1">
        <f>(Table2[[#This Row],[Day High]]/Table2[[#This Row],[Close Price]])-1</f>
        <v>9.0909090909090384E-3</v>
      </c>
      <c r="AE69" s="1">
        <f>(Table2[[#This Row],[Close Price]]/Table2[[#This Row],[Current Week Low]])-1</f>
        <v>1.0147389687313435E-2</v>
      </c>
      <c r="AF69" s="1">
        <f>(Table2[[#This Row],[Current Week High]]/Table2[[#This Row],[Close Price]])-1</f>
        <v>9.0909090909090384E-3</v>
      </c>
      <c r="AG69" s="1">
        <f>(Table2[[#This Row],[Close Price]]/Table2[[#This Row],[Current Month Low]])-1</f>
        <v>1.0147389687313435E-2</v>
      </c>
      <c r="AH69" s="1">
        <f>(Table2[[#This Row],[Current Month High]]/Table2[[#This Row],[Close Price]])-1</f>
        <v>3.6318181818181916E-2</v>
      </c>
      <c r="AI69">
        <v>20.390909090908998</v>
      </c>
      <c r="AJ69">
        <v>93.747247908410401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-0.14000000000000001</v>
      </c>
      <c r="AM69" t="s">
        <v>3189</v>
      </c>
      <c r="AN69">
        <v>-8.75</v>
      </c>
      <c r="AO69" t="s">
        <v>3189</v>
      </c>
      <c r="AP69">
        <v>7.8587798054356006E-2</v>
      </c>
      <c r="AQ69">
        <f>(Table2[[#This Row],[Sharpe Ratio]]-AVERAGE(Table2[Sharpe Ratio]))/_xlfn.STDEV.P(Table2[Sharpe Ratio])</f>
        <v>0.16203550060186955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172</v>
      </c>
      <c r="AT69">
        <f>_xlfn.RANK.AVG(Table2[[#This Row],[6M Return vs Nifty Z-Score]],Table2[6M Return vs Nifty Z-Score])</f>
        <v>465</v>
      </c>
      <c r="AU69">
        <f>_xlfn.RANK.AVG(Table2[[#This Row],[Sharpe Ratio Z-Score]],Table2[Sharpe Ratio Z-Score])</f>
        <v>305</v>
      </c>
      <c r="AV69">
        <f>(Table2[[#This Row],[Rank 1Y]]+Table2[[#This Row],[Rank 6M]]+Table2[[#This Row],[Rank Sharpe]])/3</f>
        <v>314</v>
      </c>
    </row>
    <row r="70" spans="1:48" x14ac:dyDescent="0.3">
      <c r="A70" t="s">
        <v>333</v>
      </c>
      <c r="B70" t="s">
        <v>334</v>
      </c>
      <c r="C70" t="s">
        <v>3144</v>
      </c>
      <c r="D70" t="s">
        <v>335</v>
      </c>
      <c r="E70">
        <v>76317.628344390003</v>
      </c>
      <c r="F70">
        <v>802.35</v>
      </c>
      <c r="G70">
        <v>-31.531450114082102</v>
      </c>
      <c r="H70">
        <f>(Table2[[#This Row],[1Y Return vs Nifty]]-AVERAGE(Table2[1Y Return vs Nifty]))/_xlfn.STDEV.P(Table2[1Y Return vs Nifty])</f>
        <v>-0.94851445099037135</v>
      </c>
      <c r="I70">
        <v>9.2153155074159798</v>
      </c>
      <c r="J70">
        <f>(Table2[[#This Row],[1M Return vs Nifty]]-AVERAGE(Table2[1M Return vs Nifty]))/_xlfn.STDEV.P(Table2[1M Return vs Nifty])</f>
        <v>0.8053910724159713</v>
      </c>
      <c r="K70">
        <v>2.9805815269515801</v>
      </c>
      <c r="L70">
        <f>(Table2[[#This Row],[6M Return vs Nifty]]-AVERAGE(Table2[6M Return vs Nifty]))/_xlfn.STDEV.P(Table2[6M Return vs Nifty])</f>
        <v>-0.33724308672510028</v>
      </c>
      <c r="M70">
        <v>11.3410540967975</v>
      </c>
      <c r="N70">
        <f>(Table2[[#This Row],[1W Return vs Nifty]]-AVERAGE(Table2[1W Return vs Nifty]))/_xlfn.STDEV.P(Table2[1W Return vs Nifty])</f>
        <v>2.1002365534065914</v>
      </c>
      <c r="O70">
        <v>744.59</v>
      </c>
      <c r="P70">
        <v>730.24474437052902</v>
      </c>
      <c r="Q70">
        <v>737.62477860386298</v>
      </c>
      <c r="R70">
        <v>87.303940855897594</v>
      </c>
      <c r="S70" s="1">
        <f>(Table2[[#This Row],[Close Price]]-Table2[[#This Row],[20D EMA]])/Table2[[#This Row],[20D EMA]]</f>
        <v>7.7572892464309207E-2</v>
      </c>
      <c r="T70" s="1">
        <f>(Table2[[#This Row],[Close Price]]-Table2[[#This Row],[50D EMA]])/Table2[[#This Row],[50D EMA]]</f>
        <v>9.8741218181071247E-2</v>
      </c>
      <c r="U70" s="1">
        <f>(Table2[[#This Row],[Close Price]]-Table2[[#This Row],[200D EMA]])/Table2[[#This Row],[200D EMA]]</f>
        <v>8.7748165833915592E-2</v>
      </c>
      <c r="V70">
        <v>2.32752709620787</v>
      </c>
      <c r="W70">
        <v>786.2</v>
      </c>
      <c r="X70">
        <v>808.75</v>
      </c>
      <c r="Y70">
        <v>786.2</v>
      </c>
      <c r="Z70">
        <v>808.75</v>
      </c>
      <c r="AA70">
        <v>722.6</v>
      </c>
      <c r="AB70">
        <v>812</v>
      </c>
      <c r="AC70" s="1">
        <f>(Table2[[#This Row],[Close Price]]/Table2[[#This Row],[Day Low]])-1</f>
        <v>2.0541846858305846E-2</v>
      </c>
      <c r="AD70" s="1">
        <f>(Table2[[#This Row],[Day High]]/Table2[[#This Row],[Close Price]])-1</f>
        <v>7.9765688290645009E-3</v>
      </c>
      <c r="AE70" s="1">
        <f>(Table2[[#This Row],[Close Price]]/Table2[[#This Row],[Current Week Low]])-1</f>
        <v>2.0541846858305846E-2</v>
      </c>
      <c r="AF70" s="1">
        <f>(Table2[[#This Row],[Current Week High]]/Table2[[#This Row],[Close Price]])-1</f>
        <v>7.9765688290645009E-3</v>
      </c>
      <c r="AG70" s="1">
        <f>(Table2[[#This Row],[Close Price]]/Table2[[#This Row],[Current Month Low]])-1</f>
        <v>0.11036534735676717</v>
      </c>
      <c r="AH70" s="1">
        <f>(Table2[[#This Row],[Current Month High]]/Table2[[#This Row],[Close Price]])-1</f>
        <v>1.2027170187574043E-2</v>
      </c>
      <c r="AI70">
        <v>6.9109490870567596</v>
      </c>
      <c r="AJ70">
        <v>23.828999151169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0.06</v>
      </c>
      <c r="AM70" t="s">
        <v>3191</v>
      </c>
      <c r="AN70">
        <v>12.3</v>
      </c>
      <c r="AO70" t="s">
        <v>3191</v>
      </c>
      <c r="AP70">
        <v>-0.11001157424086699</v>
      </c>
      <c r="AQ70">
        <f>(Table2[[#This Row],[Sharpe Ratio]]-AVERAGE(Table2[Sharpe Ratio]))/_xlfn.STDEV.P(Table2[Sharpe Ratio])</f>
        <v>-2.0312957526354793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656</v>
      </c>
      <c r="AT70">
        <f>_xlfn.RANK.AVG(Table2[[#This Row],[6M Return vs Nifty Z-Score]],Table2[6M Return vs Nifty Z-Score])</f>
        <v>437</v>
      </c>
      <c r="AU70">
        <f>_xlfn.RANK.AVG(Table2[[#This Row],[Sharpe Ratio Z-Score]],Table2[Sharpe Ratio Z-Score])</f>
        <v>730</v>
      </c>
      <c r="AV70">
        <f>(Table2[[#This Row],[Rank 1Y]]+Table2[[#This Row],[Rank 6M]]+Table2[[#This Row],[Rank Sharpe]])/3</f>
        <v>607.66666666666663</v>
      </c>
    </row>
    <row r="71" spans="1:48" x14ac:dyDescent="0.3">
      <c r="A71" t="s">
        <v>1474</v>
      </c>
      <c r="B71" t="s">
        <v>1475</v>
      </c>
      <c r="C71" t="s">
        <v>3147</v>
      </c>
      <c r="D71" t="s">
        <v>46</v>
      </c>
      <c r="E71">
        <v>7174.4432568689999</v>
      </c>
      <c r="F71">
        <v>255.57</v>
      </c>
      <c r="G71">
        <v>101.560798486057</v>
      </c>
      <c r="H71">
        <f>(Table2[[#This Row],[1Y Return vs Nifty]]-AVERAGE(Table2[1Y Return vs Nifty]))/_xlfn.STDEV.P(Table2[1Y Return vs Nifty])</f>
        <v>1.4244518000802586</v>
      </c>
      <c r="I71">
        <v>10.2566950491964</v>
      </c>
      <c r="J71">
        <f>(Table2[[#This Row],[1M Return vs Nifty]]-AVERAGE(Table2[1M Return vs Nifty]))/_xlfn.STDEV.P(Table2[1M Return vs Nifty])</f>
        <v>0.90611483680739269</v>
      </c>
      <c r="K71">
        <v>44.548714511767599</v>
      </c>
      <c r="L71">
        <f>(Table2[[#This Row],[6M Return vs Nifty]]-AVERAGE(Table2[6M Return vs Nifty]))/_xlfn.STDEV.P(Table2[6M Return vs Nifty])</f>
        <v>1.0090310936340674</v>
      </c>
      <c r="M71">
        <v>16.871786591084302</v>
      </c>
      <c r="N71">
        <f>(Table2[[#This Row],[1W Return vs Nifty]]-AVERAGE(Table2[1W Return vs Nifty]))/_xlfn.STDEV.P(Table2[1W Return vs Nifty])</f>
        <v>3.1710788851622986</v>
      </c>
      <c r="O71">
        <v>243.06</v>
      </c>
      <c r="P71">
        <v>235.22418577361501</v>
      </c>
      <c r="Q71">
        <v>192.54380752057699</v>
      </c>
      <c r="R71">
        <v>61.267364205181501</v>
      </c>
      <c r="S71" s="1">
        <f>(Table2[[#This Row],[Close Price]]-Table2[[#This Row],[20D EMA]])/Table2[[#This Row],[20D EMA]]</f>
        <v>5.1468773142433928E-2</v>
      </c>
      <c r="T71" s="1">
        <f>(Table2[[#This Row],[Close Price]]-Table2[[#This Row],[50D EMA]])/Table2[[#This Row],[50D EMA]]</f>
        <v>8.6495417805234759E-2</v>
      </c>
      <c r="U71" s="1">
        <f>(Table2[[#This Row],[Close Price]]-Table2[[#This Row],[200D EMA]])/Table2[[#This Row],[200D EMA]]</f>
        <v>0.32733430013160741</v>
      </c>
      <c r="V71">
        <v>1.3043858873980501</v>
      </c>
      <c r="W71">
        <v>254.15</v>
      </c>
      <c r="X71">
        <v>270.39</v>
      </c>
      <c r="Y71">
        <v>254.15</v>
      </c>
      <c r="Z71">
        <v>270.39</v>
      </c>
      <c r="AA71">
        <v>227.4</v>
      </c>
      <c r="AB71">
        <v>284.74</v>
      </c>
      <c r="AC71" s="1">
        <f>(Table2[[#This Row],[Close Price]]/Table2[[#This Row],[Day Low]])-1</f>
        <v>5.5872516230572877E-3</v>
      </c>
      <c r="AD71" s="1">
        <f>(Table2[[#This Row],[Day High]]/Table2[[#This Row],[Close Price]])-1</f>
        <v>5.7988026763704736E-2</v>
      </c>
      <c r="AE71" s="1">
        <f>(Table2[[#This Row],[Close Price]]/Table2[[#This Row],[Current Week Low]])-1</f>
        <v>5.5872516230572877E-3</v>
      </c>
      <c r="AF71" s="1">
        <f>(Table2[[#This Row],[Current Week High]]/Table2[[#This Row],[Close Price]])-1</f>
        <v>5.7988026763704736E-2</v>
      </c>
      <c r="AG71" s="1">
        <f>(Table2[[#This Row],[Close Price]]/Table2[[#This Row],[Current Month Low]])-1</f>
        <v>0.12387862796833771</v>
      </c>
      <c r="AH71" s="1">
        <f>(Table2[[#This Row],[Current Month High]]/Table2[[#This Row],[Close Price]])-1</f>
        <v>0.11413702703760231</v>
      </c>
      <c r="AI71">
        <v>11.413702703760199</v>
      </c>
      <c r="AJ71">
        <v>155.44227886056899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0.02</v>
      </c>
      <c r="AM71" t="s">
        <v>3191</v>
      </c>
      <c r="AN71">
        <v>8.8699999999999992</v>
      </c>
      <c r="AO71" t="s">
        <v>3191</v>
      </c>
      <c r="AP71">
        <v>0.109869097730488</v>
      </c>
      <c r="AQ71">
        <f>(Table2[[#This Row],[Sharpe Ratio]]-AVERAGE(Table2[Sharpe Ratio]))/_xlfn.STDEV.P(Table2[Sharpe Ratio])</f>
        <v>0.52582383874196148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7.0365004544259788</v>
      </c>
      <c r="AS71">
        <f>_xlfn.RANK.AVG(Table2[[#This Row],[1Y Return vs Nifty Z-Score]],Table2[1Y Return vs Nifty Z-Score])</f>
        <v>61</v>
      </c>
      <c r="AT71">
        <f>_xlfn.RANK.AVG(Table2[[#This Row],[6M Return vs Nifty Z-Score]],Table2[6M Return vs Nifty Z-Score])</f>
        <v>100</v>
      </c>
      <c r="AU71">
        <f>_xlfn.RANK.AVG(Table2[[#This Row],[Sharpe Ratio Z-Score]],Table2[Sharpe Ratio Z-Score])</f>
        <v>207</v>
      </c>
      <c r="AV71">
        <f>(Table2[[#This Row],[Rank 1Y]]+Table2[[#This Row],[Rank 6M]]+Table2[[#This Row],[Rank Sharpe]])/3</f>
        <v>122.66666666666667</v>
      </c>
    </row>
    <row r="72" spans="1:48" x14ac:dyDescent="0.3">
      <c r="A72" t="s">
        <v>386</v>
      </c>
      <c r="B72" t="s">
        <v>387</v>
      </c>
      <c r="C72" t="s">
        <v>3149</v>
      </c>
      <c r="D72" t="s">
        <v>206</v>
      </c>
      <c r="E72">
        <v>61492.947799499998</v>
      </c>
      <c r="F72">
        <v>1101.7</v>
      </c>
      <c r="G72">
        <v>49.769065495749601</v>
      </c>
      <c r="H72">
        <f>(Table2[[#This Row],[1Y Return vs Nifty]]-AVERAGE(Table2[1Y Return vs Nifty]))/_xlfn.STDEV.P(Table2[1Y Return vs Nifty])</f>
        <v>0.50103187320156917</v>
      </c>
      <c r="I72">
        <v>9.2864068844501393</v>
      </c>
      <c r="J72">
        <f>(Table2[[#This Row],[1M Return vs Nifty]]-AVERAGE(Table2[1M Return vs Nifty]))/_xlfn.STDEV.P(Table2[1M Return vs Nifty])</f>
        <v>0.81226713519939042</v>
      </c>
      <c r="K72">
        <v>60.025458888101298</v>
      </c>
      <c r="L72">
        <f>(Table2[[#This Row],[6M Return vs Nifty]]-AVERAGE(Table2[6M Return vs Nifty]))/_xlfn.STDEV.P(Table2[6M Return vs Nifty])</f>
        <v>1.5102790413705689</v>
      </c>
      <c r="M72">
        <v>-5.9180106981610097</v>
      </c>
      <c r="N72">
        <f>(Table2[[#This Row],[1W Return vs Nifty]]-AVERAGE(Table2[1W Return vs Nifty]))/_xlfn.STDEV.P(Table2[1W Return vs Nifty])</f>
        <v>-1.2414071091729466</v>
      </c>
      <c r="O72">
        <v>1114.8</v>
      </c>
      <c r="P72">
        <v>1064.1460399748401</v>
      </c>
      <c r="Q72">
        <v>859.33495954024897</v>
      </c>
      <c r="R72">
        <v>31.6014541493747</v>
      </c>
      <c r="S72" s="1">
        <f>(Table2[[#This Row],[Close Price]]-Table2[[#This Row],[20D EMA]])/Table2[[#This Row],[20D EMA]]</f>
        <v>-1.1750986724075986E-2</v>
      </c>
      <c r="T72" s="1">
        <f>(Table2[[#This Row],[Close Price]]-Table2[[#This Row],[50D EMA]])/Table2[[#This Row],[50D EMA]]</f>
        <v>3.5290231429182313E-2</v>
      </c>
      <c r="U72" s="1">
        <f>(Table2[[#This Row],[Close Price]]-Table2[[#This Row],[200D EMA]])/Table2[[#This Row],[200D EMA]]</f>
        <v>0.28203791521459604</v>
      </c>
      <c r="V72">
        <v>0.95785160941565195</v>
      </c>
      <c r="W72">
        <v>1059</v>
      </c>
      <c r="X72">
        <v>1100.55</v>
      </c>
      <c r="Y72">
        <v>1059</v>
      </c>
      <c r="Z72">
        <v>1100.55</v>
      </c>
      <c r="AA72">
        <v>1059</v>
      </c>
      <c r="AB72">
        <v>1255</v>
      </c>
      <c r="AC72" s="1">
        <f>(Table2[[#This Row],[Close Price]]/Table2[[#This Row],[Day Low]])-1</f>
        <v>4.0321057601510946E-2</v>
      </c>
      <c r="AD72" s="1">
        <f>(Table2[[#This Row],[Day High]]/Table2[[#This Row],[Close Price]])-1</f>
        <v>-1.0438413361170129E-3</v>
      </c>
      <c r="AE72" s="1">
        <f>(Table2[[#This Row],[Close Price]]/Table2[[#This Row],[Current Week Low]])-1</f>
        <v>4.0321057601510946E-2</v>
      </c>
      <c r="AF72" s="1">
        <f>(Table2[[#This Row],[Current Week High]]/Table2[[#This Row],[Close Price]])-1</f>
        <v>-1.0438413361170129E-3</v>
      </c>
      <c r="AG72" s="1">
        <f>(Table2[[#This Row],[Close Price]]/Table2[[#This Row],[Current Month Low]])-1</f>
        <v>4.0321057601510946E-2</v>
      </c>
      <c r="AH72" s="1">
        <f>(Table2[[#This Row],[Current Month High]]/Table2[[#This Row],[Close Price]])-1</f>
        <v>0.13914858854497592</v>
      </c>
      <c r="AI72">
        <v>13.914858854497499</v>
      </c>
      <c r="AJ72">
        <v>100.820269777615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-0.02</v>
      </c>
      <c r="AM72" t="s">
        <v>3189</v>
      </c>
      <c r="AN72">
        <v>-5.88</v>
      </c>
      <c r="AO72" t="s">
        <v>3189</v>
      </c>
      <c r="AP72">
        <v>0.13369207977427799</v>
      </c>
      <c r="AQ72">
        <f>(Table2[[#This Row],[Sharpe Ratio]]-AVERAGE(Table2[Sharpe Ratio]))/_xlfn.STDEV.P(Table2[Sharpe Ratio])</f>
        <v>0.80287508459746126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2.3850460251960426</v>
      </c>
      <c r="AS72">
        <f>_xlfn.RANK.AVG(Table2[[#This Row],[1Y Return vs Nifty Z-Score]],Table2[1Y Return vs Nifty Z-Score])</f>
        <v>169</v>
      </c>
      <c r="AT72">
        <f>_xlfn.RANK.AVG(Table2[[#This Row],[6M Return vs Nifty Z-Score]],Table2[6M Return vs Nifty Z-Score])</f>
        <v>53</v>
      </c>
      <c r="AU72">
        <f>_xlfn.RANK.AVG(Table2[[#This Row],[Sharpe Ratio Z-Score]],Table2[Sharpe Ratio Z-Score])</f>
        <v>151</v>
      </c>
      <c r="AV72">
        <f>(Table2[[#This Row],[Rank 1Y]]+Table2[[#This Row],[Rank 6M]]+Table2[[#This Row],[Rank Sharpe]])/3</f>
        <v>124.33333333333333</v>
      </c>
    </row>
    <row r="73" spans="1:48" x14ac:dyDescent="0.3">
      <c r="A73" t="s">
        <v>255</v>
      </c>
      <c r="B73" t="s">
        <v>256</v>
      </c>
      <c r="C73" t="s">
        <v>3155</v>
      </c>
      <c r="D73" t="s">
        <v>257</v>
      </c>
      <c r="E73">
        <v>101772.594</v>
      </c>
      <c r="F73">
        <v>3671.45</v>
      </c>
      <c r="G73">
        <v>81.893545544819503</v>
      </c>
      <c r="H73">
        <f>(Table2[[#This Row],[1Y Return vs Nifty]]-AVERAGE(Table2[1Y Return vs Nifty]))/_xlfn.STDEV.P(Table2[1Y Return vs Nifty])</f>
        <v>1.0737948086198454</v>
      </c>
      <c r="I73">
        <v>-2.0724060407854399</v>
      </c>
      <c r="J73">
        <f>(Table2[[#This Row],[1M Return vs Nifty]]-AVERAGE(Table2[1M Return vs Nifty]))/_xlfn.STDEV.P(Table2[1M Return vs Nifty])</f>
        <v>-0.28637399509554234</v>
      </c>
      <c r="K73">
        <v>20.457621717884798</v>
      </c>
      <c r="L73">
        <f>(Table2[[#This Row],[6M Return vs Nifty]]-AVERAGE(Table2[6M Return vs Nifty]))/_xlfn.STDEV.P(Table2[6M Return vs Nifty])</f>
        <v>0.2287887811662834</v>
      </c>
      <c r="M73">
        <v>1.5683369324847101</v>
      </c>
      <c r="N73">
        <f>(Table2[[#This Row],[1W Return vs Nifty]]-AVERAGE(Table2[1W Return vs Nifty]))/_xlfn.STDEV.P(Table2[1W Return vs Nifty])</f>
        <v>0.20807502749080586</v>
      </c>
      <c r="O73">
        <v>3774.22</v>
      </c>
      <c r="P73">
        <v>3746.5419892423802</v>
      </c>
      <c r="Q73">
        <v>3156.07787633833</v>
      </c>
      <c r="R73">
        <v>33.166090401200599</v>
      </c>
      <c r="S73" s="1">
        <f>(Table2[[#This Row],[Close Price]]-Table2[[#This Row],[20D EMA]])/Table2[[#This Row],[20D EMA]]</f>
        <v>-2.7229467280656661E-2</v>
      </c>
      <c r="T73" s="1">
        <f>(Table2[[#This Row],[Close Price]]-Table2[[#This Row],[50D EMA]])/Table2[[#This Row],[50D EMA]]</f>
        <v>-2.0043012852383735E-2</v>
      </c>
      <c r="U73" s="1">
        <f>(Table2[[#This Row],[Close Price]]-Table2[[#This Row],[200D EMA]])/Table2[[#This Row],[200D EMA]]</f>
        <v>0.1632951225714375</v>
      </c>
      <c r="V73">
        <v>0.65252903721881605</v>
      </c>
      <c r="W73">
        <v>3661.25</v>
      </c>
      <c r="X73">
        <v>3765</v>
      </c>
      <c r="Y73">
        <v>3661.25</v>
      </c>
      <c r="Z73">
        <v>3765</v>
      </c>
      <c r="AA73">
        <v>3661.25</v>
      </c>
      <c r="AB73">
        <v>3895.75</v>
      </c>
      <c r="AC73" s="1">
        <f>(Table2[[#This Row],[Close Price]]/Table2[[#This Row],[Day Low]])-1</f>
        <v>2.7859337657902827E-3</v>
      </c>
      <c r="AD73" s="1">
        <f>(Table2[[#This Row],[Day High]]/Table2[[#This Row],[Close Price]])-1</f>
        <v>2.5480396028817021E-2</v>
      </c>
      <c r="AE73" s="1">
        <f>(Table2[[#This Row],[Close Price]]/Table2[[#This Row],[Current Week Low]])-1</f>
        <v>2.7859337657902827E-3</v>
      </c>
      <c r="AF73" s="1">
        <f>(Table2[[#This Row],[Current Week High]]/Table2[[#This Row],[Close Price]])-1</f>
        <v>2.5480396028817021E-2</v>
      </c>
      <c r="AG73" s="1">
        <f>(Table2[[#This Row],[Close Price]]/Table2[[#This Row],[Current Month Low]])-1</f>
        <v>2.7859337657902827E-3</v>
      </c>
      <c r="AH73" s="1">
        <f>(Table2[[#This Row],[Current Month High]]/Table2[[#This Row],[Close Price]])-1</f>
        <v>6.1093028639910729E-2</v>
      </c>
      <c r="AI73">
        <v>13.630854294624701</v>
      </c>
      <c r="AJ73">
        <v>122.067985241637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-0.06</v>
      </c>
      <c r="AM73" t="s">
        <v>3189</v>
      </c>
      <c r="AN73">
        <v>-3.78</v>
      </c>
      <c r="AO73" t="s">
        <v>3189</v>
      </c>
      <c r="AP73">
        <v>0.20070965686709</v>
      </c>
      <c r="AQ73">
        <f>(Table2[[#This Row],[Sharpe Ratio]]-AVERAGE(Table2[Sharpe Ratio]))/_xlfn.STDEV.P(Table2[Sharpe Ratio])</f>
        <v>1.5822612753628009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2.8065458975441935</v>
      </c>
      <c r="AS73">
        <f>_xlfn.RANK.AVG(Table2[[#This Row],[1Y Return vs Nifty Z-Score]],Table2[1Y Return vs Nifty Z-Score])</f>
        <v>86</v>
      </c>
      <c r="AT73">
        <f>_xlfn.RANK.AVG(Table2[[#This Row],[6M Return vs Nifty Z-Score]],Table2[6M Return vs Nifty Z-Score])</f>
        <v>254</v>
      </c>
      <c r="AU73">
        <f>_xlfn.RANK.AVG(Table2[[#This Row],[Sharpe Ratio Z-Score]],Table2[Sharpe Ratio Z-Score])</f>
        <v>39</v>
      </c>
      <c r="AV73">
        <f>(Table2[[#This Row],[Rank 1Y]]+Table2[[#This Row],[Rank 6M]]+Table2[[#This Row],[Rank Sharpe]])/3</f>
        <v>126.33333333333333</v>
      </c>
    </row>
    <row r="74" spans="1:48" x14ac:dyDescent="0.3">
      <c r="A74" t="s">
        <v>82</v>
      </c>
      <c r="B74" t="s">
        <v>83</v>
      </c>
      <c r="C74" t="s">
        <v>3149</v>
      </c>
      <c r="D74" t="s">
        <v>57</v>
      </c>
      <c r="E74">
        <v>324582.09146567999</v>
      </c>
      <c r="F74">
        <v>2708.85</v>
      </c>
      <c r="G74">
        <v>45.403987108054402</v>
      </c>
      <c r="H74">
        <f>(Table2[[#This Row],[1Y Return vs Nifty]]-AVERAGE(Table2[1Y Return vs Nifty]))/_xlfn.STDEV.P(Table2[1Y Return vs Nifty])</f>
        <v>0.4232047735302838</v>
      </c>
      <c r="I74">
        <v>-3.3181894081440801</v>
      </c>
      <c r="J74">
        <f>(Table2[[#This Row],[1M Return vs Nifty]]-AVERAGE(Table2[1M Return vs Nifty]))/_xlfn.STDEV.P(Table2[1M Return vs Nifty])</f>
        <v>-0.40686799881108804</v>
      </c>
      <c r="K74">
        <v>32.136054031409302</v>
      </c>
      <c r="L74">
        <f>(Table2[[#This Row],[6M Return vs Nifty]]-AVERAGE(Table2[6M Return vs Nifty]))/_xlfn.STDEV.P(Table2[6M Return vs Nifty])</f>
        <v>0.60702015125243269</v>
      </c>
      <c r="M74">
        <v>-3.3504482353193401</v>
      </c>
      <c r="N74">
        <f>(Table2[[#This Row],[1W Return vs Nifty]]-AVERAGE(Table2[1W Return vs Nifty]))/_xlfn.STDEV.P(Table2[1W Return vs Nifty])</f>
        <v>-0.74428406489663013</v>
      </c>
      <c r="O74">
        <v>2756.19</v>
      </c>
      <c r="P74">
        <v>2739.0921568376798</v>
      </c>
      <c r="Q74">
        <v>2308.0903361799201</v>
      </c>
      <c r="R74">
        <v>38.131856368408997</v>
      </c>
      <c r="S74" s="1">
        <f>(Table2[[#This Row],[Close Price]]-Table2[[#This Row],[20D EMA]])/Table2[[#This Row],[20D EMA]]</f>
        <v>-1.717588410087844E-2</v>
      </c>
      <c r="T74" s="1">
        <f>(Table2[[#This Row],[Close Price]]-Table2[[#This Row],[50D EMA]])/Table2[[#This Row],[50D EMA]]</f>
        <v>-1.1040941708436301E-2</v>
      </c>
      <c r="U74" s="1">
        <f>(Table2[[#This Row],[Close Price]]-Table2[[#This Row],[200D EMA]])/Table2[[#This Row],[200D EMA]]</f>
        <v>0.17363257301417853</v>
      </c>
      <c r="V74">
        <v>0.775191650125582</v>
      </c>
      <c r="W74">
        <v>2660.05</v>
      </c>
      <c r="X74">
        <v>2714.3</v>
      </c>
      <c r="Y74">
        <v>2660.05</v>
      </c>
      <c r="Z74">
        <v>2714.3</v>
      </c>
      <c r="AA74">
        <v>2660.05</v>
      </c>
      <c r="AB74">
        <v>2848.8</v>
      </c>
      <c r="AC74" s="1">
        <f>(Table2[[#This Row],[Close Price]]/Table2[[#This Row],[Day Low]])-1</f>
        <v>1.8345519821055811E-2</v>
      </c>
      <c r="AD74" s="1">
        <f>(Table2[[#This Row],[Day High]]/Table2[[#This Row],[Close Price]])-1</f>
        <v>2.0119238791369565E-3</v>
      </c>
      <c r="AE74" s="1">
        <f>(Table2[[#This Row],[Close Price]]/Table2[[#This Row],[Current Week Low]])-1</f>
        <v>1.8345519821055811E-2</v>
      </c>
      <c r="AF74" s="1">
        <f>(Table2[[#This Row],[Current Week High]]/Table2[[#This Row],[Close Price]])-1</f>
        <v>2.0119238791369565E-3</v>
      </c>
      <c r="AG74" s="1">
        <f>(Table2[[#This Row],[Close Price]]/Table2[[#This Row],[Current Month Low]])-1</f>
        <v>1.8345519821055811E-2</v>
      </c>
      <c r="AH74" s="1">
        <f>(Table2[[#This Row],[Current Month High]]/Table2[[#This Row],[Close Price]])-1</f>
        <v>5.1663990254166903E-2</v>
      </c>
      <c r="AI74">
        <v>11.2464699042029</v>
      </c>
      <c r="AJ74">
        <v>86.817241379310303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-0.06</v>
      </c>
      <c r="AM74" t="s">
        <v>3189</v>
      </c>
      <c r="AN74">
        <v>-0.88</v>
      </c>
      <c r="AO74" t="s">
        <v>3189</v>
      </c>
      <c r="AP74">
        <v>0.20069833347371699</v>
      </c>
      <c r="AQ74">
        <f>(Table2[[#This Row],[Sharpe Ratio]]-AVERAGE(Table2[Sharpe Ratio]))/_xlfn.STDEV.P(Table2[Sharpe Ratio])</f>
        <v>1.5821295890677964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1.4612024501427947</v>
      </c>
      <c r="AS74">
        <f>_xlfn.RANK.AVG(Table2[[#This Row],[1Y Return vs Nifty Z-Score]],Table2[1Y Return vs Nifty Z-Score])</f>
        <v>183</v>
      </c>
      <c r="AT74">
        <f>_xlfn.RANK.AVG(Table2[[#This Row],[6M Return vs Nifty Z-Score]],Table2[6M Return vs Nifty Z-Score])</f>
        <v>158</v>
      </c>
      <c r="AU74">
        <f>_xlfn.RANK.AVG(Table2[[#This Row],[Sharpe Ratio Z-Score]],Table2[Sharpe Ratio Z-Score])</f>
        <v>40</v>
      </c>
      <c r="AV74">
        <f>(Table2[[#This Row],[Rank 1Y]]+Table2[[#This Row],[Rank 6M]]+Table2[[#This Row],[Rank Sharpe]])/3</f>
        <v>127</v>
      </c>
    </row>
    <row r="75" spans="1:48" x14ac:dyDescent="0.3">
      <c r="A75" t="s">
        <v>1545</v>
      </c>
      <c r="B75" t="s">
        <v>1546</v>
      </c>
      <c r="C75" t="s">
        <v>3146</v>
      </c>
      <c r="D75" t="s">
        <v>996</v>
      </c>
      <c r="E75">
        <v>6440.1947370600001</v>
      </c>
      <c r="F75">
        <v>140.41</v>
      </c>
      <c r="G75">
        <v>-29.758549209965601</v>
      </c>
      <c r="H75">
        <f>(Table2[[#This Row],[1Y Return vs Nifty]]-AVERAGE(Table2[1Y Return vs Nifty]))/_xlfn.STDEV.P(Table2[1Y Return vs Nifty])</f>
        <v>-0.91690454090011042</v>
      </c>
      <c r="I75">
        <v>7.0852900701805197</v>
      </c>
      <c r="J75">
        <f>(Table2[[#This Row],[1M Return vs Nifty]]-AVERAGE(Table2[1M Return vs Nifty]))/_xlfn.STDEV.P(Table2[1M Return vs Nifty])</f>
        <v>0.59937187222980481</v>
      </c>
      <c r="K75">
        <v>-40.479271994479703</v>
      </c>
      <c r="L75">
        <f>(Table2[[#This Row],[6M Return vs Nifty]]-AVERAGE(Table2[6M Return vs Nifty]))/_xlfn.STDEV.P(Table2[6M Return vs Nifty])</f>
        <v>-1.7447847412773141</v>
      </c>
      <c r="M75">
        <v>0.68720621511048596</v>
      </c>
      <c r="N75">
        <f>(Table2[[#This Row],[1W Return vs Nifty]]-AVERAGE(Table2[1W Return vs Nifty]))/_xlfn.STDEV.P(Table2[1W Return vs Nifty])</f>
        <v>3.7473380611432384E-2</v>
      </c>
      <c r="O75">
        <v>140.38</v>
      </c>
      <c r="P75">
        <v>140.04779365826701</v>
      </c>
      <c r="Q75">
        <v>151.62760178091901</v>
      </c>
      <c r="R75">
        <v>45.985769640105502</v>
      </c>
      <c r="S75" s="1">
        <f>(Table2[[#This Row],[Close Price]]-Table2[[#This Row],[20D EMA]])/Table2[[#This Row],[20D EMA]]</f>
        <v>2.1370565607637225E-4</v>
      </c>
      <c r="T75" s="1">
        <f>(Table2[[#This Row],[Close Price]]-Table2[[#This Row],[50D EMA]])/Table2[[#This Row],[50D EMA]]</f>
        <v>2.5863052338890202E-3</v>
      </c>
      <c r="U75" s="1">
        <f>(Table2[[#This Row],[Close Price]]-Table2[[#This Row],[200D EMA]])/Table2[[#This Row],[200D EMA]]</f>
        <v>-7.3981264948890374E-2</v>
      </c>
      <c r="V75">
        <v>2.2751015786815101</v>
      </c>
      <c r="W75">
        <v>139.02000000000001</v>
      </c>
      <c r="X75">
        <v>143.6</v>
      </c>
      <c r="Y75">
        <v>139.02000000000001</v>
      </c>
      <c r="Z75">
        <v>143.6</v>
      </c>
      <c r="AA75">
        <v>139.02000000000001</v>
      </c>
      <c r="AB75">
        <v>151.91</v>
      </c>
      <c r="AC75" s="1">
        <f>(Table2[[#This Row],[Close Price]]/Table2[[#This Row],[Day Low]])-1</f>
        <v>9.9985613580779731E-3</v>
      </c>
      <c r="AD75" s="1">
        <f>(Table2[[#This Row],[Day High]]/Table2[[#This Row],[Close Price]])-1</f>
        <v>2.2719179545616308E-2</v>
      </c>
      <c r="AE75" s="1">
        <f>(Table2[[#This Row],[Close Price]]/Table2[[#This Row],[Current Week Low]])-1</f>
        <v>9.9985613580779731E-3</v>
      </c>
      <c r="AF75" s="1">
        <f>(Table2[[#This Row],[Current Week High]]/Table2[[#This Row],[Close Price]])-1</f>
        <v>2.2719179545616308E-2</v>
      </c>
      <c r="AG75" s="1">
        <f>(Table2[[#This Row],[Close Price]]/Table2[[#This Row],[Current Month Low]])-1</f>
        <v>9.9985613580779731E-3</v>
      </c>
      <c r="AH75" s="1">
        <f>(Table2[[#This Row],[Current Month High]]/Table2[[#This Row],[Close Price]])-1</f>
        <v>8.1902998361939927E-2</v>
      </c>
      <c r="AI75">
        <v>49.989317000213603</v>
      </c>
      <c r="AJ75">
        <v>12.327999999999999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-0.14000000000000001</v>
      </c>
      <c r="AM75" t="s">
        <v>3189</v>
      </c>
      <c r="AN75">
        <v>1.58</v>
      </c>
      <c r="AO75" t="s">
        <v>3191</v>
      </c>
      <c r="AP75">
        <v>4.3031954185380999E-2</v>
      </c>
      <c r="AQ75">
        <f>(Table2[[#This Row],[Sharpe Ratio]]-AVERAGE(Table2[Sharpe Ratio]))/_xlfn.STDEV.P(Table2[Sharpe Ratio])</f>
        <v>-0.25146398587031182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639</v>
      </c>
      <c r="AT75">
        <f>_xlfn.RANK.AVG(Table2[[#This Row],[6M Return vs Nifty Z-Score]],Table2[6M Return vs Nifty Z-Score])</f>
        <v>732</v>
      </c>
      <c r="AU75">
        <f>_xlfn.RANK.AVG(Table2[[#This Row],[Sharpe Ratio Z-Score]],Table2[Sharpe Ratio Z-Score])</f>
        <v>409</v>
      </c>
      <c r="AV75">
        <f>(Table2[[#This Row],[Rank 1Y]]+Table2[[#This Row],[Rank 6M]]+Table2[[#This Row],[Rank Sharpe]])/3</f>
        <v>593.33333333333337</v>
      </c>
    </row>
    <row r="76" spans="1:48" x14ac:dyDescent="0.3">
      <c r="A76" t="s">
        <v>644</v>
      </c>
      <c r="B76" t="s">
        <v>645</v>
      </c>
      <c r="C76" t="s">
        <v>3158</v>
      </c>
      <c r="D76" t="s">
        <v>163</v>
      </c>
      <c r="E76">
        <v>29342.469643199998</v>
      </c>
      <c r="F76">
        <v>6778.8</v>
      </c>
      <c r="G76">
        <v>115.86241878221099</v>
      </c>
      <c r="H76">
        <f>(Table2[[#This Row],[1Y Return vs Nifty]]-AVERAGE(Table2[1Y Return vs Nifty]))/_xlfn.STDEV.P(Table2[1Y Return vs Nifty])</f>
        <v>1.679442324737791</v>
      </c>
      <c r="I76">
        <v>-12.6794262482517</v>
      </c>
      <c r="J76">
        <f>(Table2[[#This Row],[1M Return vs Nifty]]-AVERAGE(Table2[1M Return vs Nifty]))/_xlfn.STDEV.P(Table2[1M Return vs Nifty])</f>
        <v>-1.3123006255009142</v>
      </c>
      <c r="K76">
        <v>99.286253187925197</v>
      </c>
      <c r="L76">
        <f>(Table2[[#This Row],[6M Return vs Nifty]]-AVERAGE(Table2[6M Return vs Nifty]))/_xlfn.STDEV.P(Table2[6M Return vs Nifty])</f>
        <v>2.7818250520021373</v>
      </c>
      <c r="M76">
        <v>3.5893817040145302</v>
      </c>
      <c r="N76">
        <f>(Table2[[#This Row],[1W Return vs Nifty]]-AVERAGE(Table2[1W Return vs Nifty]))/_xlfn.STDEV.P(Table2[1W Return vs Nifty])</f>
        <v>0.59938310430762798</v>
      </c>
      <c r="O76">
        <v>6623.78</v>
      </c>
      <c r="P76">
        <v>6170.2181433680798</v>
      </c>
      <c r="Q76">
        <v>4616.2713916513303</v>
      </c>
      <c r="R76">
        <v>56.698132093668697</v>
      </c>
      <c r="S76" s="1">
        <f>(Table2[[#This Row],[Close Price]]-Table2[[#This Row],[20D EMA]])/Table2[[#This Row],[20D EMA]]</f>
        <v>2.3403555069763857E-2</v>
      </c>
      <c r="T76" s="1">
        <f>(Table2[[#This Row],[Close Price]]-Table2[[#This Row],[50D EMA]])/Table2[[#This Row],[50D EMA]]</f>
        <v>9.8632145977859936E-2</v>
      </c>
      <c r="U76" s="1">
        <f>(Table2[[#This Row],[Close Price]]-Table2[[#This Row],[200D EMA]])/Table2[[#This Row],[200D EMA]]</f>
        <v>0.468457858058274</v>
      </c>
      <c r="V76">
        <v>0.45848987774333599</v>
      </c>
      <c r="W76">
        <v>6660.05</v>
      </c>
      <c r="X76">
        <v>6849</v>
      </c>
      <c r="Y76">
        <v>6660.05</v>
      </c>
      <c r="Z76">
        <v>6849</v>
      </c>
      <c r="AA76">
        <v>6454.15</v>
      </c>
      <c r="AB76">
        <v>6878.4</v>
      </c>
      <c r="AC76" s="1">
        <f>(Table2[[#This Row],[Close Price]]/Table2[[#This Row],[Day Low]])-1</f>
        <v>1.7830196469996507E-2</v>
      </c>
      <c r="AD76" s="1">
        <f>(Table2[[#This Row],[Day High]]/Table2[[#This Row],[Close Price]])-1</f>
        <v>1.0355815188529016E-2</v>
      </c>
      <c r="AE76" s="1">
        <f>(Table2[[#This Row],[Close Price]]/Table2[[#This Row],[Current Week Low]])-1</f>
        <v>1.7830196469996507E-2</v>
      </c>
      <c r="AF76" s="1">
        <f>(Table2[[#This Row],[Current Week High]]/Table2[[#This Row],[Close Price]])-1</f>
        <v>1.0355815188529016E-2</v>
      </c>
      <c r="AG76" s="1">
        <f>(Table2[[#This Row],[Close Price]]/Table2[[#This Row],[Current Month Low]])-1</f>
        <v>5.0300969143884267E-2</v>
      </c>
      <c r="AH76" s="1">
        <f>(Table2[[#This Row],[Current Month High]]/Table2[[#This Row],[Close Price]])-1</f>
        <v>1.4692865993981119E-2</v>
      </c>
      <c r="AI76">
        <v>17.2759190417182</v>
      </c>
      <c r="AJ76">
        <v>178.96296296296299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0.28000000000000003</v>
      </c>
      <c r="AM76" t="s">
        <v>3191</v>
      </c>
      <c r="AN76">
        <v>-0.63</v>
      </c>
      <c r="AO76" t="s">
        <v>3189</v>
      </c>
      <c r="AP76">
        <v>7.0654888270030997E-2</v>
      </c>
      <c r="AQ76">
        <f>(Table2[[#This Row],[Sharpe Ratio]]-AVERAGE(Table2[Sharpe Ratio]))/_xlfn.STDEV.P(Table2[Sharpe Ratio])</f>
        <v>6.9779101509320138E-2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3.8181289570559622</v>
      </c>
      <c r="AS76">
        <f>_xlfn.RANK.AVG(Table2[[#This Row],[1Y Return vs Nifty Z-Score]],Table2[1Y Return vs Nifty Z-Score])</f>
        <v>47</v>
      </c>
      <c r="AT76">
        <f>_xlfn.RANK.AVG(Table2[[#This Row],[6M Return vs Nifty Z-Score]],Table2[6M Return vs Nifty Z-Score])</f>
        <v>12</v>
      </c>
      <c r="AU76">
        <f>_xlfn.RANK.AVG(Table2[[#This Row],[Sharpe Ratio Z-Score]],Table2[Sharpe Ratio Z-Score])</f>
        <v>334</v>
      </c>
      <c r="AV76">
        <f>(Table2[[#This Row],[Rank 1Y]]+Table2[[#This Row],[Rank 6M]]+Table2[[#This Row],[Rank Sharpe]])/3</f>
        <v>131</v>
      </c>
    </row>
    <row r="77" spans="1:48" x14ac:dyDescent="0.3">
      <c r="A77" t="s">
        <v>1862</v>
      </c>
      <c r="B77" t="s">
        <v>1863</v>
      </c>
      <c r="C77" t="s">
        <v>3154</v>
      </c>
      <c r="D77" t="s">
        <v>1544</v>
      </c>
      <c r="E77">
        <v>3984.9</v>
      </c>
      <c r="F77">
        <v>359</v>
      </c>
      <c r="G77">
        <v>-40.864338734301697</v>
      </c>
      <c r="H77">
        <f>(Table2[[#This Row],[1Y Return vs Nifty]]-AVERAGE(Table2[1Y Return vs Nifty]))/_xlfn.STDEV.P(Table2[1Y Return vs Nifty])</f>
        <v>-1.114915048724048</v>
      </c>
      <c r="I77">
        <v>6.1288330823385904</v>
      </c>
      <c r="J77">
        <f>(Table2[[#This Row],[1M Return vs Nifty]]-AVERAGE(Table2[1M Return vs Nifty]))/_xlfn.STDEV.P(Table2[1M Return vs Nifty])</f>
        <v>0.50686194244069782</v>
      </c>
      <c r="K77">
        <v>-1.0407077036670001</v>
      </c>
      <c r="L77">
        <f>(Table2[[#This Row],[6M Return vs Nifty]]-AVERAGE(Table2[6M Return vs Nifty]))/_xlfn.STDEV.P(Table2[6M Return vs Nifty])</f>
        <v>-0.4674812637660492</v>
      </c>
      <c r="M77">
        <v>3.6080488463667799</v>
      </c>
      <c r="N77">
        <f>(Table2[[#This Row],[1W Return vs Nifty]]-AVERAGE(Table2[1W Return vs Nifty]))/_xlfn.STDEV.P(Table2[1W Return vs Nifty])</f>
        <v>0.60299737534032538</v>
      </c>
      <c r="O77">
        <v>326.66000000000003</v>
      </c>
      <c r="P77">
        <v>323.43910254094601</v>
      </c>
      <c r="Q77">
        <v>340.34797703930798</v>
      </c>
      <c r="R77">
        <v>83.359073407836206</v>
      </c>
      <c r="S77" s="1">
        <f>(Table2[[#This Row],[Close Price]]-Table2[[#This Row],[20D EMA]])/Table2[[#This Row],[20D EMA]]</f>
        <v>9.9002020449396849E-2</v>
      </c>
      <c r="T77" s="1">
        <f>(Table2[[#This Row],[Close Price]]-Table2[[#This Row],[50D EMA]])/Table2[[#This Row],[50D EMA]]</f>
        <v>0.10994619135313774</v>
      </c>
      <c r="U77" s="1">
        <f>(Table2[[#This Row],[Close Price]]-Table2[[#This Row],[200D EMA]])/Table2[[#This Row],[200D EMA]]</f>
        <v>5.4802802481584416E-2</v>
      </c>
      <c r="V77">
        <v>2.0319711060413699</v>
      </c>
      <c r="W77">
        <v>342.5</v>
      </c>
      <c r="X77">
        <v>368</v>
      </c>
      <c r="Y77">
        <v>342.5</v>
      </c>
      <c r="Z77">
        <v>368</v>
      </c>
      <c r="AA77">
        <v>322.05</v>
      </c>
      <c r="AB77">
        <v>368</v>
      </c>
      <c r="AC77" s="1">
        <f>(Table2[[#This Row],[Close Price]]/Table2[[#This Row],[Day Low]])-1</f>
        <v>4.8175182481751788E-2</v>
      </c>
      <c r="AD77" s="1">
        <f>(Table2[[#This Row],[Day High]]/Table2[[#This Row],[Close Price]])-1</f>
        <v>2.5069637883008422E-2</v>
      </c>
      <c r="AE77" s="1">
        <f>(Table2[[#This Row],[Close Price]]/Table2[[#This Row],[Current Week Low]])-1</f>
        <v>4.8175182481751788E-2</v>
      </c>
      <c r="AF77" s="1">
        <f>(Table2[[#This Row],[Current Week High]]/Table2[[#This Row],[Close Price]])-1</f>
        <v>2.5069637883008422E-2</v>
      </c>
      <c r="AG77" s="1">
        <f>(Table2[[#This Row],[Close Price]]/Table2[[#This Row],[Current Month Low]])-1</f>
        <v>0.11473373699736067</v>
      </c>
      <c r="AH77" s="1">
        <f>(Table2[[#This Row],[Current Month High]]/Table2[[#This Row],[Close Price]])-1</f>
        <v>2.5069637883008422E-2</v>
      </c>
      <c r="AI77">
        <v>30</v>
      </c>
      <c r="AJ77">
        <v>23.622589531680401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0.05</v>
      </c>
      <c r="AM77" t="s">
        <v>3191</v>
      </c>
      <c r="AN77">
        <v>11.35</v>
      </c>
      <c r="AO77" t="s">
        <v>3191</v>
      </c>
      <c r="AP77">
        <v>-8.6607460051559993E-3</v>
      </c>
      <c r="AQ77">
        <f>(Table2[[#This Row],[Sharpe Ratio]]-AVERAGE(Table2[Sharpe Ratio]))/_xlfn.STDEV.P(Table2[Sharpe Ratio])</f>
        <v>-0.85262831379106185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686</v>
      </c>
      <c r="AT77">
        <f>_xlfn.RANK.AVG(Table2[[#This Row],[6M Return vs Nifty Z-Score]],Table2[6M Return vs Nifty Z-Score])</f>
        <v>477</v>
      </c>
      <c r="AU77">
        <f>_xlfn.RANK.AVG(Table2[[#This Row],[Sharpe Ratio Z-Score]],Table2[Sharpe Ratio Z-Score])</f>
        <v>597</v>
      </c>
      <c r="AV77">
        <f>(Table2[[#This Row],[Rank 1Y]]+Table2[[#This Row],[Rank 6M]]+Table2[[#This Row],[Rank Sharpe]])/3</f>
        <v>586.66666666666663</v>
      </c>
    </row>
    <row r="78" spans="1:48" x14ac:dyDescent="0.3">
      <c r="A78" t="s">
        <v>1063</v>
      </c>
      <c r="B78" t="s">
        <v>1064</v>
      </c>
      <c r="C78" t="s">
        <v>3152</v>
      </c>
      <c r="D78" t="s">
        <v>127</v>
      </c>
      <c r="E78">
        <v>12476.05886435</v>
      </c>
      <c r="F78">
        <v>354.05</v>
      </c>
      <c r="G78">
        <v>26.0403825975188</v>
      </c>
      <c r="H78">
        <f>(Table2[[#This Row],[1Y Return vs Nifty]]-AVERAGE(Table2[1Y Return vs Nifty]))/_xlfn.STDEV.P(Table2[1Y Return vs Nifty])</f>
        <v>7.7961677212712216E-2</v>
      </c>
      <c r="I78">
        <v>21.8062713496033</v>
      </c>
      <c r="J78">
        <f>(Table2[[#This Row],[1M Return vs Nifty]]-AVERAGE(Table2[1M Return vs Nifty]))/_xlfn.STDEV.P(Table2[1M Return vs Nifty])</f>
        <v>2.023206881955538</v>
      </c>
      <c r="K78">
        <v>65.635289084188997</v>
      </c>
      <c r="L78">
        <f>(Table2[[#This Row],[6M Return vs Nifty]]-AVERAGE(Table2[6M Return vs Nifty]))/_xlfn.STDEV.P(Table2[6M Return vs Nifty])</f>
        <v>1.691965564360447</v>
      </c>
      <c r="M78">
        <v>2.1614698827555401</v>
      </c>
      <c r="N78">
        <f>(Table2[[#This Row],[1W Return vs Nifty]]-AVERAGE(Table2[1W Return vs Nifty]))/_xlfn.STDEV.P(Table2[1W Return vs Nifty])</f>
        <v>0.32291548888814592</v>
      </c>
      <c r="O78">
        <v>336.5</v>
      </c>
      <c r="P78">
        <v>304.84568148204602</v>
      </c>
      <c r="Q78">
        <v>251.517634257309</v>
      </c>
      <c r="R78">
        <v>67.068628126616503</v>
      </c>
      <c r="S78" s="1">
        <f>(Table2[[#This Row],[Close Price]]-Table2[[#This Row],[20D EMA]])/Table2[[#This Row],[20D EMA]]</f>
        <v>5.2154531946508209E-2</v>
      </c>
      <c r="T78" s="1">
        <f>(Table2[[#This Row],[Close Price]]-Table2[[#This Row],[50D EMA]])/Table2[[#This Row],[50D EMA]]</f>
        <v>0.16140730050280178</v>
      </c>
      <c r="U78" s="1">
        <f>(Table2[[#This Row],[Close Price]]-Table2[[#This Row],[200D EMA]])/Table2[[#This Row],[200D EMA]]</f>
        <v>0.40765477953644302</v>
      </c>
      <c r="V78">
        <v>0.64849491818731697</v>
      </c>
      <c r="W78">
        <v>348.85</v>
      </c>
      <c r="X78">
        <v>364</v>
      </c>
      <c r="Y78">
        <v>348.85</v>
      </c>
      <c r="Z78">
        <v>364</v>
      </c>
      <c r="AA78">
        <v>341.3</v>
      </c>
      <c r="AB78">
        <v>364</v>
      </c>
      <c r="AC78" s="1">
        <f>(Table2[[#This Row],[Close Price]]/Table2[[#This Row],[Day Low]])-1</f>
        <v>1.4906120108929333E-2</v>
      </c>
      <c r="AD78" s="1">
        <f>(Table2[[#This Row],[Day High]]/Table2[[#This Row],[Close Price]])-1</f>
        <v>2.8103375229487249E-2</v>
      </c>
      <c r="AE78" s="1">
        <f>(Table2[[#This Row],[Close Price]]/Table2[[#This Row],[Current Week Low]])-1</f>
        <v>1.4906120108929333E-2</v>
      </c>
      <c r="AF78" s="1">
        <f>(Table2[[#This Row],[Current Week High]]/Table2[[#This Row],[Close Price]])-1</f>
        <v>2.8103375229487249E-2</v>
      </c>
      <c r="AG78" s="1">
        <f>(Table2[[#This Row],[Close Price]]/Table2[[#This Row],[Current Month Low]])-1</f>
        <v>3.7357163785525893E-2</v>
      </c>
      <c r="AH78" s="1">
        <f>(Table2[[#This Row],[Current Month High]]/Table2[[#This Row],[Close Price]])-1</f>
        <v>2.8103375229487249E-2</v>
      </c>
      <c r="AI78">
        <v>4.1943228357576396</v>
      </c>
      <c r="AJ78">
        <v>96.421636615811295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0.68</v>
      </c>
      <c r="AM78" t="s">
        <v>3191</v>
      </c>
      <c r="AN78">
        <v>1.87</v>
      </c>
      <c r="AO78" t="s">
        <v>3191</v>
      </c>
      <c r="AP78">
        <v>0.16947512472874099</v>
      </c>
      <c r="AQ78">
        <f>(Table2[[#This Row],[Sharpe Ratio]]-AVERAGE(Table2[Sharpe Ratio]))/_xlfn.STDEV.P(Table2[Sharpe Ratio])</f>
        <v>1.2190168239865304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5.3350664364033733</v>
      </c>
      <c r="AS78">
        <f>_xlfn.RANK.AVG(Table2[[#This Row],[1Y Return vs Nifty Z-Score]],Table2[1Y Return vs Nifty Z-Score])</f>
        <v>278</v>
      </c>
      <c r="AT78">
        <f>_xlfn.RANK.AVG(Table2[[#This Row],[6M Return vs Nifty Z-Score]],Table2[6M Return vs Nifty Z-Score])</f>
        <v>43</v>
      </c>
      <c r="AU78">
        <f>_xlfn.RANK.AVG(Table2[[#This Row],[Sharpe Ratio Z-Score]],Table2[Sharpe Ratio Z-Score])</f>
        <v>90</v>
      </c>
      <c r="AV78">
        <f>(Table2[[#This Row],[Rank 1Y]]+Table2[[#This Row],[Rank 6M]]+Table2[[#This Row],[Rank Sharpe]])/3</f>
        <v>137</v>
      </c>
    </row>
    <row r="79" spans="1:48" x14ac:dyDescent="0.3">
      <c r="A79" t="s">
        <v>549</v>
      </c>
      <c r="B79" t="s">
        <v>550</v>
      </c>
      <c r="C79" t="s">
        <v>3144</v>
      </c>
      <c r="D79" t="s">
        <v>551</v>
      </c>
      <c r="E79">
        <v>38376.490249319999</v>
      </c>
      <c r="F79">
        <v>2834.8</v>
      </c>
      <c r="G79">
        <v>81.233522217941498</v>
      </c>
      <c r="H79">
        <f>(Table2[[#This Row],[1Y Return vs Nifty]]-AVERAGE(Table2[1Y Return vs Nifty]))/_xlfn.STDEV.P(Table2[1Y Return vs Nifty])</f>
        <v>1.0620269326084757</v>
      </c>
      <c r="I79">
        <v>6.0672750804342801</v>
      </c>
      <c r="J79">
        <f>(Table2[[#This Row],[1M Return vs Nifty]]-AVERAGE(Table2[1M Return vs Nifty]))/_xlfn.STDEV.P(Table2[1M Return vs Nifty])</f>
        <v>0.50090796175310359</v>
      </c>
      <c r="K79">
        <v>17.7546297600427</v>
      </c>
      <c r="L79">
        <f>(Table2[[#This Row],[6M Return vs Nifty]]-AVERAGE(Table2[6M Return vs Nifty]))/_xlfn.STDEV.P(Table2[6M Return vs Nifty])</f>
        <v>0.14124652171742791</v>
      </c>
      <c r="M79">
        <v>1.5901209115780099</v>
      </c>
      <c r="N79">
        <f>(Table2[[#This Row],[1W Return vs Nifty]]-AVERAGE(Table2[1W Return vs Nifty]))/_xlfn.STDEV.P(Table2[1W Return vs Nifty])</f>
        <v>0.21229277025657578</v>
      </c>
      <c r="O79">
        <v>2727.92</v>
      </c>
      <c r="P79">
        <v>2635.04328529345</v>
      </c>
      <c r="Q79">
        <v>2355.7599283202499</v>
      </c>
      <c r="R79">
        <v>61.0175586310529</v>
      </c>
      <c r="S79" s="1">
        <f>(Table2[[#This Row],[Close Price]]-Table2[[#This Row],[20D EMA]])/Table2[[#This Row],[20D EMA]]</f>
        <v>3.9180034605120422E-2</v>
      </c>
      <c r="T79" s="1">
        <f>(Table2[[#This Row],[Close Price]]-Table2[[#This Row],[50D EMA]])/Table2[[#This Row],[50D EMA]]</f>
        <v>7.5807754590378335E-2</v>
      </c>
      <c r="U79" s="1">
        <f>(Table2[[#This Row],[Close Price]]-Table2[[#This Row],[200D EMA]])/Table2[[#This Row],[200D EMA]]</f>
        <v>0.20334842524523494</v>
      </c>
      <c r="V79">
        <v>0.83763688378659495</v>
      </c>
      <c r="W79">
        <v>2741.3</v>
      </c>
      <c r="X79">
        <v>2849</v>
      </c>
      <c r="Y79">
        <v>2741.3</v>
      </c>
      <c r="Z79">
        <v>2849</v>
      </c>
      <c r="AA79">
        <v>2700.1</v>
      </c>
      <c r="AB79">
        <v>2932.45</v>
      </c>
      <c r="AC79" s="1">
        <f>(Table2[[#This Row],[Close Price]]/Table2[[#This Row],[Day Low]])-1</f>
        <v>3.4107905008572637E-2</v>
      </c>
      <c r="AD79" s="1">
        <f>(Table2[[#This Row],[Day High]]/Table2[[#This Row],[Close Price]])-1</f>
        <v>5.0091717228728516E-3</v>
      </c>
      <c r="AE79" s="1">
        <f>(Table2[[#This Row],[Close Price]]/Table2[[#This Row],[Current Week Low]])-1</f>
        <v>3.4107905008572637E-2</v>
      </c>
      <c r="AF79" s="1">
        <f>(Table2[[#This Row],[Current Week High]]/Table2[[#This Row],[Close Price]])-1</f>
        <v>5.0091717228728516E-3</v>
      </c>
      <c r="AG79" s="1">
        <f>(Table2[[#This Row],[Close Price]]/Table2[[#This Row],[Current Month Low]])-1</f>
        <v>4.9887041220695538E-2</v>
      </c>
      <c r="AH79" s="1">
        <f>(Table2[[#This Row],[Current Month High]]/Table2[[#This Row],[Close Price]])-1</f>
        <v>3.4446874559051599E-2</v>
      </c>
      <c r="AI79">
        <v>15.1650910117115</v>
      </c>
      <c r="AJ79">
        <v>145.47973675095199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0.04</v>
      </c>
      <c r="AM79" t="s">
        <v>3191</v>
      </c>
      <c r="AN79">
        <v>3.96</v>
      </c>
      <c r="AO79" t="s">
        <v>3191</v>
      </c>
      <c r="AP79">
        <v>0.18897577167701499</v>
      </c>
      <c r="AQ79">
        <f>(Table2[[#This Row],[Sharpe Ratio]]-AVERAGE(Table2[Sharpe Ratio]))/_xlfn.STDEV.P(Table2[Sharpe Ratio])</f>
        <v>1.4458011334435361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3.3622753197791191</v>
      </c>
      <c r="AS79">
        <f>_xlfn.RANK.AVG(Table2[[#This Row],[1Y Return vs Nifty Z-Score]],Table2[1Y Return vs Nifty Z-Score])</f>
        <v>87</v>
      </c>
      <c r="AT79">
        <f>_xlfn.RANK.AVG(Table2[[#This Row],[6M Return vs Nifty Z-Score]],Table2[6M Return vs Nifty Z-Score])</f>
        <v>276</v>
      </c>
      <c r="AU79">
        <f>_xlfn.RANK.AVG(Table2[[#This Row],[Sharpe Ratio Z-Score]],Table2[Sharpe Ratio Z-Score])</f>
        <v>57</v>
      </c>
      <c r="AV79">
        <f>(Table2[[#This Row],[Rank 1Y]]+Table2[[#This Row],[Rank 6M]]+Table2[[#This Row],[Rank Sharpe]])/3</f>
        <v>140</v>
      </c>
    </row>
    <row r="80" spans="1:48" x14ac:dyDescent="0.3">
      <c r="A80" t="s">
        <v>1459</v>
      </c>
      <c r="B80" t="s">
        <v>1460</v>
      </c>
      <c r="C80" t="s">
        <v>3149</v>
      </c>
      <c r="D80" t="s">
        <v>206</v>
      </c>
      <c r="E80">
        <v>7326.5591597000002</v>
      </c>
      <c r="F80">
        <v>510.05</v>
      </c>
      <c r="G80">
        <v>37.505878782286999</v>
      </c>
      <c r="H80">
        <f>(Table2[[#This Row],[1Y Return vs Nifty]]-AVERAGE(Table2[1Y Return vs Nifty]))/_xlfn.STDEV.P(Table2[1Y Return vs Nifty])</f>
        <v>0.28238556954603</v>
      </c>
      <c r="I80">
        <v>1.5753329229506301</v>
      </c>
      <c r="J80">
        <f>(Table2[[#This Row],[1M Return vs Nifty]]-AVERAGE(Table2[1M Return vs Nifty]))/_xlfn.STDEV.P(Table2[1M Return vs Nifty])</f>
        <v>6.6440694653980642E-2</v>
      </c>
      <c r="K80">
        <v>49.2810629087123</v>
      </c>
      <c r="L80">
        <f>(Table2[[#This Row],[6M Return vs Nifty]]-AVERAGE(Table2[6M Return vs Nifty]))/_xlfn.STDEV.P(Table2[6M Return vs Nifty])</f>
        <v>1.1622984646174588</v>
      </c>
      <c r="M80">
        <v>-3.8375013957540101</v>
      </c>
      <c r="N80">
        <f>(Table2[[#This Row],[1W Return vs Nifty]]-AVERAGE(Table2[1W Return vs Nifty]))/_xlfn.STDEV.P(Table2[1W Return vs Nifty])</f>
        <v>-0.83858570442586278</v>
      </c>
      <c r="O80">
        <v>522.13</v>
      </c>
      <c r="P80">
        <v>496.91211487142198</v>
      </c>
      <c r="Q80">
        <v>411.25701569488098</v>
      </c>
      <c r="R80">
        <v>39.508586592980599</v>
      </c>
      <c r="S80" s="1">
        <f>(Table2[[#This Row],[Close Price]]-Table2[[#This Row],[20D EMA]])/Table2[[#This Row],[20D EMA]]</f>
        <v>-2.3136000612874158E-2</v>
      </c>
      <c r="T80" s="1">
        <f>(Table2[[#This Row],[Close Price]]-Table2[[#This Row],[50D EMA]])/Table2[[#This Row],[50D EMA]]</f>
        <v>2.6439051766684166E-2</v>
      </c>
      <c r="U80" s="1">
        <f>(Table2[[#This Row],[Close Price]]-Table2[[#This Row],[200D EMA]])/Table2[[#This Row],[200D EMA]]</f>
        <v>0.24022200360082208</v>
      </c>
      <c r="V80">
        <v>0.76435428894806801</v>
      </c>
      <c r="W80">
        <v>505.55</v>
      </c>
      <c r="X80">
        <v>520</v>
      </c>
      <c r="Y80">
        <v>505.55</v>
      </c>
      <c r="Z80">
        <v>520</v>
      </c>
      <c r="AA80">
        <v>505.55</v>
      </c>
      <c r="AB80">
        <v>559.54999999999995</v>
      </c>
      <c r="AC80" s="1">
        <f>(Table2[[#This Row],[Close Price]]/Table2[[#This Row],[Day Low]])-1</f>
        <v>8.9011967164474015E-3</v>
      </c>
      <c r="AD80" s="1">
        <f>(Table2[[#This Row],[Day High]]/Table2[[#This Row],[Close Price]])-1</f>
        <v>1.950789138319764E-2</v>
      </c>
      <c r="AE80" s="1">
        <f>(Table2[[#This Row],[Close Price]]/Table2[[#This Row],[Current Week Low]])-1</f>
        <v>8.9011967164474015E-3</v>
      </c>
      <c r="AF80" s="1">
        <f>(Table2[[#This Row],[Current Week High]]/Table2[[#This Row],[Close Price]])-1</f>
        <v>1.950789138319764E-2</v>
      </c>
      <c r="AG80" s="1">
        <f>(Table2[[#This Row],[Close Price]]/Table2[[#This Row],[Current Month Low]])-1</f>
        <v>8.9011967164474015E-3</v>
      </c>
      <c r="AH80" s="1">
        <f>(Table2[[#This Row],[Current Month High]]/Table2[[#This Row],[Close Price]])-1</f>
        <v>9.7049308891285158E-2</v>
      </c>
      <c r="AI80">
        <v>9.7049308891285104</v>
      </c>
      <c r="AJ80">
        <v>87.829129073835304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</v>
      </c>
      <c r="AM80" t="s">
        <v>3191</v>
      </c>
      <c r="AN80">
        <v>-4.6399999999999997</v>
      </c>
      <c r="AO80" t="s">
        <v>3189</v>
      </c>
      <c r="AP80">
        <v>0.149187635006134</v>
      </c>
      <c r="AQ80">
        <f>(Table2[[#This Row],[Sharpe Ratio]]-AVERAGE(Table2[Sharpe Ratio]))/_xlfn.STDEV.P(Table2[Sharpe Ratio])</f>
        <v>0.98308186451767277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1.6556208889092794</v>
      </c>
      <c r="AS80">
        <f>_xlfn.RANK.AVG(Table2[[#This Row],[1Y Return vs Nifty Z-Score]],Table2[1Y Return vs Nifty Z-Score])</f>
        <v>219</v>
      </c>
      <c r="AT80">
        <f>_xlfn.RANK.AVG(Table2[[#This Row],[6M Return vs Nifty Z-Score]],Table2[6M Return vs Nifty Z-Score])</f>
        <v>83</v>
      </c>
      <c r="AU80">
        <f>_xlfn.RANK.AVG(Table2[[#This Row],[Sharpe Ratio Z-Score]],Table2[Sharpe Ratio Z-Score])</f>
        <v>122</v>
      </c>
      <c r="AV80">
        <f>(Table2[[#This Row],[Rank 1Y]]+Table2[[#This Row],[Rank 6M]]+Table2[[#This Row],[Rank Sharpe]])/3</f>
        <v>141.33333333333334</v>
      </c>
    </row>
    <row r="81" spans="1:48" x14ac:dyDescent="0.3">
      <c r="A81" t="s">
        <v>376</v>
      </c>
      <c r="B81" t="s">
        <v>377</v>
      </c>
      <c r="C81" t="s">
        <v>3158</v>
      </c>
      <c r="D81" t="s">
        <v>378</v>
      </c>
      <c r="E81">
        <v>63037.751707080002</v>
      </c>
      <c r="F81">
        <v>974.2</v>
      </c>
      <c r="G81">
        <v>54.525968233389797</v>
      </c>
      <c r="H81">
        <f>(Table2[[#This Row],[1Y Return vs Nifty]]-AVERAGE(Table2[1Y Return vs Nifty]))/_xlfn.STDEV.P(Table2[1Y Return vs Nifty])</f>
        <v>0.58584499924588984</v>
      </c>
      <c r="I81">
        <v>-4.4795334624220704</v>
      </c>
      <c r="J81">
        <f>(Table2[[#This Row],[1M Return vs Nifty]]-AVERAGE(Table2[1M Return vs Nifty]))/_xlfn.STDEV.P(Table2[1M Return vs Nifty])</f>
        <v>-0.51919490769244092</v>
      </c>
      <c r="K81">
        <v>31.556265647227001</v>
      </c>
      <c r="L81">
        <f>(Table2[[#This Row],[6M Return vs Nifty]]-AVERAGE(Table2[6M Return vs Nifty]))/_xlfn.STDEV.P(Table2[6M Return vs Nifty])</f>
        <v>0.5882424464182533</v>
      </c>
      <c r="M81">
        <v>0.38821557171858201</v>
      </c>
      <c r="N81">
        <f>(Table2[[#This Row],[1W Return vs Nifty]]-AVERAGE(Table2[1W Return vs Nifty]))/_xlfn.STDEV.P(Table2[1W Return vs Nifty])</f>
        <v>-2.0416209614394006E-2</v>
      </c>
      <c r="O81">
        <v>981.65</v>
      </c>
      <c r="P81">
        <v>962.96611625896503</v>
      </c>
      <c r="Q81">
        <v>810.32820096621799</v>
      </c>
      <c r="R81">
        <v>45.548912238970601</v>
      </c>
      <c r="S81" s="1">
        <f>(Table2[[#This Row],[Close Price]]-Table2[[#This Row],[20D EMA]])/Table2[[#This Row],[20D EMA]]</f>
        <v>-7.5892629756022329E-3</v>
      </c>
      <c r="T81" s="1">
        <f>(Table2[[#This Row],[Close Price]]-Table2[[#This Row],[50D EMA]])/Table2[[#This Row],[50D EMA]]</f>
        <v>1.1665917991671007E-2</v>
      </c>
      <c r="U81" s="1">
        <f>(Table2[[#This Row],[Close Price]]-Table2[[#This Row],[200D EMA]])/Table2[[#This Row],[200D EMA]]</f>
        <v>0.2022289225999846</v>
      </c>
      <c r="V81">
        <v>0.28759975604619697</v>
      </c>
      <c r="W81">
        <v>946.8</v>
      </c>
      <c r="X81">
        <v>989</v>
      </c>
      <c r="Y81">
        <v>946.8</v>
      </c>
      <c r="Z81">
        <v>989</v>
      </c>
      <c r="AA81">
        <v>946.8</v>
      </c>
      <c r="AB81">
        <v>1035</v>
      </c>
      <c r="AC81" s="1">
        <f>(Table2[[#This Row],[Close Price]]/Table2[[#This Row],[Day Low]])-1</f>
        <v>2.8939585973806636E-2</v>
      </c>
      <c r="AD81" s="1">
        <f>(Table2[[#This Row],[Day High]]/Table2[[#This Row],[Close Price]])-1</f>
        <v>1.519195237117632E-2</v>
      </c>
      <c r="AE81" s="1">
        <f>(Table2[[#This Row],[Close Price]]/Table2[[#This Row],[Current Week Low]])-1</f>
        <v>2.8939585973806636E-2</v>
      </c>
      <c r="AF81" s="1">
        <f>(Table2[[#This Row],[Current Week High]]/Table2[[#This Row],[Close Price]])-1</f>
        <v>1.519195237117632E-2</v>
      </c>
      <c r="AG81" s="1">
        <f>(Table2[[#This Row],[Close Price]]/Table2[[#This Row],[Current Month Low]])-1</f>
        <v>2.8939585973806636E-2</v>
      </c>
      <c r="AH81" s="1">
        <f>(Table2[[#This Row],[Current Month High]]/Table2[[#This Row],[Close Price]])-1</f>
        <v>6.2410182714021767E-2</v>
      </c>
      <c r="AI81">
        <v>21.843563949907601</v>
      </c>
      <c r="AJ81">
        <v>102.32606438213899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-0.11</v>
      </c>
      <c r="AM81" t="s">
        <v>3189</v>
      </c>
      <c r="AN81">
        <v>-3.79</v>
      </c>
      <c r="AO81" t="s">
        <v>3189</v>
      </c>
      <c r="AP81">
        <v>0.15276726481689601</v>
      </c>
      <c r="AQ81">
        <f>(Table2[[#This Row],[Sharpe Ratio]]-AVERAGE(Table2[Sharpe Ratio]))/_xlfn.STDEV.P(Table2[Sharpe Ratio])</f>
        <v>1.024711451315419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1.6591877796727272</v>
      </c>
      <c r="AS81">
        <f>_xlfn.RANK.AVG(Table2[[#This Row],[1Y Return vs Nifty Z-Score]],Table2[1Y Return vs Nifty Z-Score])</f>
        <v>159</v>
      </c>
      <c r="AT81">
        <f>_xlfn.RANK.AVG(Table2[[#This Row],[6M Return vs Nifty Z-Score]],Table2[6M Return vs Nifty Z-Score])</f>
        <v>162</v>
      </c>
      <c r="AU81">
        <f>_xlfn.RANK.AVG(Table2[[#This Row],[Sharpe Ratio Z-Score]],Table2[Sharpe Ratio Z-Score])</f>
        <v>112</v>
      </c>
      <c r="AV81">
        <f>(Table2[[#This Row],[Rank 1Y]]+Table2[[#This Row],[Rank 6M]]+Table2[[#This Row],[Rank Sharpe]])/3</f>
        <v>144.33333333333334</v>
      </c>
    </row>
    <row r="82" spans="1:48" x14ac:dyDescent="0.3">
      <c r="A82" t="s">
        <v>711</v>
      </c>
      <c r="B82" t="s">
        <v>712</v>
      </c>
      <c r="C82" t="s">
        <v>3148</v>
      </c>
      <c r="D82" t="s">
        <v>713</v>
      </c>
      <c r="E82">
        <v>25344.418721475002</v>
      </c>
      <c r="F82">
        <v>2502.15</v>
      </c>
      <c r="G82">
        <v>55.717620486987798</v>
      </c>
      <c r="H82">
        <f>(Table2[[#This Row],[1Y Return vs Nifty]]-AVERAGE(Table2[1Y Return vs Nifty]))/_xlfn.STDEV.P(Table2[1Y Return vs Nifty])</f>
        <v>0.60709154523592712</v>
      </c>
      <c r="I82">
        <v>33.110651840723598</v>
      </c>
      <c r="J82">
        <f>(Table2[[#This Row],[1M Return vs Nifty]]-AVERAGE(Table2[1M Return vs Nifty]))/_xlfn.STDEV.P(Table2[1M Return vs Nifty])</f>
        <v>3.1165832269833191</v>
      </c>
      <c r="K82">
        <v>53.879545845458701</v>
      </c>
      <c r="L82">
        <f>(Table2[[#This Row],[6M Return vs Nifty]]-AVERAGE(Table2[6M Return vs Nifty]))/_xlfn.STDEV.P(Table2[6M Return vs Nifty])</f>
        <v>1.3112303122139159</v>
      </c>
      <c r="M82">
        <v>9.6971529630676994</v>
      </c>
      <c r="N82">
        <f>(Table2[[#This Row],[1W Return vs Nifty]]-AVERAGE(Table2[1W Return vs Nifty]))/_xlfn.STDEV.P(Table2[1W Return vs Nifty])</f>
        <v>1.7819497939154201</v>
      </c>
      <c r="O82">
        <v>2306.21</v>
      </c>
      <c r="P82">
        <v>2129.59582953687</v>
      </c>
      <c r="Q82">
        <v>1776.05662980945</v>
      </c>
      <c r="R82">
        <v>71.7258723469605</v>
      </c>
      <c r="S82" s="1">
        <f>(Table2[[#This Row],[Close Price]]-Table2[[#This Row],[20D EMA]])/Table2[[#This Row],[20D EMA]]</f>
        <v>8.496190719839046E-2</v>
      </c>
      <c r="T82" s="1">
        <f>(Table2[[#This Row],[Close Price]]-Table2[[#This Row],[50D EMA]])/Table2[[#This Row],[50D EMA]]</f>
        <v>0.17494125659710302</v>
      </c>
      <c r="U82" s="1">
        <f>(Table2[[#This Row],[Close Price]]-Table2[[#This Row],[200D EMA]])/Table2[[#This Row],[200D EMA]]</f>
        <v>0.40882332128590482</v>
      </c>
      <c r="V82">
        <v>1.4709846612531901</v>
      </c>
      <c r="W82">
        <v>2484.6999999999998</v>
      </c>
      <c r="X82">
        <v>2555.1</v>
      </c>
      <c r="Y82">
        <v>2484.6999999999998</v>
      </c>
      <c r="Z82">
        <v>2555.1</v>
      </c>
      <c r="AA82">
        <v>2345.0500000000002</v>
      </c>
      <c r="AB82">
        <v>2686.6</v>
      </c>
      <c r="AC82" s="1">
        <f>(Table2[[#This Row],[Close Price]]/Table2[[#This Row],[Day Low]])-1</f>
        <v>7.0229806415262885E-3</v>
      </c>
      <c r="AD82" s="1">
        <f>(Table2[[#This Row],[Day High]]/Table2[[#This Row],[Close Price]])-1</f>
        <v>2.1161800851267731E-2</v>
      </c>
      <c r="AE82" s="1">
        <f>(Table2[[#This Row],[Close Price]]/Table2[[#This Row],[Current Week Low]])-1</f>
        <v>7.0229806415262885E-3</v>
      </c>
      <c r="AF82" s="1">
        <f>(Table2[[#This Row],[Current Week High]]/Table2[[#This Row],[Close Price]])-1</f>
        <v>2.1161800851267731E-2</v>
      </c>
      <c r="AG82" s="1">
        <f>(Table2[[#This Row],[Close Price]]/Table2[[#This Row],[Current Month Low]])-1</f>
        <v>6.6992175006929555E-2</v>
      </c>
      <c r="AH82" s="1">
        <f>(Table2[[#This Row],[Current Month High]]/Table2[[#This Row],[Close Price]])-1</f>
        <v>7.3716603720800133E-2</v>
      </c>
      <c r="AI82">
        <v>7.3716603720800098</v>
      </c>
      <c r="AJ82">
        <v>100.155987520998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0.06</v>
      </c>
      <c r="AM82" t="s">
        <v>3191</v>
      </c>
      <c r="AN82">
        <v>16.399999999999999</v>
      </c>
      <c r="AO82" t="s">
        <v>3191</v>
      </c>
      <c r="AP82">
        <v>0.106967540079441</v>
      </c>
      <c r="AQ82">
        <f>(Table2[[#This Row],[Sharpe Ratio]]-AVERAGE(Table2[Sharpe Ratio]))/_xlfn.STDEV.P(Table2[Sharpe Ratio])</f>
        <v>0.4920799455271454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7.3089348238757275</v>
      </c>
      <c r="AS82">
        <f>_xlfn.RANK.AVG(Table2[[#This Row],[1Y Return vs Nifty Z-Score]],Table2[1Y Return vs Nifty Z-Score])</f>
        <v>151</v>
      </c>
      <c r="AT82">
        <f>_xlfn.RANK.AVG(Table2[[#This Row],[6M Return vs Nifty Z-Score]],Table2[6M Return vs Nifty Z-Score])</f>
        <v>69</v>
      </c>
      <c r="AU82">
        <f>_xlfn.RANK.AVG(Table2[[#This Row],[Sharpe Ratio Z-Score]],Table2[Sharpe Ratio Z-Score])</f>
        <v>216</v>
      </c>
      <c r="AV82">
        <f>(Table2[[#This Row],[Rank 1Y]]+Table2[[#This Row],[Rank 6M]]+Table2[[#This Row],[Rank Sharpe]])/3</f>
        <v>145.33333333333334</v>
      </c>
    </row>
    <row r="83" spans="1:48" x14ac:dyDescent="0.3">
      <c r="A83" t="s">
        <v>1736</v>
      </c>
      <c r="B83" t="s">
        <v>1737</v>
      </c>
      <c r="C83" t="s">
        <v>3154</v>
      </c>
      <c r="D83" t="s">
        <v>885</v>
      </c>
      <c r="E83">
        <v>4701.7632755249997</v>
      </c>
      <c r="F83">
        <v>379.95</v>
      </c>
      <c r="G83">
        <v>99.207562707496905</v>
      </c>
      <c r="H83">
        <f>(Table2[[#This Row],[1Y Return vs Nifty]]-AVERAGE(Table2[1Y Return vs Nifty]))/_xlfn.STDEV.P(Table2[1Y Return vs Nifty])</f>
        <v>1.3824948180466019</v>
      </c>
      <c r="I83">
        <v>-0.19085882139023</v>
      </c>
      <c r="J83">
        <f>(Table2[[#This Row],[1M Return vs Nifty]]-AVERAGE(Table2[1M Return vs Nifty]))/_xlfn.STDEV.P(Table2[1M Return vs Nifty])</f>
        <v>-0.10438797442368863</v>
      </c>
      <c r="K83">
        <v>44.031744642097401</v>
      </c>
      <c r="L83">
        <f>(Table2[[#This Row],[6M Return vs Nifty]]-AVERAGE(Table2[6M Return vs Nifty]))/_xlfn.STDEV.P(Table2[6M Return vs Nifty])</f>
        <v>0.99228790269463163</v>
      </c>
      <c r="M83">
        <v>0.71938941775531895</v>
      </c>
      <c r="N83">
        <f>(Table2[[#This Row],[1W Return vs Nifty]]-AVERAGE(Table2[1W Return vs Nifty]))/_xlfn.STDEV.P(Table2[1W Return vs Nifty])</f>
        <v>4.3704587020196417E-2</v>
      </c>
      <c r="O83">
        <v>380.56</v>
      </c>
      <c r="P83">
        <v>356.10852371863899</v>
      </c>
      <c r="Q83">
        <v>283.85389664143099</v>
      </c>
      <c r="R83">
        <v>44.376821492643998</v>
      </c>
      <c r="S83" s="1">
        <f>(Table2[[#This Row],[Close Price]]-Table2[[#This Row],[20D EMA]])/Table2[[#This Row],[20D EMA]]</f>
        <v>-1.6029009880176941E-3</v>
      </c>
      <c r="T83" s="1">
        <f>(Table2[[#This Row],[Close Price]]-Table2[[#This Row],[50D EMA]])/Table2[[#This Row],[50D EMA]]</f>
        <v>6.6950029817871265E-2</v>
      </c>
      <c r="U83" s="1">
        <f>(Table2[[#This Row],[Close Price]]-Table2[[#This Row],[200D EMA]])/Table2[[#This Row],[200D EMA]]</f>
        <v>0.33854072287039699</v>
      </c>
      <c r="V83">
        <v>0.39999895347428099</v>
      </c>
      <c r="W83">
        <v>373.55</v>
      </c>
      <c r="X83">
        <v>385</v>
      </c>
      <c r="Y83">
        <v>373.55</v>
      </c>
      <c r="Z83">
        <v>385</v>
      </c>
      <c r="AA83">
        <v>370.6</v>
      </c>
      <c r="AB83">
        <v>399.4</v>
      </c>
      <c r="AC83" s="1">
        <f>(Table2[[#This Row],[Close Price]]/Table2[[#This Row],[Day Low]])-1</f>
        <v>1.7132913933877614E-2</v>
      </c>
      <c r="AD83" s="1">
        <f>(Table2[[#This Row],[Day High]]/Table2[[#This Row],[Close Price]])-1</f>
        <v>1.3291222529280278E-2</v>
      </c>
      <c r="AE83" s="1">
        <f>(Table2[[#This Row],[Close Price]]/Table2[[#This Row],[Current Week Low]])-1</f>
        <v>1.7132913933877614E-2</v>
      </c>
      <c r="AF83" s="1">
        <f>(Table2[[#This Row],[Current Week High]]/Table2[[#This Row],[Close Price]])-1</f>
        <v>1.3291222529280278E-2</v>
      </c>
      <c r="AG83" s="1">
        <f>(Table2[[#This Row],[Close Price]]/Table2[[#This Row],[Current Month Low]])-1</f>
        <v>2.5229357798165042E-2</v>
      </c>
      <c r="AH83" s="1">
        <f>(Table2[[#This Row],[Current Month High]]/Table2[[#This Row],[Close Price]])-1</f>
        <v>5.1190946177128493E-2</v>
      </c>
      <c r="AI83">
        <v>8.4221608106329793</v>
      </c>
      <c r="AJ83">
        <v>155.256970104131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0.21</v>
      </c>
      <c r="AM83" t="s">
        <v>3191</v>
      </c>
      <c r="AN83">
        <v>-6.07</v>
      </c>
      <c r="AO83" t="s">
        <v>3189</v>
      </c>
      <c r="AP83">
        <v>8.6780978129906997E-2</v>
      </c>
      <c r="AQ83">
        <f>(Table2[[#This Row],[Sharpe Ratio]]-AVERAGE(Table2[Sharpe Ratio]))/_xlfn.STDEV.P(Table2[Sharpe Ratio])</f>
        <v>0.25731873354379964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2.5714180668815412</v>
      </c>
      <c r="AS83">
        <f>_xlfn.RANK.AVG(Table2[[#This Row],[1Y Return vs Nifty Z-Score]],Table2[1Y Return vs Nifty Z-Score])</f>
        <v>63</v>
      </c>
      <c r="AT83">
        <f>_xlfn.RANK.AVG(Table2[[#This Row],[6M Return vs Nifty Z-Score]],Table2[6M Return vs Nifty Z-Score])</f>
        <v>105</v>
      </c>
      <c r="AU83">
        <f>_xlfn.RANK.AVG(Table2[[#This Row],[Sharpe Ratio Z-Score]],Table2[Sharpe Ratio Z-Score])</f>
        <v>268</v>
      </c>
      <c r="AV83">
        <f>(Table2[[#This Row],[Rank 1Y]]+Table2[[#This Row],[Rank 6M]]+Table2[[#This Row],[Rank Sharpe]])/3</f>
        <v>145.33333333333334</v>
      </c>
    </row>
    <row r="84" spans="1:48" x14ac:dyDescent="0.3">
      <c r="A84" t="s">
        <v>122</v>
      </c>
      <c r="B84" t="s">
        <v>123</v>
      </c>
      <c r="C84" t="s">
        <v>3151</v>
      </c>
      <c r="D84" t="s">
        <v>124</v>
      </c>
      <c r="E84">
        <v>229147.75935519999</v>
      </c>
      <c r="F84">
        <v>259.95</v>
      </c>
      <c r="G84">
        <v>130.67277347846399</v>
      </c>
      <c r="H84">
        <f>(Table2[[#This Row],[1Y Return vs Nifty]]-AVERAGE(Table2[1Y Return vs Nifty]))/_xlfn.STDEV.P(Table2[1Y Return vs Nifty])</f>
        <v>1.9435033217548408</v>
      </c>
      <c r="I84">
        <v>-5.2877022446742403</v>
      </c>
      <c r="J84">
        <f>(Table2[[#This Row],[1M Return vs Nifty]]-AVERAGE(Table2[1M Return vs Nifty]))/_xlfn.STDEV.P(Table2[1M Return vs Nifty])</f>
        <v>-0.59736218364343463</v>
      </c>
      <c r="K84">
        <v>57.011909948106798</v>
      </c>
      <c r="L84">
        <f>(Table2[[#This Row],[6M Return vs Nifty]]-AVERAGE(Table2[6M Return vs Nifty]))/_xlfn.STDEV.P(Table2[6M Return vs Nifty])</f>
        <v>1.4126787202148101</v>
      </c>
      <c r="M84">
        <v>4.4066316983696696</v>
      </c>
      <c r="N84">
        <f>(Table2[[#This Row],[1W Return vs Nifty]]-AVERAGE(Table2[1W Return vs Nifty]))/_xlfn.STDEV.P(Table2[1W Return vs Nifty])</f>
        <v>0.75761637458179398</v>
      </c>
      <c r="O84">
        <v>253.02</v>
      </c>
      <c r="P84">
        <v>238.140874451646</v>
      </c>
      <c r="Q84">
        <v>185.79126094812401</v>
      </c>
      <c r="R84">
        <v>64.5578314386497</v>
      </c>
      <c r="S84" s="1">
        <f>(Table2[[#This Row],[Close Price]]-Table2[[#This Row],[20D EMA]])/Table2[[#This Row],[20D EMA]]</f>
        <v>2.7389139198482248E-2</v>
      </c>
      <c r="T84" s="1">
        <f>(Table2[[#This Row],[Close Price]]-Table2[[#This Row],[50D EMA]])/Table2[[#This Row],[50D EMA]]</f>
        <v>9.1580773769193019E-2</v>
      </c>
      <c r="U84" s="1">
        <f>(Table2[[#This Row],[Close Price]]-Table2[[#This Row],[200D EMA]])/Table2[[#This Row],[200D EMA]]</f>
        <v>0.39915084634999237</v>
      </c>
      <c r="V84">
        <v>0.93717409279952202</v>
      </c>
      <c r="W84">
        <v>256.3</v>
      </c>
      <c r="X84">
        <v>265</v>
      </c>
      <c r="Y84">
        <v>256.3</v>
      </c>
      <c r="Z84">
        <v>265</v>
      </c>
      <c r="AA84">
        <v>240.4</v>
      </c>
      <c r="AB84">
        <v>265</v>
      </c>
      <c r="AC84" s="1">
        <f>(Table2[[#This Row],[Close Price]]/Table2[[#This Row],[Day Low]])-1</f>
        <v>1.4241123683183643E-2</v>
      </c>
      <c r="AD84" s="1">
        <f>(Table2[[#This Row],[Day High]]/Table2[[#This Row],[Close Price]])-1</f>
        <v>1.9426812848624797E-2</v>
      </c>
      <c r="AE84" s="1">
        <f>(Table2[[#This Row],[Close Price]]/Table2[[#This Row],[Current Week Low]])-1</f>
        <v>1.4241123683183643E-2</v>
      </c>
      <c r="AF84" s="1">
        <f>(Table2[[#This Row],[Current Week High]]/Table2[[#This Row],[Close Price]])-1</f>
        <v>1.9426812848624797E-2</v>
      </c>
      <c r="AG84" s="1">
        <f>(Table2[[#This Row],[Close Price]]/Table2[[#This Row],[Current Month Low]])-1</f>
        <v>8.1322795341097986E-2</v>
      </c>
      <c r="AH84" s="1">
        <f>(Table2[[#This Row],[Current Month High]]/Table2[[#This Row],[Close Price]])-1</f>
        <v>1.9426812848624797E-2</v>
      </c>
      <c r="AI84">
        <v>8.0592421619542094</v>
      </c>
      <c r="AJ84">
        <v>169.378238341968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0.11</v>
      </c>
      <c r="AM84" t="s">
        <v>3191</v>
      </c>
      <c r="AN84">
        <v>2.0299999999999998</v>
      </c>
      <c r="AO84" t="s">
        <v>3191</v>
      </c>
      <c r="AP84">
        <v>6.5781599569057006E-2</v>
      </c>
      <c r="AQ84">
        <f>(Table2[[#This Row],[Sharpe Ratio]]-AVERAGE(Table2[Sharpe Ratio]))/_xlfn.STDEV.P(Table2[Sharpe Ratio])</f>
        <v>1.3104806765840613E-2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3.5295410396738509</v>
      </c>
      <c r="AS84">
        <f>_xlfn.RANK.AVG(Table2[[#This Row],[1Y Return vs Nifty Z-Score]],Table2[1Y Return vs Nifty Z-Score])</f>
        <v>37</v>
      </c>
      <c r="AT84">
        <f>_xlfn.RANK.AVG(Table2[[#This Row],[6M Return vs Nifty Z-Score]],Table2[6M Return vs Nifty Z-Score])</f>
        <v>59</v>
      </c>
      <c r="AU84">
        <f>_xlfn.RANK.AVG(Table2[[#This Row],[Sharpe Ratio Z-Score]],Table2[Sharpe Ratio Z-Score])</f>
        <v>347</v>
      </c>
      <c r="AV84">
        <f>(Table2[[#This Row],[Rank 1Y]]+Table2[[#This Row],[Rank 6M]]+Table2[[#This Row],[Rank Sharpe]])/3</f>
        <v>147.66666666666666</v>
      </c>
    </row>
    <row r="85" spans="1:48" x14ac:dyDescent="0.3">
      <c r="A85" t="s">
        <v>853</v>
      </c>
      <c r="B85" t="s">
        <v>854</v>
      </c>
      <c r="C85" t="s">
        <v>3146</v>
      </c>
      <c r="D85" t="s">
        <v>223</v>
      </c>
      <c r="E85">
        <v>18531.765499500001</v>
      </c>
      <c r="F85">
        <v>2656.05</v>
      </c>
      <c r="G85">
        <v>87.754283811439294</v>
      </c>
      <c r="H85">
        <f>(Table2[[#This Row],[1Y Return vs Nifty]]-AVERAGE(Table2[1Y Return vs Nifty]))/_xlfn.STDEV.P(Table2[1Y Return vs Nifty])</f>
        <v>1.1782887536791855</v>
      </c>
      <c r="I85">
        <v>12.707719727182701</v>
      </c>
      <c r="J85">
        <f>(Table2[[#This Row],[1M Return vs Nifty]]-AVERAGE(Table2[1M Return vs Nifty]))/_xlfn.STDEV.P(Table2[1M Return vs Nifty])</f>
        <v>1.143181556747918</v>
      </c>
      <c r="K85">
        <v>46.474728087323001</v>
      </c>
      <c r="L85">
        <f>(Table2[[#This Row],[6M Return vs Nifty]]-AVERAGE(Table2[6M Return vs Nifty]))/_xlfn.STDEV.P(Table2[6M Return vs Nifty])</f>
        <v>1.0714092223014922</v>
      </c>
      <c r="M85">
        <v>6.1386216024808897</v>
      </c>
      <c r="N85">
        <f>(Table2[[#This Row],[1W Return vs Nifty]]-AVERAGE(Table2[1W Return vs Nifty]))/_xlfn.STDEV.P(Table2[1W Return vs Nifty])</f>
        <v>1.0929585936118555</v>
      </c>
      <c r="O85">
        <v>2518.7199999999998</v>
      </c>
      <c r="P85">
        <v>2309.4825322996899</v>
      </c>
      <c r="Q85">
        <v>1827.12757735695</v>
      </c>
      <c r="R85">
        <v>61.131036056673103</v>
      </c>
      <c r="S85" s="1">
        <f>(Table2[[#This Row],[Close Price]]-Table2[[#This Row],[20D EMA]])/Table2[[#This Row],[20D EMA]]</f>
        <v>5.45237263371873E-2</v>
      </c>
      <c r="T85" s="1">
        <f>(Table2[[#This Row],[Close Price]]-Table2[[#This Row],[50D EMA]])/Table2[[#This Row],[50D EMA]]</f>
        <v>0.15006282266842363</v>
      </c>
      <c r="U85" s="1">
        <f>(Table2[[#This Row],[Close Price]]-Table2[[#This Row],[200D EMA]])/Table2[[#This Row],[200D EMA]]</f>
        <v>0.45367517458312151</v>
      </c>
      <c r="V85">
        <v>0.88827033363081698</v>
      </c>
      <c r="W85">
        <v>2560</v>
      </c>
      <c r="X85">
        <v>2683</v>
      </c>
      <c r="Y85">
        <v>2560</v>
      </c>
      <c r="Z85">
        <v>2683</v>
      </c>
      <c r="AA85">
        <v>2444.0500000000002</v>
      </c>
      <c r="AB85">
        <v>2774</v>
      </c>
      <c r="AC85" s="1">
        <f>(Table2[[#This Row],[Close Price]]/Table2[[#This Row],[Day Low]])-1</f>
        <v>3.7519531250000071E-2</v>
      </c>
      <c r="AD85" s="1">
        <f>(Table2[[#This Row],[Day High]]/Table2[[#This Row],[Close Price]])-1</f>
        <v>1.0146646335724041E-2</v>
      </c>
      <c r="AE85" s="1">
        <f>(Table2[[#This Row],[Close Price]]/Table2[[#This Row],[Current Week Low]])-1</f>
        <v>3.7519531250000071E-2</v>
      </c>
      <c r="AF85" s="1">
        <f>(Table2[[#This Row],[Current Week High]]/Table2[[#This Row],[Close Price]])-1</f>
        <v>1.0146646335724041E-2</v>
      </c>
      <c r="AG85" s="1">
        <f>(Table2[[#This Row],[Close Price]]/Table2[[#This Row],[Current Month Low]])-1</f>
        <v>8.6741269613960448E-2</v>
      </c>
      <c r="AH85" s="1">
        <f>(Table2[[#This Row],[Current Month High]]/Table2[[#This Row],[Close Price]])-1</f>
        <v>4.4408049547259854E-2</v>
      </c>
      <c r="AI85">
        <v>4.44080495472598</v>
      </c>
      <c r="AJ85">
        <v>130.970911778773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0.44</v>
      </c>
      <c r="AM85" t="s">
        <v>3191</v>
      </c>
      <c r="AN85">
        <v>3.56</v>
      </c>
      <c r="AO85" t="s">
        <v>3191</v>
      </c>
      <c r="AP85">
        <v>8.6261845524493994E-2</v>
      </c>
      <c r="AQ85">
        <f>(Table2[[#This Row],[Sharpe Ratio]]-AVERAGE(Table2[Sharpe Ratio]))/_xlfn.STDEV.P(Table2[Sharpe Ratio])</f>
        <v>0.251281440024898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4.7371195663653491</v>
      </c>
      <c r="AS85">
        <f>_xlfn.RANK.AVG(Table2[[#This Row],[1Y Return vs Nifty Z-Score]],Table2[1Y Return vs Nifty Z-Score])</f>
        <v>78</v>
      </c>
      <c r="AT85">
        <f>_xlfn.RANK.AVG(Table2[[#This Row],[6M Return vs Nifty Z-Score]],Table2[6M Return vs Nifty Z-Score])</f>
        <v>95</v>
      </c>
      <c r="AU85">
        <f>_xlfn.RANK.AVG(Table2[[#This Row],[Sharpe Ratio Z-Score]],Table2[Sharpe Ratio Z-Score])</f>
        <v>271</v>
      </c>
      <c r="AV85">
        <f>(Table2[[#This Row],[Rank 1Y]]+Table2[[#This Row],[Rank 6M]]+Table2[[#This Row],[Rank Sharpe]])/3</f>
        <v>148</v>
      </c>
    </row>
    <row r="86" spans="1:48" x14ac:dyDescent="0.3">
      <c r="A86" t="s">
        <v>1676</v>
      </c>
      <c r="B86" t="s">
        <v>1677</v>
      </c>
      <c r="C86" t="s">
        <v>3146</v>
      </c>
      <c r="D86" t="s">
        <v>118</v>
      </c>
      <c r="E86">
        <v>5122.3392000000003</v>
      </c>
      <c r="F86">
        <v>552</v>
      </c>
      <c r="G86">
        <v>92.194832319185707</v>
      </c>
      <c r="H86">
        <f>(Table2[[#This Row],[1Y Return vs Nifty]]-AVERAGE(Table2[1Y Return vs Nifty]))/_xlfn.STDEV.P(Table2[1Y Return vs Nifty])</f>
        <v>1.2574614467244607</v>
      </c>
      <c r="I86">
        <v>-1.2963861091909199</v>
      </c>
      <c r="J86">
        <f>(Table2[[#This Row],[1M Return vs Nifty]]-AVERAGE(Table2[1M Return vs Nifty]))/_xlfn.STDEV.P(Table2[1M Return vs Nifty])</f>
        <v>-0.2113162033711736</v>
      </c>
      <c r="K86">
        <v>53.3033443978021</v>
      </c>
      <c r="L86">
        <f>(Table2[[#This Row],[6M Return vs Nifty]]-AVERAGE(Table2[6M Return vs Nifty]))/_xlfn.STDEV.P(Table2[6M Return vs Nifty])</f>
        <v>1.2925687781019795</v>
      </c>
      <c r="M86">
        <v>0.57389343204753096</v>
      </c>
      <c r="N86">
        <f>(Table2[[#This Row],[1W Return vs Nifty]]-AVERAGE(Table2[1W Return vs Nifty]))/_xlfn.STDEV.P(Table2[1W Return vs Nifty])</f>
        <v>1.5534130257486201E-2</v>
      </c>
      <c r="O86">
        <v>556.44000000000005</v>
      </c>
      <c r="P86">
        <v>543.25690102733597</v>
      </c>
      <c r="Q86">
        <v>425.75311068859401</v>
      </c>
      <c r="R86">
        <v>45.196382337899898</v>
      </c>
      <c r="S86" s="1">
        <f>(Table2[[#This Row],[Close Price]]-Table2[[#This Row],[20D EMA]])/Table2[[#This Row],[20D EMA]]</f>
        <v>-7.9792969592409856E-3</v>
      </c>
      <c r="T86" s="1">
        <f>(Table2[[#This Row],[Close Price]]-Table2[[#This Row],[50D EMA]])/Table2[[#This Row],[50D EMA]]</f>
        <v>1.6093857171681079E-2</v>
      </c>
      <c r="U86" s="1">
        <f>(Table2[[#This Row],[Close Price]]-Table2[[#This Row],[200D EMA]])/Table2[[#This Row],[200D EMA]]</f>
        <v>0.29652605263933346</v>
      </c>
      <c r="V86">
        <v>0.263818717366195</v>
      </c>
      <c r="W86">
        <v>544.04999999999995</v>
      </c>
      <c r="X86">
        <v>560.15</v>
      </c>
      <c r="Y86">
        <v>544.04999999999995</v>
      </c>
      <c r="Z86">
        <v>560.15</v>
      </c>
      <c r="AA86">
        <v>544.04999999999995</v>
      </c>
      <c r="AB86">
        <v>590</v>
      </c>
      <c r="AC86" s="1">
        <f>(Table2[[#This Row],[Close Price]]/Table2[[#This Row],[Day Low]])-1</f>
        <v>1.4612627515853349E-2</v>
      </c>
      <c r="AD86" s="1">
        <f>(Table2[[#This Row],[Day High]]/Table2[[#This Row],[Close Price]])-1</f>
        <v>1.4764492753623237E-2</v>
      </c>
      <c r="AE86" s="1">
        <f>(Table2[[#This Row],[Close Price]]/Table2[[#This Row],[Current Week Low]])-1</f>
        <v>1.4612627515853349E-2</v>
      </c>
      <c r="AF86" s="1">
        <f>(Table2[[#This Row],[Current Week High]]/Table2[[#This Row],[Close Price]])-1</f>
        <v>1.4764492753623237E-2</v>
      </c>
      <c r="AG86" s="1">
        <f>(Table2[[#This Row],[Close Price]]/Table2[[#This Row],[Current Month Low]])-1</f>
        <v>1.4612627515853349E-2</v>
      </c>
      <c r="AH86" s="1">
        <f>(Table2[[#This Row],[Current Month High]]/Table2[[#This Row],[Close Price]])-1</f>
        <v>6.8840579710145011E-2</v>
      </c>
      <c r="AI86">
        <v>31.7663043478261</v>
      </c>
      <c r="AJ86">
        <v>163.736263736263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-0.13</v>
      </c>
      <c r="AM86" t="s">
        <v>3189</v>
      </c>
      <c r="AN86">
        <v>1.31</v>
      </c>
      <c r="AO86" t="s">
        <v>3191</v>
      </c>
      <c r="AP86">
        <v>7.7265378966394002E-2</v>
      </c>
      <c r="AQ86">
        <f>(Table2[[#This Row],[Sharpe Ratio]]-AVERAGE(Table2[Sharpe Ratio]))/_xlfn.STDEV.P(Table2[Sharpe Ratio])</f>
        <v>0.14665632367139492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2.5009044753841478</v>
      </c>
      <c r="AS86">
        <f>_xlfn.RANK.AVG(Table2[[#This Row],[1Y Return vs Nifty Z-Score]],Table2[1Y Return vs Nifty Z-Score])</f>
        <v>73</v>
      </c>
      <c r="AT86">
        <f>_xlfn.RANK.AVG(Table2[[#This Row],[6M Return vs Nifty Z-Score]],Table2[6M Return vs Nifty Z-Score])</f>
        <v>72</v>
      </c>
      <c r="AU86">
        <f>_xlfn.RANK.AVG(Table2[[#This Row],[Sharpe Ratio Z-Score]],Table2[Sharpe Ratio Z-Score])</f>
        <v>309</v>
      </c>
      <c r="AV86">
        <f>(Table2[[#This Row],[Rank 1Y]]+Table2[[#This Row],[Rank 6M]]+Table2[[#This Row],[Rank Sharpe]])/3</f>
        <v>151.33333333333334</v>
      </c>
    </row>
    <row r="87" spans="1:48" x14ac:dyDescent="0.3">
      <c r="A87" t="s">
        <v>169</v>
      </c>
      <c r="B87" t="s">
        <v>170</v>
      </c>
      <c r="C87" t="s">
        <v>3144</v>
      </c>
      <c r="D87" t="s">
        <v>130</v>
      </c>
      <c r="E87">
        <v>155373.38211999999</v>
      </c>
      <c r="F87">
        <v>590.04999999999995</v>
      </c>
      <c r="G87">
        <v>92.358768325438206</v>
      </c>
      <c r="H87">
        <f>(Table2[[#This Row],[1Y Return vs Nifty]]-AVERAGE(Table2[1Y Return vs Nifty]))/_xlfn.STDEV.P(Table2[1Y Return vs Nifty])</f>
        <v>1.2603843412901783</v>
      </c>
      <c r="I87">
        <v>0.48354551604476997</v>
      </c>
      <c r="J87">
        <f>(Table2[[#This Row],[1M Return vs Nifty]]-AVERAGE(Table2[1M Return vs Nifty]))/_xlfn.STDEV.P(Table2[1M Return vs Nifty])</f>
        <v>-3.9158592759228589E-2</v>
      </c>
      <c r="K87">
        <v>11.0131619717743</v>
      </c>
      <c r="L87">
        <f>(Table2[[#This Row],[6M Return vs Nifty]]-AVERAGE(Table2[6M Return vs Nifty]))/_xlfn.STDEV.P(Table2[6M Return vs Nifty])</f>
        <v>-7.7090540098266283E-2</v>
      </c>
      <c r="M87">
        <v>-0.65428400608789605</v>
      </c>
      <c r="N87">
        <f>(Table2[[#This Row],[1W Return vs Nifty]]-AVERAGE(Table2[1W Return vs Nifty]))/_xlfn.STDEV.P(Table2[1W Return vs Nifty])</f>
        <v>-0.22226156733252847</v>
      </c>
      <c r="O87">
        <v>607.08000000000004</v>
      </c>
      <c r="P87">
        <v>591.478310044144</v>
      </c>
      <c r="Q87">
        <v>491.55445386543198</v>
      </c>
      <c r="R87">
        <v>36.328342417084102</v>
      </c>
      <c r="S87" s="1">
        <f>(Table2[[#This Row],[Close Price]]-Table2[[#This Row],[20D EMA]])/Table2[[#This Row],[20D EMA]]</f>
        <v>-2.8052316004480604E-2</v>
      </c>
      <c r="T87" s="1">
        <f>(Table2[[#This Row],[Close Price]]-Table2[[#This Row],[50D EMA]])/Table2[[#This Row],[50D EMA]]</f>
        <v>-2.4148138991562369E-3</v>
      </c>
      <c r="U87" s="1">
        <f>(Table2[[#This Row],[Close Price]]-Table2[[#This Row],[200D EMA]])/Table2[[#This Row],[200D EMA]]</f>
        <v>0.20037565596248696</v>
      </c>
      <c r="V87">
        <v>0.686031644958224</v>
      </c>
      <c r="W87">
        <v>580.54999999999995</v>
      </c>
      <c r="X87">
        <v>606</v>
      </c>
      <c r="Y87">
        <v>580.54999999999995</v>
      </c>
      <c r="Z87">
        <v>606</v>
      </c>
      <c r="AA87">
        <v>580.54999999999995</v>
      </c>
      <c r="AB87">
        <v>635.4</v>
      </c>
      <c r="AC87" s="1">
        <f>(Table2[[#This Row],[Close Price]]/Table2[[#This Row],[Day Low]])-1</f>
        <v>1.6363792954956491E-2</v>
      </c>
      <c r="AD87" s="1">
        <f>(Table2[[#This Row],[Day High]]/Table2[[#This Row],[Close Price]])-1</f>
        <v>2.703160749089073E-2</v>
      </c>
      <c r="AE87" s="1">
        <f>(Table2[[#This Row],[Close Price]]/Table2[[#This Row],[Current Week Low]])-1</f>
        <v>1.6363792954956491E-2</v>
      </c>
      <c r="AF87" s="1">
        <f>(Table2[[#This Row],[Current Week High]]/Table2[[#This Row],[Close Price]])-1</f>
        <v>2.703160749089073E-2</v>
      </c>
      <c r="AG87" s="1">
        <f>(Table2[[#This Row],[Close Price]]/Table2[[#This Row],[Current Month Low]])-1</f>
        <v>1.6363792954956491E-2</v>
      </c>
      <c r="AH87" s="1">
        <f>(Table2[[#This Row],[Current Month High]]/Table2[[#This Row],[Close Price]])-1</f>
        <v>7.6857893398864618E-2</v>
      </c>
      <c r="AI87">
        <v>10.8380645707991</v>
      </c>
      <c r="AJ87">
        <v>146.264607679465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0.13</v>
      </c>
      <c r="AM87" t="s">
        <v>3191</v>
      </c>
      <c r="AN87">
        <v>-0.89</v>
      </c>
      <c r="AO87" t="s">
        <v>3189</v>
      </c>
      <c r="AP87">
        <v>0.20188403753140799</v>
      </c>
      <c r="AQ87">
        <f>(Table2[[#This Row],[Sharpe Ratio]]-AVERAGE(Table2[Sharpe Ratio]))/_xlfn.STDEV.P(Table2[Sharpe Ratio])</f>
        <v>1.5959188277867524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2.5177924688869076</v>
      </c>
      <c r="AS87">
        <f>_xlfn.RANK.AVG(Table2[[#This Row],[1Y Return vs Nifty Z-Score]],Table2[1Y Return vs Nifty Z-Score])</f>
        <v>72</v>
      </c>
      <c r="AT87">
        <f>_xlfn.RANK.AVG(Table2[[#This Row],[6M Return vs Nifty Z-Score]],Table2[6M Return vs Nifty Z-Score])</f>
        <v>349</v>
      </c>
      <c r="AU87">
        <f>_xlfn.RANK.AVG(Table2[[#This Row],[Sharpe Ratio Z-Score]],Table2[Sharpe Ratio Z-Score])</f>
        <v>36</v>
      </c>
      <c r="AV87">
        <f>(Table2[[#This Row],[Rank 1Y]]+Table2[[#This Row],[Rank 6M]]+Table2[[#This Row],[Rank Sharpe]])/3</f>
        <v>152.33333333333334</v>
      </c>
    </row>
    <row r="88" spans="1:48" x14ac:dyDescent="0.3">
      <c r="A88" t="s">
        <v>510</v>
      </c>
      <c r="B88" t="s">
        <v>511</v>
      </c>
      <c r="C88" t="s">
        <v>3148</v>
      </c>
      <c r="D88" t="s">
        <v>54</v>
      </c>
      <c r="E88">
        <v>41183.519040300002</v>
      </c>
      <c r="F88">
        <v>3297</v>
      </c>
      <c r="G88">
        <v>64.934290554990994</v>
      </c>
      <c r="H88">
        <f>(Table2[[#This Row],[1Y Return vs Nifty]]-AVERAGE(Table2[1Y Return vs Nifty]))/_xlfn.STDEV.P(Table2[1Y Return vs Nifty])</f>
        <v>0.77142002603523319</v>
      </c>
      <c r="I88">
        <v>8.7254317063895002</v>
      </c>
      <c r="J88">
        <f>(Table2[[#This Row],[1M Return vs Nifty]]-AVERAGE(Table2[1M Return vs Nifty]))/_xlfn.STDEV.P(Table2[1M Return vs Nifty])</f>
        <v>0.75800878903694058</v>
      </c>
      <c r="K88">
        <v>45.986663186709599</v>
      </c>
      <c r="L88">
        <f>(Table2[[#This Row],[6M Return vs Nifty]]-AVERAGE(Table2[6M Return vs Nifty]))/_xlfn.STDEV.P(Table2[6M Return vs Nifty])</f>
        <v>1.0556021815023444</v>
      </c>
      <c r="M88">
        <v>4.5068623371025298</v>
      </c>
      <c r="N88">
        <f>(Table2[[#This Row],[1W Return vs Nifty]]-AVERAGE(Table2[1W Return vs Nifty]))/_xlfn.STDEV.P(Table2[1W Return vs Nifty])</f>
        <v>0.77702270294877473</v>
      </c>
      <c r="O88">
        <v>3106.62</v>
      </c>
      <c r="P88">
        <v>2841.1314830278802</v>
      </c>
      <c r="Q88">
        <v>2352.00366764918</v>
      </c>
      <c r="R88">
        <v>65.865024363396202</v>
      </c>
      <c r="S88" s="1">
        <f>(Table2[[#This Row],[Close Price]]-Table2[[#This Row],[20D EMA]])/Table2[[#This Row],[20D EMA]]</f>
        <v>6.1282036425439904E-2</v>
      </c>
      <c r="T88" s="1">
        <f>(Table2[[#This Row],[Close Price]]-Table2[[#This Row],[50D EMA]])/Table2[[#This Row],[50D EMA]]</f>
        <v>0.16045315737597854</v>
      </c>
      <c r="U88" s="1">
        <f>(Table2[[#This Row],[Close Price]]-Table2[[#This Row],[200D EMA]])/Table2[[#This Row],[200D EMA]]</f>
        <v>0.40178352838001347</v>
      </c>
      <c r="V88">
        <v>1.0654273338157401</v>
      </c>
      <c r="W88">
        <v>3231.75</v>
      </c>
      <c r="X88">
        <v>3338.8</v>
      </c>
      <c r="Y88">
        <v>3231.75</v>
      </c>
      <c r="Z88">
        <v>3338.8</v>
      </c>
      <c r="AA88">
        <v>3145.05</v>
      </c>
      <c r="AB88">
        <v>3409.4</v>
      </c>
      <c r="AC88" s="1">
        <f>(Table2[[#This Row],[Close Price]]/Table2[[#This Row],[Day Low]])-1</f>
        <v>2.0190299373404441E-2</v>
      </c>
      <c r="AD88" s="1">
        <f>(Table2[[#This Row],[Day High]]/Table2[[#This Row],[Close Price]])-1</f>
        <v>1.2678192296026847E-2</v>
      </c>
      <c r="AE88" s="1">
        <f>(Table2[[#This Row],[Close Price]]/Table2[[#This Row],[Current Week Low]])-1</f>
        <v>2.0190299373404441E-2</v>
      </c>
      <c r="AF88" s="1">
        <f>(Table2[[#This Row],[Current Week High]]/Table2[[#This Row],[Close Price]])-1</f>
        <v>1.2678192296026847E-2</v>
      </c>
      <c r="AG88" s="1">
        <f>(Table2[[#This Row],[Close Price]]/Table2[[#This Row],[Current Month Low]])-1</f>
        <v>4.8314017265226328E-2</v>
      </c>
      <c r="AH88" s="1">
        <f>(Table2[[#This Row],[Current Month High]]/Table2[[#This Row],[Close Price]])-1</f>
        <v>3.4091598422808733E-2</v>
      </c>
      <c r="AI88">
        <v>3.4091598422808702</v>
      </c>
      <c r="AJ88">
        <v>99.812126905245293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</v>
      </c>
      <c r="AM88" t="s">
        <v>3191</v>
      </c>
      <c r="AN88">
        <v>5.57</v>
      </c>
      <c r="AO88" t="s">
        <v>3191</v>
      </c>
      <c r="AP88">
        <v>9.8633674865078E-2</v>
      </c>
      <c r="AQ88">
        <f>(Table2[[#This Row],[Sharpe Ratio]]-AVERAGE(Table2[Sharpe Ratio]))/_xlfn.STDEV.P(Table2[Sharpe Ratio])</f>
        <v>0.39516060368375305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3.757214303207046</v>
      </c>
      <c r="AS88">
        <f>_xlfn.RANK.AVG(Table2[[#This Row],[1Y Return vs Nifty Z-Score]],Table2[1Y Return vs Nifty Z-Score])</f>
        <v>126</v>
      </c>
      <c r="AT88">
        <f>_xlfn.RANK.AVG(Table2[[#This Row],[6M Return vs Nifty Z-Score]],Table2[6M Return vs Nifty Z-Score])</f>
        <v>96</v>
      </c>
      <c r="AU88">
        <f>_xlfn.RANK.AVG(Table2[[#This Row],[Sharpe Ratio Z-Score]],Table2[Sharpe Ratio Z-Score])</f>
        <v>238</v>
      </c>
      <c r="AV88">
        <f>(Table2[[#This Row],[Rank 1Y]]+Table2[[#This Row],[Rank 6M]]+Table2[[#This Row],[Rank Sharpe]])/3</f>
        <v>153.33333333333334</v>
      </c>
    </row>
    <row r="89" spans="1:48" x14ac:dyDescent="0.3">
      <c r="A89" t="s">
        <v>584</v>
      </c>
      <c r="B89" t="s">
        <v>585</v>
      </c>
      <c r="C89" t="s">
        <v>3144</v>
      </c>
      <c r="D89" t="s">
        <v>417</v>
      </c>
      <c r="E89">
        <v>33915.426299129998</v>
      </c>
      <c r="F89">
        <v>1806.15</v>
      </c>
      <c r="G89">
        <v>38.560126125267999</v>
      </c>
      <c r="H89">
        <f>(Table2[[#This Row],[1Y Return vs Nifty]]-AVERAGE(Table2[1Y Return vs Nifty]))/_xlfn.STDEV.P(Table2[1Y Return vs Nifty])</f>
        <v>0.30118225674222321</v>
      </c>
      <c r="I89">
        <v>20.437141828957799</v>
      </c>
      <c r="J89">
        <f>(Table2[[#This Row],[1M Return vs Nifty]]-AVERAGE(Table2[1M Return vs Nifty]))/_xlfn.STDEV.P(Table2[1M Return vs Nifty])</f>
        <v>1.8907826564680024</v>
      </c>
      <c r="K89">
        <v>53.9871265121688</v>
      </c>
      <c r="L89">
        <f>(Table2[[#This Row],[6M Return vs Nifty]]-AVERAGE(Table2[6M Return vs Nifty]))/_xlfn.STDEV.P(Table2[6M Return vs Nifty])</f>
        <v>1.3147145455315521</v>
      </c>
      <c r="M89">
        <v>14.0650225578059</v>
      </c>
      <c r="N89">
        <f>(Table2[[#This Row],[1W Return vs Nifty]]-AVERAGE(Table2[1W Return vs Nifty]))/_xlfn.STDEV.P(Table2[1W Return vs Nifty])</f>
        <v>2.6276424153658193</v>
      </c>
      <c r="O89">
        <v>1669.98</v>
      </c>
      <c r="P89">
        <v>1550.2099202358199</v>
      </c>
      <c r="Q89">
        <v>1267.5759339185599</v>
      </c>
      <c r="R89">
        <v>74.850121684799504</v>
      </c>
      <c r="S89" s="1">
        <f>(Table2[[#This Row],[Close Price]]-Table2[[#This Row],[20D EMA]])/Table2[[#This Row],[20D EMA]]</f>
        <v>8.1539898681421377E-2</v>
      </c>
      <c r="T89" s="1">
        <f>(Table2[[#This Row],[Close Price]]-Table2[[#This Row],[50D EMA]])/Table2[[#This Row],[50D EMA]]</f>
        <v>0.16510027217813586</v>
      </c>
      <c r="U89" s="1">
        <f>(Table2[[#This Row],[Close Price]]-Table2[[#This Row],[200D EMA]])/Table2[[#This Row],[200D EMA]]</f>
        <v>0.42488505159332157</v>
      </c>
      <c r="V89">
        <v>0.90663716968914998</v>
      </c>
      <c r="W89">
        <v>1773.35</v>
      </c>
      <c r="X89">
        <v>1840</v>
      </c>
      <c r="Y89">
        <v>1773.35</v>
      </c>
      <c r="Z89">
        <v>1840</v>
      </c>
      <c r="AA89">
        <v>1612</v>
      </c>
      <c r="AB89">
        <v>1889</v>
      </c>
      <c r="AC89" s="1">
        <f>(Table2[[#This Row],[Close Price]]/Table2[[#This Row],[Day Low]])-1</f>
        <v>1.8496066766289898E-2</v>
      </c>
      <c r="AD89" s="1">
        <f>(Table2[[#This Row],[Day High]]/Table2[[#This Row],[Close Price]])-1</f>
        <v>1.8741522021980428E-2</v>
      </c>
      <c r="AE89" s="1">
        <f>(Table2[[#This Row],[Close Price]]/Table2[[#This Row],[Current Week Low]])-1</f>
        <v>1.8496066766289898E-2</v>
      </c>
      <c r="AF89" s="1">
        <f>(Table2[[#This Row],[Current Week High]]/Table2[[#This Row],[Close Price]])-1</f>
        <v>1.8741522021980428E-2</v>
      </c>
      <c r="AG89" s="1">
        <f>(Table2[[#This Row],[Close Price]]/Table2[[#This Row],[Current Month Low]])-1</f>
        <v>0.1204404466501241</v>
      </c>
      <c r="AH89" s="1">
        <f>(Table2[[#This Row],[Current Month High]]/Table2[[#This Row],[Close Price]])-1</f>
        <v>4.5871051684522213E-2</v>
      </c>
      <c r="AI89">
        <v>4.5871051684522204</v>
      </c>
      <c r="AJ89">
        <v>87.925293934033903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0.36</v>
      </c>
      <c r="AM89" t="s">
        <v>3191</v>
      </c>
      <c r="AN89">
        <v>9.44</v>
      </c>
      <c r="AO89" t="s">
        <v>3191</v>
      </c>
      <c r="AP89">
        <v>0.120369367024628</v>
      </c>
      <c r="AQ89">
        <f>(Table2[[#This Row],[Sharpe Ratio]]-AVERAGE(Table2[Sharpe Ratio]))/_xlfn.STDEV.P(Table2[Sharpe Ratio])</f>
        <v>0.64793754744611853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6.7822594215537162</v>
      </c>
      <c r="AS89">
        <f>_xlfn.RANK.AVG(Table2[[#This Row],[1Y Return vs Nifty Z-Score]],Table2[1Y Return vs Nifty Z-Score])</f>
        <v>213</v>
      </c>
      <c r="AT89">
        <f>_xlfn.RANK.AVG(Table2[[#This Row],[6M Return vs Nifty Z-Score]],Table2[6M Return vs Nifty Z-Score])</f>
        <v>68</v>
      </c>
      <c r="AU89">
        <f>_xlfn.RANK.AVG(Table2[[#This Row],[Sharpe Ratio Z-Score]],Table2[Sharpe Ratio Z-Score])</f>
        <v>181</v>
      </c>
      <c r="AV89">
        <f>(Table2[[#This Row],[Rank 1Y]]+Table2[[#This Row],[Rank 6M]]+Table2[[#This Row],[Rank Sharpe]])/3</f>
        <v>154</v>
      </c>
    </row>
    <row r="90" spans="1:48" x14ac:dyDescent="0.3">
      <c r="A90" t="s">
        <v>939</v>
      </c>
      <c r="B90" t="s">
        <v>940</v>
      </c>
      <c r="C90" t="s">
        <v>3148</v>
      </c>
      <c r="D90" t="s">
        <v>54</v>
      </c>
      <c r="E90">
        <v>16162.35782646</v>
      </c>
      <c r="F90">
        <v>666.85</v>
      </c>
      <c r="G90">
        <v>86.591787791764503</v>
      </c>
      <c r="H90">
        <f>(Table2[[#This Row],[1Y Return vs Nifty]]-AVERAGE(Table2[1Y Return vs Nifty]))/_xlfn.STDEV.P(Table2[1Y Return vs Nifty])</f>
        <v>1.1575620483247662</v>
      </c>
      <c r="I90">
        <v>2.4947052568933699</v>
      </c>
      <c r="J90">
        <f>(Table2[[#This Row],[1M Return vs Nifty]]-AVERAGE(Table2[1M Return vs Nifty]))/_xlfn.STDEV.P(Table2[1M Return vs Nifty])</f>
        <v>0.15536374205101255</v>
      </c>
      <c r="K90">
        <v>40.421536060139601</v>
      </c>
      <c r="L90">
        <f>(Table2[[#This Row],[6M Return vs Nifty]]-AVERAGE(Table2[6M Return vs Nifty]))/_xlfn.STDEV.P(Table2[6M Return vs Nifty])</f>
        <v>0.87536346441456148</v>
      </c>
      <c r="M90">
        <v>-3.0166828539544999</v>
      </c>
      <c r="N90">
        <f>(Table2[[#This Row],[1W Return vs Nifty]]-AVERAGE(Table2[1W Return vs Nifty]))/_xlfn.STDEV.P(Table2[1W Return vs Nifty])</f>
        <v>-0.67966150367001854</v>
      </c>
      <c r="O90">
        <v>675.41</v>
      </c>
      <c r="P90">
        <v>619.42056472667002</v>
      </c>
      <c r="Q90">
        <v>490.296129752811</v>
      </c>
      <c r="R90">
        <v>39.921915881454602</v>
      </c>
      <c r="S90" s="1">
        <f>(Table2[[#This Row],[Close Price]]-Table2[[#This Row],[20D EMA]])/Table2[[#This Row],[20D EMA]]</f>
        <v>-1.2673783331605907E-2</v>
      </c>
      <c r="T90" s="1">
        <f>(Table2[[#This Row],[Close Price]]-Table2[[#This Row],[50D EMA]])/Table2[[#This Row],[50D EMA]]</f>
        <v>7.6570650014274322E-2</v>
      </c>
      <c r="U90" s="1">
        <f>(Table2[[#This Row],[Close Price]]-Table2[[#This Row],[200D EMA]])/Table2[[#This Row],[200D EMA]]</f>
        <v>0.36009639793852932</v>
      </c>
      <c r="V90">
        <v>1.31058486075495</v>
      </c>
      <c r="W90">
        <v>656</v>
      </c>
      <c r="X90">
        <v>679.95</v>
      </c>
      <c r="Y90">
        <v>656</v>
      </c>
      <c r="Z90">
        <v>679.95</v>
      </c>
      <c r="AA90">
        <v>656</v>
      </c>
      <c r="AB90">
        <v>719.9</v>
      </c>
      <c r="AC90" s="1">
        <f>(Table2[[#This Row],[Close Price]]/Table2[[#This Row],[Day Low]])-1</f>
        <v>1.653963414634152E-2</v>
      </c>
      <c r="AD90" s="1">
        <f>(Table2[[#This Row],[Day High]]/Table2[[#This Row],[Close Price]])-1</f>
        <v>1.9644597735622771E-2</v>
      </c>
      <c r="AE90" s="1">
        <f>(Table2[[#This Row],[Close Price]]/Table2[[#This Row],[Current Week Low]])-1</f>
        <v>1.653963414634152E-2</v>
      </c>
      <c r="AF90" s="1">
        <f>(Table2[[#This Row],[Current Week High]]/Table2[[#This Row],[Close Price]])-1</f>
        <v>1.9644597735622771E-2</v>
      </c>
      <c r="AG90" s="1">
        <f>(Table2[[#This Row],[Close Price]]/Table2[[#This Row],[Current Month Low]])-1</f>
        <v>1.653963414634152E-2</v>
      </c>
      <c r="AH90" s="1">
        <f>(Table2[[#This Row],[Current Month High]]/Table2[[#This Row],[Close Price]])-1</f>
        <v>7.9553122891204753E-2</v>
      </c>
      <c r="AI90">
        <v>8.1202669265951695</v>
      </c>
      <c r="AJ90">
        <v>117.99607714939501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0.2</v>
      </c>
      <c r="AM90" t="s">
        <v>3191</v>
      </c>
      <c r="AN90">
        <v>-2.68</v>
      </c>
      <c r="AO90" t="s">
        <v>3189</v>
      </c>
      <c r="AP90">
        <v>8.8181465694209996E-2</v>
      </c>
      <c r="AQ90">
        <f>(Table2[[#This Row],[Sharpe Ratio]]-AVERAGE(Table2[Sharpe Ratio]))/_xlfn.STDEV.P(Table2[Sharpe Ratio])</f>
        <v>0.27360581396815919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1.7822335650884811</v>
      </c>
      <c r="AS90">
        <f>_xlfn.RANK.AVG(Table2[[#This Row],[1Y Return vs Nifty Z-Score]],Table2[1Y Return vs Nifty Z-Score])</f>
        <v>79</v>
      </c>
      <c r="AT90">
        <f>_xlfn.RANK.AVG(Table2[[#This Row],[6M Return vs Nifty Z-Score]],Table2[6M Return vs Nifty Z-Score])</f>
        <v>119</v>
      </c>
      <c r="AU90">
        <f>_xlfn.RANK.AVG(Table2[[#This Row],[Sharpe Ratio Z-Score]],Table2[Sharpe Ratio Z-Score])</f>
        <v>264</v>
      </c>
      <c r="AV90">
        <f>(Table2[[#This Row],[Rank 1Y]]+Table2[[#This Row],[Rank 6M]]+Table2[[#This Row],[Rank Sharpe]])/3</f>
        <v>154</v>
      </c>
    </row>
    <row r="91" spans="1:48" x14ac:dyDescent="0.3">
      <c r="A91" t="s">
        <v>1187</v>
      </c>
      <c r="B91" t="s">
        <v>1188</v>
      </c>
      <c r="C91" t="s">
        <v>3144</v>
      </c>
      <c r="D91" t="s">
        <v>417</v>
      </c>
      <c r="E91">
        <v>10166.640510444</v>
      </c>
      <c r="F91">
        <v>113.08</v>
      </c>
      <c r="G91">
        <v>72.223882542872403</v>
      </c>
      <c r="H91">
        <f>(Table2[[#This Row],[1Y Return vs Nifty]]-AVERAGE(Table2[1Y Return vs Nifty]))/_xlfn.STDEV.P(Table2[1Y Return vs Nifty])</f>
        <v>0.90138969709614702</v>
      </c>
      <c r="I91">
        <v>62.294214694291597</v>
      </c>
      <c r="J91">
        <f>(Table2[[#This Row],[1M Return vs Nifty]]-AVERAGE(Table2[1M Return vs Nifty]))/_xlfn.STDEV.P(Table2[1M Return vs Nifty])</f>
        <v>5.9392604460301497</v>
      </c>
      <c r="K91">
        <v>39.113250425628898</v>
      </c>
      <c r="L91">
        <f>(Table2[[#This Row],[6M Return vs Nifty]]-AVERAGE(Table2[6M Return vs Nifty]))/_xlfn.STDEV.P(Table2[6M Return vs Nifty])</f>
        <v>0.83299179545074387</v>
      </c>
      <c r="M91">
        <v>9.7829772309682905</v>
      </c>
      <c r="N91">
        <f>(Table2[[#This Row],[1W Return vs Nifty]]-AVERAGE(Table2[1W Return vs Nifty]))/_xlfn.STDEV.P(Table2[1W Return vs Nifty])</f>
        <v>1.7985668078922905</v>
      </c>
      <c r="O91">
        <v>103.49</v>
      </c>
      <c r="P91">
        <v>88.924708562506794</v>
      </c>
      <c r="Q91">
        <v>74.102808399347097</v>
      </c>
      <c r="R91">
        <v>58.439225808196802</v>
      </c>
      <c r="S91" s="1">
        <f>(Table2[[#This Row],[Close Price]]-Table2[[#This Row],[20D EMA]])/Table2[[#This Row],[20D EMA]]</f>
        <v>9.2665958063581064E-2</v>
      </c>
      <c r="T91" s="1">
        <f>(Table2[[#This Row],[Close Price]]-Table2[[#This Row],[50D EMA]])/Table2[[#This Row],[50D EMA]]</f>
        <v>0.27163756652082827</v>
      </c>
      <c r="U91" s="1">
        <f>(Table2[[#This Row],[Close Price]]-Table2[[#This Row],[200D EMA]])/Table2[[#This Row],[200D EMA]]</f>
        <v>0.52598804880108052</v>
      </c>
      <c r="V91">
        <v>1.21140359873554</v>
      </c>
      <c r="W91">
        <v>109</v>
      </c>
      <c r="X91">
        <v>119.22</v>
      </c>
      <c r="Y91">
        <v>109</v>
      </c>
      <c r="Z91">
        <v>119.22</v>
      </c>
      <c r="AA91">
        <v>105.6</v>
      </c>
      <c r="AB91">
        <v>124.8</v>
      </c>
      <c r="AC91" s="1">
        <f>(Table2[[#This Row],[Close Price]]/Table2[[#This Row],[Day Low]])-1</f>
        <v>3.7431192660550394E-2</v>
      </c>
      <c r="AD91" s="1">
        <f>(Table2[[#This Row],[Day High]]/Table2[[#This Row],[Close Price]])-1</f>
        <v>5.4297842235585536E-2</v>
      </c>
      <c r="AE91" s="1">
        <f>(Table2[[#This Row],[Close Price]]/Table2[[#This Row],[Current Week Low]])-1</f>
        <v>3.7431192660550394E-2</v>
      </c>
      <c r="AF91" s="1">
        <f>(Table2[[#This Row],[Current Week High]]/Table2[[#This Row],[Close Price]])-1</f>
        <v>5.4297842235585536E-2</v>
      </c>
      <c r="AG91" s="1">
        <f>(Table2[[#This Row],[Close Price]]/Table2[[#This Row],[Current Month Low]])-1</f>
        <v>7.0833333333333304E-2</v>
      </c>
      <c r="AH91" s="1">
        <f>(Table2[[#This Row],[Current Month High]]/Table2[[#This Row],[Close Price]])-1</f>
        <v>0.10364343827378852</v>
      </c>
      <c r="AI91">
        <v>10.3643438273788</v>
      </c>
      <c r="AJ91">
        <v>117.461538461538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0.57999999999999996</v>
      </c>
      <c r="AM91" t="s">
        <v>3191</v>
      </c>
      <c r="AN91">
        <v>15.13</v>
      </c>
      <c r="AO91" t="s">
        <v>3191</v>
      </c>
      <c r="AP91">
        <v>9.9540472271628003E-2</v>
      </c>
      <c r="AQ91">
        <f>(Table2[[#This Row],[Sharpe Ratio]]-AVERAGE(Table2[Sharpe Ratio]))/_xlfn.STDEV.P(Table2[Sharpe Ratio])</f>
        <v>0.4057062755379911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9.877915022007322</v>
      </c>
      <c r="AS91">
        <f>_xlfn.RANK.AVG(Table2[[#This Row],[1Y Return vs Nifty Z-Score]],Table2[1Y Return vs Nifty Z-Score])</f>
        <v>108</v>
      </c>
      <c r="AT91">
        <f>_xlfn.RANK.AVG(Table2[[#This Row],[6M Return vs Nifty Z-Score]],Table2[6M Return vs Nifty Z-Score])</f>
        <v>123</v>
      </c>
      <c r="AU91">
        <f>_xlfn.RANK.AVG(Table2[[#This Row],[Sharpe Ratio Z-Score]],Table2[Sharpe Ratio Z-Score])</f>
        <v>233</v>
      </c>
      <c r="AV91">
        <f>(Table2[[#This Row],[Rank 1Y]]+Table2[[#This Row],[Rank 6M]]+Table2[[#This Row],[Rank Sharpe]])/3</f>
        <v>154.66666666666666</v>
      </c>
    </row>
    <row r="92" spans="1:48" x14ac:dyDescent="0.3">
      <c r="A92" t="s">
        <v>96</v>
      </c>
      <c r="B92" t="s">
        <v>97</v>
      </c>
      <c r="C92" t="s">
        <v>3149</v>
      </c>
      <c r="D92" t="s">
        <v>98</v>
      </c>
      <c r="E92">
        <v>302927.48285407998</v>
      </c>
      <c r="F92">
        <v>10847.6</v>
      </c>
      <c r="G92">
        <v>99.876099318636705</v>
      </c>
      <c r="H92">
        <f>(Table2[[#This Row],[1Y Return vs Nifty]]-AVERAGE(Table2[1Y Return vs Nifty]))/_xlfn.STDEV.P(Table2[1Y Return vs Nifty])</f>
        <v>1.3944144815320847</v>
      </c>
      <c r="I92">
        <v>9.2859294640839494</v>
      </c>
      <c r="J92">
        <f>(Table2[[#This Row],[1M Return vs Nifty]]-AVERAGE(Table2[1M Return vs Nifty]))/_xlfn.STDEV.P(Table2[1M Return vs Nifty])</f>
        <v>0.81222095839780128</v>
      </c>
      <c r="K92">
        <v>14.4094247919467</v>
      </c>
      <c r="L92">
        <f>(Table2[[#This Row],[6M Return vs Nifty]]-AVERAGE(Table2[6M Return vs Nifty]))/_xlfn.STDEV.P(Table2[6M Return vs Nifty])</f>
        <v>3.290480047144561E-2</v>
      </c>
      <c r="M92">
        <v>0.485454558078531</v>
      </c>
      <c r="N92">
        <f>(Table2[[#This Row],[1W Return vs Nifty]]-AVERAGE(Table2[1W Return vs Nifty]))/_xlfn.STDEV.P(Table2[1W Return vs Nifty])</f>
        <v>-1.5891151926673835E-3</v>
      </c>
      <c r="O92">
        <v>10488.38</v>
      </c>
      <c r="P92">
        <v>10024.9841253995</v>
      </c>
      <c r="Q92">
        <v>8573.0929131939301</v>
      </c>
      <c r="R92">
        <v>66.384931485551206</v>
      </c>
      <c r="S92" s="1">
        <f>(Table2[[#This Row],[Close Price]]-Table2[[#This Row],[20D EMA]])/Table2[[#This Row],[20D EMA]]</f>
        <v>3.424933116458416E-2</v>
      </c>
      <c r="T92" s="1">
        <f>(Table2[[#This Row],[Close Price]]-Table2[[#This Row],[50D EMA]])/Table2[[#This Row],[50D EMA]]</f>
        <v>8.2056576280884502E-2</v>
      </c>
      <c r="U92" s="1">
        <f>(Table2[[#This Row],[Close Price]]-Table2[[#This Row],[200D EMA]])/Table2[[#This Row],[200D EMA]]</f>
        <v>0.26530764449147864</v>
      </c>
      <c r="V92">
        <v>1.08178345389607</v>
      </c>
      <c r="W92">
        <v>10780</v>
      </c>
      <c r="X92">
        <v>10902.4</v>
      </c>
      <c r="Y92">
        <v>10780</v>
      </c>
      <c r="Z92">
        <v>10902.4</v>
      </c>
      <c r="AA92">
        <v>10780</v>
      </c>
      <c r="AB92">
        <v>11154.1</v>
      </c>
      <c r="AC92" s="1">
        <f>(Table2[[#This Row],[Close Price]]/Table2[[#This Row],[Day Low]])-1</f>
        <v>6.2708719851576333E-3</v>
      </c>
      <c r="AD92" s="1">
        <f>(Table2[[#This Row],[Day High]]/Table2[[#This Row],[Close Price]])-1</f>
        <v>5.0518086950108732E-3</v>
      </c>
      <c r="AE92" s="1">
        <f>(Table2[[#This Row],[Close Price]]/Table2[[#This Row],[Current Week Low]])-1</f>
        <v>6.2708719851576333E-3</v>
      </c>
      <c r="AF92" s="1">
        <f>(Table2[[#This Row],[Current Week High]]/Table2[[#This Row],[Close Price]])-1</f>
        <v>5.0518086950108732E-3</v>
      </c>
      <c r="AG92" s="1">
        <f>(Table2[[#This Row],[Close Price]]/Table2[[#This Row],[Current Month Low]])-1</f>
        <v>6.2708719851576333E-3</v>
      </c>
      <c r="AH92" s="1">
        <f>(Table2[[#This Row],[Current Month High]]/Table2[[#This Row],[Close Price]])-1</f>
        <v>2.8255097901840109E-2</v>
      </c>
      <c r="AI92">
        <v>2.8255097901840101</v>
      </c>
      <c r="AJ92">
        <v>127.76634611346699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0.12</v>
      </c>
      <c r="AM92" t="s">
        <v>3191</v>
      </c>
      <c r="AN92">
        <v>9.41</v>
      </c>
      <c r="AO92" t="s">
        <v>3191</v>
      </c>
      <c r="AP92">
        <v>0.16555259280732701</v>
      </c>
      <c r="AQ92">
        <f>(Table2[[#This Row],[Sharpe Ratio]]-AVERAGE(Table2[Sharpe Ratio]))/_xlfn.STDEV.P(Table2[Sharpe Ratio])</f>
        <v>1.1733994300877262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3.4113505552963899</v>
      </c>
      <c r="AS92">
        <f>_xlfn.RANK.AVG(Table2[[#This Row],[1Y Return vs Nifty Z-Score]],Table2[1Y Return vs Nifty Z-Score])</f>
        <v>62</v>
      </c>
      <c r="AT92">
        <f>_xlfn.RANK.AVG(Table2[[#This Row],[6M Return vs Nifty Z-Score]],Table2[6M Return vs Nifty Z-Score])</f>
        <v>310</v>
      </c>
      <c r="AU92">
        <f>_xlfn.RANK.AVG(Table2[[#This Row],[Sharpe Ratio Z-Score]],Table2[Sharpe Ratio Z-Score])</f>
        <v>94</v>
      </c>
      <c r="AV92">
        <f>(Table2[[#This Row],[Rank 1Y]]+Table2[[#This Row],[Rank 6M]]+Table2[[#This Row],[Rank Sharpe]])/3</f>
        <v>155.33333333333334</v>
      </c>
    </row>
    <row r="93" spans="1:48" x14ac:dyDescent="0.3">
      <c r="A93" t="s">
        <v>1118</v>
      </c>
      <c r="B93" t="s">
        <v>1119</v>
      </c>
      <c r="C93" t="s">
        <v>3155</v>
      </c>
      <c r="D93" t="s">
        <v>257</v>
      </c>
      <c r="E93">
        <v>11424.47665386</v>
      </c>
      <c r="F93">
        <v>1717.05</v>
      </c>
      <c r="G93">
        <v>48.824287738958198</v>
      </c>
      <c r="H93">
        <f>(Table2[[#This Row],[1Y Return vs Nifty]]-AVERAGE(Table2[1Y Return vs Nifty]))/_xlfn.STDEV.P(Table2[1Y Return vs Nifty])</f>
        <v>0.48418697235115343</v>
      </c>
      <c r="I93">
        <v>-7.2006110147209101</v>
      </c>
      <c r="J93">
        <f>(Table2[[#This Row],[1M Return vs Nifty]]-AVERAGE(Table2[1M Return vs Nifty]))/_xlfn.STDEV.P(Table2[1M Return vs Nifty])</f>
        <v>-0.782381539724746</v>
      </c>
      <c r="K93">
        <v>39.0546488074378</v>
      </c>
      <c r="L93">
        <f>(Table2[[#This Row],[6M Return vs Nifty]]-AVERAGE(Table2[6M Return vs Nifty]))/_xlfn.STDEV.P(Table2[6M Return vs Nifty])</f>
        <v>0.8310938548930874</v>
      </c>
      <c r="M93">
        <v>1.29002801796157</v>
      </c>
      <c r="N93">
        <f>(Table2[[#This Row],[1W Return vs Nifty]]-AVERAGE(Table2[1W Return vs Nifty]))/_xlfn.STDEV.P(Table2[1W Return vs Nifty])</f>
        <v>0.15418976594828571</v>
      </c>
      <c r="O93">
        <v>1715.11</v>
      </c>
      <c r="P93">
        <v>1705.2843120187199</v>
      </c>
      <c r="Q93">
        <v>1446.7156883171599</v>
      </c>
      <c r="R93">
        <v>54.218072060496397</v>
      </c>
      <c r="S93" s="1">
        <f>(Table2[[#This Row],[Close Price]]-Table2[[#This Row],[20D EMA]])/Table2[[#This Row],[20D EMA]]</f>
        <v>1.1311227851275164E-3</v>
      </c>
      <c r="T93" s="1">
        <f>(Table2[[#This Row],[Close Price]]-Table2[[#This Row],[50D EMA]])/Table2[[#This Row],[50D EMA]]</f>
        <v>6.8995462506494304E-3</v>
      </c>
      <c r="U93" s="1">
        <f>(Table2[[#This Row],[Close Price]]-Table2[[#This Row],[200D EMA]])/Table2[[#This Row],[200D EMA]]</f>
        <v>0.18686070377607969</v>
      </c>
      <c r="V93">
        <v>0.41397323839508299</v>
      </c>
      <c r="W93">
        <v>1686.2</v>
      </c>
      <c r="X93">
        <v>1730.05</v>
      </c>
      <c r="Y93">
        <v>1686.2</v>
      </c>
      <c r="Z93">
        <v>1730.05</v>
      </c>
      <c r="AA93">
        <v>1683.1</v>
      </c>
      <c r="AB93">
        <v>1752.6</v>
      </c>
      <c r="AC93" s="1">
        <f>(Table2[[#This Row],[Close Price]]/Table2[[#This Row],[Day Low]])-1</f>
        <v>1.8295575851025925E-2</v>
      </c>
      <c r="AD93" s="1">
        <f>(Table2[[#This Row],[Day High]]/Table2[[#This Row],[Close Price]])-1</f>
        <v>7.5711248944410059E-3</v>
      </c>
      <c r="AE93" s="1">
        <f>(Table2[[#This Row],[Close Price]]/Table2[[#This Row],[Current Week Low]])-1</f>
        <v>1.8295575851025925E-2</v>
      </c>
      <c r="AF93" s="1">
        <f>(Table2[[#This Row],[Current Week High]]/Table2[[#This Row],[Close Price]])-1</f>
        <v>7.5711248944410059E-3</v>
      </c>
      <c r="AG93" s="1">
        <f>(Table2[[#This Row],[Close Price]]/Table2[[#This Row],[Current Month Low]])-1</f>
        <v>2.0171112827520599E-2</v>
      </c>
      <c r="AH93" s="1">
        <f>(Table2[[#This Row],[Current Month High]]/Table2[[#This Row],[Close Price]])-1</f>
        <v>2.0704114615182956E-2</v>
      </c>
      <c r="AI93">
        <v>14.7433097463673</v>
      </c>
      <c r="AJ93">
        <v>103.99786147083201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0.03</v>
      </c>
      <c r="AM93" t="s">
        <v>3191</v>
      </c>
      <c r="AN93">
        <v>0.24</v>
      </c>
      <c r="AO93" t="s">
        <v>3191</v>
      </c>
      <c r="AP93">
        <v>0.124134554534009</v>
      </c>
      <c r="AQ93">
        <f>(Table2[[#This Row],[Sharpe Ratio]]-AVERAGE(Table2[Sharpe Ratio]))/_xlfn.STDEV.P(Table2[Sharpe Ratio])</f>
        <v>0.69172509211353739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1.3788141455813179</v>
      </c>
      <c r="AS93">
        <f>_xlfn.RANK.AVG(Table2[[#This Row],[1Y Return vs Nifty Z-Score]],Table2[1Y Return vs Nifty Z-Score])</f>
        <v>174</v>
      </c>
      <c r="AT93">
        <f>_xlfn.RANK.AVG(Table2[[#This Row],[6M Return vs Nifty Z-Score]],Table2[6M Return vs Nifty Z-Score])</f>
        <v>124</v>
      </c>
      <c r="AU93">
        <f>_xlfn.RANK.AVG(Table2[[#This Row],[Sharpe Ratio Z-Score]],Table2[Sharpe Ratio Z-Score])</f>
        <v>168</v>
      </c>
      <c r="AV93">
        <f>(Table2[[#This Row],[Rank 1Y]]+Table2[[#This Row],[Rank 6M]]+Table2[[#This Row],[Rank Sharpe]])/3</f>
        <v>155.33333333333334</v>
      </c>
    </row>
    <row r="94" spans="1:48" x14ac:dyDescent="0.3">
      <c r="A94" t="s">
        <v>514</v>
      </c>
      <c r="B94" t="s">
        <v>515</v>
      </c>
      <c r="C94" t="s">
        <v>3160</v>
      </c>
      <c r="D94" t="s">
        <v>163</v>
      </c>
      <c r="E94">
        <v>40841.293353920002</v>
      </c>
      <c r="F94">
        <v>1212.8</v>
      </c>
      <c r="G94">
        <v>85.954168034186594</v>
      </c>
      <c r="H94">
        <f>(Table2[[#This Row],[1Y Return vs Nifty]]-AVERAGE(Table2[1Y Return vs Nifty]))/_xlfn.STDEV.P(Table2[1Y Return vs Nifty])</f>
        <v>1.1461936164163533</v>
      </c>
      <c r="I94">
        <v>35.1036167887925</v>
      </c>
      <c r="J94">
        <f>(Table2[[#This Row],[1M Return vs Nifty]]-AVERAGE(Table2[1M Return vs Nifty]))/_xlfn.STDEV.P(Table2[1M Return vs Nifty])</f>
        <v>3.3093457346147397</v>
      </c>
      <c r="K94">
        <v>38.526977693915697</v>
      </c>
      <c r="L94">
        <f>(Table2[[#This Row],[6M Return vs Nifty]]-AVERAGE(Table2[6M Return vs Nifty]))/_xlfn.STDEV.P(Table2[6M Return vs Nifty])</f>
        <v>0.81400408095217769</v>
      </c>
      <c r="M94">
        <v>20.3263976250336</v>
      </c>
      <c r="N94">
        <f>(Table2[[#This Row],[1W Return vs Nifty]]-AVERAGE(Table2[1W Return vs Nifty]))/_xlfn.STDEV.P(Table2[1W Return vs Nifty])</f>
        <v>3.8399493717975957</v>
      </c>
      <c r="O94">
        <v>1055.8800000000001</v>
      </c>
      <c r="P94">
        <v>966.91204431454605</v>
      </c>
      <c r="Q94">
        <v>829.139691304145</v>
      </c>
      <c r="R94">
        <v>92.1310951046176</v>
      </c>
      <c r="S94" s="1">
        <f>(Table2[[#This Row],[Close Price]]-Table2[[#This Row],[20D EMA]])/Table2[[#This Row],[20D EMA]]</f>
        <v>0.14861537295904823</v>
      </c>
      <c r="T94" s="1">
        <f>(Table2[[#This Row],[Close Price]]-Table2[[#This Row],[50D EMA]])/Table2[[#This Row],[50D EMA]]</f>
        <v>0.25430229888155587</v>
      </c>
      <c r="U94" s="1">
        <f>(Table2[[#This Row],[Close Price]]-Table2[[#This Row],[200D EMA]])/Table2[[#This Row],[200D EMA]]</f>
        <v>0.46272095368200228</v>
      </c>
      <c r="V94">
        <v>2.6168491695004001</v>
      </c>
      <c r="W94">
        <v>1194</v>
      </c>
      <c r="X94">
        <v>1232</v>
      </c>
      <c r="Y94">
        <v>1194</v>
      </c>
      <c r="Z94">
        <v>1232</v>
      </c>
      <c r="AA94">
        <v>1015</v>
      </c>
      <c r="AB94">
        <v>1314</v>
      </c>
      <c r="AC94" s="1">
        <f>(Table2[[#This Row],[Close Price]]/Table2[[#This Row],[Day Low]])-1</f>
        <v>1.5745393634840843E-2</v>
      </c>
      <c r="AD94" s="1">
        <f>(Table2[[#This Row],[Day High]]/Table2[[#This Row],[Close Price]])-1</f>
        <v>1.5831134564643801E-2</v>
      </c>
      <c r="AE94" s="1">
        <f>(Table2[[#This Row],[Close Price]]/Table2[[#This Row],[Current Week Low]])-1</f>
        <v>1.5745393634840843E-2</v>
      </c>
      <c r="AF94" s="1">
        <f>(Table2[[#This Row],[Current Week High]]/Table2[[#This Row],[Close Price]])-1</f>
        <v>1.5831134564643801E-2</v>
      </c>
      <c r="AG94" s="1">
        <f>(Table2[[#This Row],[Close Price]]/Table2[[#This Row],[Current Month Low]])-1</f>
        <v>0.19487684729064036</v>
      </c>
      <c r="AH94" s="1">
        <f>(Table2[[#This Row],[Current Month High]]/Table2[[#This Row],[Close Price]])-1</f>
        <v>8.3443271767809968E-2</v>
      </c>
      <c r="AI94">
        <v>8.3443271767809897</v>
      </c>
      <c r="AJ94">
        <v>123.64005163193799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0.46</v>
      </c>
      <c r="AM94" t="s">
        <v>3191</v>
      </c>
      <c r="AN94">
        <v>29.41</v>
      </c>
      <c r="AO94" t="s">
        <v>3191</v>
      </c>
      <c r="AP94">
        <v>9.0101906004176002E-2</v>
      </c>
      <c r="AQ94">
        <f>(Table2[[#This Row],[Sharpe Ratio]]-AVERAGE(Table2[Sharpe Ratio]))/_xlfn.STDEV.P(Table2[Sharpe Ratio])</f>
        <v>0.29593972579704786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9.4054325295779151</v>
      </c>
      <c r="AS94">
        <f>_xlfn.RANK.AVG(Table2[[#This Row],[1Y Return vs Nifty Z-Score]],Table2[1Y Return vs Nifty Z-Score])</f>
        <v>80</v>
      </c>
      <c r="AT94">
        <f>_xlfn.RANK.AVG(Table2[[#This Row],[6M Return vs Nifty Z-Score]],Table2[6M Return vs Nifty Z-Score])</f>
        <v>132</v>
      </c>
      <c r="AU94">
        <f>_xlfn.RANK.AVG(Table2[[#This Row],[Sharpe Ratio Z-Score]],Table2[Sharpe Ratio Z-Score])</f>
        <v>261</v>
      </c>
      <c r="AV94">
        <f>(Table2[[#This Row],[Rank 1Y]]+Table2[[#This Row],[Rank 6M]]+Table2[[#This Row],[Rank Sharpe]])/3</f>
        <v>157.66666666666666</v>
      </c>
    </row>
    <row r="95" spans="1:48" x14ac:dyDescent="0.3">
      <c r="A95" t="s">
        <v>159</v>
      </c>
      <c r="B95" t="s">
        <v>160</v>
      </c>
      <c r="C95" t="s">
        <v>3144</v>
      </c>
      <c r="D95" t="s">
        <v>130</v>
      </c>
      <c r="E95">
        <v>172793.32815360001</v>
      </c>
      <c r="F95">
        <v>523.6</v>
      </c>
      <c r="G95">
        <v>87.943263423705503</v>
      </c>
      <c r="H95">
        <f>(Table2[[#This Row],[1Y Return vs Nifty]]-AVERAGE(Table2[1Y Return vs Nifty]))/_xlfn.STDEV.P(Table2[1Y Return vs Nifty])</f>
        <v>1.1816581628428657</v>
      </c>
      <c r="I95">
        <v>6.2691966951075697</v>
      </c>
      <c r="J95">
        <f>(Table2[[#This Row],[1M Return vs Nifty]]-AVERAGE(Table2[1M Return vs Nifty]))/_xlfn.STDEV.P(Table2[1M Return vs Nifty])</f>
        <v>0.52043811797944528</v>
      </c>
      <c r="K95">
        <v>10.1893652673837</v>
      </c>
      <c r="L95">
        <f>(Table2[[#This Row],[6M Return vs Nifty]]-AVERAGE(Table2[6M Return vs Nifty]))/_xlfn.STDEV.P(Table2[6M Return vs Nifty])</f>
        <v>-0.1037709838264259</v>
      </c>
      <c r="M95">
        <v>3.3076575402901397E-2</v>
      </c>
      <c r="N95">
        <f>(Table2[[#This Row],[1W Return vs Nifty]]-AVERAGE(Table2[1W Return vs Nifty]))/_xlfn.STDEV.P(Table2[1W Return vs Nifty])</f>
        <v>-8.9177060244018461E-2</v>
      </c>
      <c r="O95">
        <v>533.86</v>
      </c>
      <c r="P95">
        <v>520.8011148992</v>
      </c>
      <c r="Q95">
        <v>439.00402692075897</v>
      </c>
      <c r="R95">
        <v>38.858171426617602</v>
      </c>
      <c r="S95" s="1">
        <f>(Table2[[#This Row],[Close Price]]-Table2[[#This Row],[20D EMA]])/Table2[[#This Row],[20D EMA]]</f>
        <v>-1.9218521709811545E-2</v>
      </c>
      <c r="T95" s="1">
        <f>(Table2[[#This Row],[Close Price]]-Table2[[#This Row],[50D EMA]])/Table2[[#This Row],[50D EMA]]</f>
        <v>5.3741918377838722E-3</v>
      </c>
      <c r="U95" s="1">
        <f>(Table2[[#This Row],[Close Price]]-Table2[[#This Row],[200D EMA]])/Table2[[#This Row],[200D EMA]]</f>
        <v>0.19269976558668508</v>
      </c>
      <c r="V95">
        <v>0.821162707446353</v>
      </c>
      <c r="W95">
        <v>513.20000000000005</v>
      </c>
      <c r="X95">
        <v>544.45000000000005</v>
      </c>
      <c r="Y95">
        <v>513.20000000000005</v>
      </c>
      <c r="Z95">
        <v>544.45000000000005</v>
      </c>
      <c r="AA95">
        <v>513.20000000000005</v>
      </c>
      <c r="AB95">
        <v>566.4</v>
      </c>
      <c r="AC95" s="1">
        <f>(Table2[[#This Row],[Close Price]]/Table2[[#This Row],[Day Low]])-1</f>
        <v>2.0265003897116163E-2</v>
      </c>
      <c r="AD95" s="1">
        <f>(Table2[[#This Row],[Day High]]/Table2[[#This Row],[Close Price]])-1</f>
        <v>3.9820473644003096E-2</v>
      </c>
      <c r="AE95" s="1">
        <f>(Table2[[#This Row],[Close Price]]/Table2[[#This Row],[Current Week Low]])-1</f>
        <v>2.0265003897116163E-2</v>
      </c>
      <c r="AF95" s="1">
        <f>(Table2[[#This Row],[Current Week High]]/Table2[[#This Row],[Close Price]])-1</f>
        <v>3.9820473644003096E-2</v>
      </c>
      <c r="AG95" s="1">
        <f>(Table2[[#This Row],[Close Price]]/Table2[[#This Row],[Current Month Low]])-1</f>
        <v>2.0265003897116163E-2</v>
      </c>
      <c r="AH95" s="1">
        <f>(Table2[[#This Row],[Current Month High]]/Table2[[#This Row],[Close Price]])-1</f>
        <v>8.1741787624140416E-2</v>
      </c>
      <c r="AI95">
        <v>10.771581359816601</v>
      </c>
      <c r="AJ95">
        <v>138.162383443256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0.06</v>
      </c>
      <c r="AM95" t="s">
        <v>3191</v>
      </c>
      <c r="AN95">
        <v>1.18</v>
      </c>
      <c r="AO95" t="s">
        <v>3191</v>
      </c>
      <c r="AP95">
        <v>0.20186797481673199</v>
      </c>
      <c r="AQ95">
        <f>(Table2[[#This Row],[Sharpe Ratio]]-AVERAGE(Table2[Sharpe Ratio]))/_xlfn.STDEV.P(Table2[Sharpe Ratio])</f>
        <v>1.5957320251814096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3.104880261933276</v>
      </c>
      <c r="AS95">
        <f>_xlfn.RANK.AVG(Table2[[#This Row],[1Y Return vs Nifty Z-Score]],Table2[1Y Return vs Nifty Z-Score])</f>
        <v>77</v>
      </c>
      <c r="AT95">
        <f>_xlfn.RANK.AVG(Table2[[#This Row],[6M Return vs Nifty Z-Score]],Table2[6M Return vs Nifty Z-Score])</f>
        <v>359</v>
      </c>
      <c r="AU95">
        <f>_xlfn.RANK.AVG(Table2[[#This Row],[Sharpe Ratio Z-Score]],Table2[Sharpe Ratio Z-Score])</f>
        <v>37</v>
      </c>
      <c r="AV95">
        <f>(Table2[[#This Row],[Rank 1Y]]+Table2[[#This Row],[Rank 6M]]+Table2[[#This Row],[Rank Sharpe]])/3</f>
        <v>157.66666666666666</v>
      </c>
    </row>
    <row r="96" spans="1:48" x14ac:dyDescent="0.3">
      <c r="A96" t="s">
        <v>704</v>
      </c>
      <c r="B96" t="s">
        <v>705</v>
      </c>
      <c r="C96" t="s">
        <v>3149</v>
      </c>
      <c r="D96" t="s">
        <v>518</v>
      </c>
      <c r="E96">
        <v>25833.115001779999</v>
      </c>
      <c r="F96">
        <v>1411.45</v>
      </c>
      <c r="G96">
        <v>88.041414252260495</v>
      </c>
      <c r="H96">
        <f>(Table2[[#This Row],[1Y Return vs Nifty]]-AVERAGE(Table2[1Y Return vs Nifty]))/_xlfn.STDEV.P(Table2[1Y Return vs Nifty])</f>
        <v>1.1834081415690902</v>
      </c>
      <c r="I96">
        <v>-9.2060745331176594</v>
      </c>
      <c r="J96">
        <f>(Table2[[#This Row],[1M Return vs Nifty]]-AVERAGE(Table2[1M Return vs Nifty]))/_xlfn.STDEV.P(Table2[1M Return vs Nifty])</f>
        <v>-0.97635292750257241</v>
      </c>
      <c r="K96">
        <v>49.222570225906203</v>
      </c>
      <c r="L96">
        <f>(Table2[[#This Row],[6M Return vs Nifty]]-AVERAGE(Table2[6M Return vs Nifty]))/_xlfn.STDEV.P(Table2[6M Return vs Nifty])</f>
        <v>1.1604040521686112</v>
      </c>
      <c r="M96">
        <v>-5.3733118337246104</v>
      </c>
      <c r="N96">
        <f>(Table2[[#This Row],[1W Return vs Nifty]]-AVERAGE(Table2[1W Return vs Nifty]))/_xlfn.STDEV.P(Table2[1W Return vs Nifty])</f>
        <v>-1.1359442970227858</v>
      </c>
      <c r="O96">
        <v>1505.65</v>
      </c>
      <c r="P96">
        <v>1499.3533232273101</v>
      </c>
      <c r="Q96">
        <v>1184.35818229305</v>
      </c>
      <c r="R96">
        <v>21.5175475966244</v>
      </c>
      <c r="S96" s="1">
        <f>(Table2[[#This Row],[Close Price]]-Table2[[#This Row],[20D EMA]])/Table2[[#This Row],[20D EMA]]</f>
        <v>-6.2564340982300029E-2</v>
      </c>
      <c r="T96" s="1">
        <f>(Table2[[#This Row],[Close Price]]-Table2[[#This Row],[50D EMA]])/Table2[[#This Row],[50D EMA]]</f>
        <v>-5.8627490842586005E-2</v>
      </c>
      <c r="U96" s="1">
        <f>(Table2[[#This Row],[Close Price]]-Table2[[#This Row],[200D EMA]])/Table2[[#This Row],[200D EMA]]</f>
        <v>0.1917425159906227</v>
      </c>
      <c r="V96">
        <v>0.30030514650177298</v>
      </c>
      <c r="W96">
        <v>1383.25</v>
      </c>
      <c r="X96">
        <v>1424.65</v>
      </c>
      <c r="Y96">
        <v>1383.25</v>
      </c>
      <c r="Z96">
        <v>1424.65</v>
      </c>
      <c r="AA96">
        <v>1383.25</v>
      </c>
      <c r="AB96">
        <v>1530</v>
      </c>
      <c r="AC96" s="1">
        <f>(Table2[[#This Row],[Close Price]]/Table2[[#This Row],[Day Low]])-1</f>
        <v>2.0386770287366796E-2</v>
      </c>
      <c r="AD96" s="1">
        <f>(Table2[[#This Row],[Day High]]/Table2[[#This Row],[Close Price]])-1</f>
        <v>9.3520847355557102E-3</v>
      </c>
      <c r="AE96" s="1">
        <f>(Table2[[#This Row],[Close Price]]/Table2[[#This Row],[Current Week Low]])-1</f>
        <v>2.0386770287366796E-2</v>
      </c>
      <c r="AF96" s="1">
        <f>(Table2[[#This Row],[Current Week High]]/Table2[[#This Row],[Close Price]])-1</f>
        <v>9.3520847355557102E-3</v>
      </c>
      <c r="AG96" s="1">
        <f>(Table2[[#This Row],[Close Price]]/Table2[[#This Row],[Current Month Low]])-1</f>
        <v>2.0386770287366796E-2</v>
      </c>
      <c r="AH96" s="1">
        <f>(Table2[[#This Row],[Current Month High]]/Table2[[#This Row],[Close Price]])-1</f>
        <v>8.3991639803039364E-2</v>
      </c>
      <c r="AI96">
        <v>25.824506712954701</v>
      </c>
      <c r="AJ96">
        <v>135.634390651085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</v>
      </c>
      <c r="AM96" t="s">
        <v>3190</v>
      </c>
      <c r="AN96">
        <v>-8.84</v>
      </c>
      <c r="AO96" t="s">
        <v>3189</v>
      </c>
      <c r="AP96">
        <v>7.5785230255913993E-2</v>
      </c>
      <c r="AQ96">
        <f>(Table2[[#This Row],[Sharpe Ratio]]-AVERAGE(Table2[Sharpe Ratio]))/_xlfn.STDEV.P(Table2[Sharpe Ratio])</f>
        <v>0.12944281767386198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0.36095778688620528</v>
      </c>
      <c r="AS96">
        <f>_xlfn.RANK.AVG(Table2[[#This Row],[1Y Return vs Nifty Z-Score]],Table2[1Y Return vs Nifty Z-Score])</f>
        <v>76</v>
      </c>
      <c r="AT96">
        <f>_xlfn.RANK.AVG(Table2[[#This Row],[6M Return vs Nifty Z-Score]],Table2[6M Return vs Nifty Z-Score])</f>
        <v>84</v>
      </c>
      <c r="AU96">
        <f>_xlfn.RANK.AVG(Table2[[#This Row],[Sharpe Ratio Z-Score]],Table2[Sharpe Ratio Z-Score])</f>
        <v>315</v>
      </c>
      <c r="AV96">
        <f>(Table2[[#This Row],[Rank 1Y]]+Table2[[#This Row],[Rank 6M]]+Table2[[#This Row],[Rank Sharpe]])/3</f>
        <v>158.33333333333334</v>
      </c>
    </row>
    <row r="97" spans="1:48" x14ac:dyDescent="0.3">
      <c r="A97" t="s">
        <v>1886</v>
      </c>
      <c r="B97" t="s">
        <v>1887</v>
      </c>
      <c r="C97" t="s">
        <v>3160</v>
      </c>
      <c r="D97" t="s">
        <v>407</v>
      </c>
      <c r="E97">
        <v>3856.3638787800001</v>
      </c>
      <c r="F97">
        <v>25.01</v>
      </c>
      <c r="G97">
        <v>-37.5959514684385</v>
      </c>
      <c r="H97">
        <f>(Table2[[#This Row],[1Y Return vs Nifty]]-AVERAGE(Table2[1Y Return vs Nifty]))/_xlfn.STDEV.P(Table2[1Y Return vs Nifty])</f>
        <v>-1.0566413869676543</v>
      </c>
      <c r="I97">
        <v>46.422395069843297</v>
      </c>
      <c r="J97">
        <f>(Table2[[#This Row],[1M Return vs Nifty]]-AVERAGE(Table2[1M Return vs Nifty]))/_xlfn.STDEV.P(Table2[1M Return vs Nifty])</f>
        <v>4.4041146551085575</v>
      </c>
      <c r="K97">
        <v>-0.44079832686694498</v>
      </c>
      <c r="L97">
        <f>(Table2[[#This Row],[6M Return vs Nifty]]-AVERAGE(Table2[6M Return vs Nifty]))/_xlfn.STDEV.P(Table2[6M Return vs Nifty])</f>
        <v>-0.44805189692784436</v>
      </c>
      <c r="M97">
        <v>11.8914680036956</v>
      </c>
      <c r="N97">
        <f>(Table2[[#This Row],[1W Return vs Nifty]]-AVERAGE(Table2[1W Return vs Nifty]))/_xlfn.STDEV.P(Table2[1W Return vs Nifty])</f>
        <v>2.206805893381429</v>
      </c>
      <c r="O97">
        <v>22.43</v>
      </c>
      <c r="P97">
        <v>21.434713274595001</v>
      </c>
      <c r="Q97">
        <v>23.788765203202701</v>
      </c>
      <c r="R97">
        <v>68.688528442467799</v>
      </c>
      <c r="S97" s="1">
        <f>(Table2[[#This Row],[Close Price]]-Table2[[#This Row],[20D EMA]])/Table2[[#This Row],[20D EMA]]</f>
        <v>0.1150245207311637</v>
      </c>
      <c r="T97" s="1">
        <f>(Table2[[#This Row],[Close Price]]-Table2[[#This Row],[50D EMA]])/Table2[[#This Row],[50D EMA]]</f>
        <v>0.16679890603633715</v>
      </c>
      <c r="U97" s="1">
        <f>(Table2[[#This Row],[Close Price]]-Table2[[#This Row],[200D EMA]])/Table2[[#This Row],[200D EMA]]</f>
        <v>5.1336619886133694E-2</v>
      </c>
      <c r="V97">
        <v>1.9199726998208699</v>
      </c>
      <c r="W97">
        <v>25.01</v>
      </c>
      <c r="X97">
        <v>26.86</v>
      </c>
      <c r="Y97">
        <v>25.01</v>
      </c>
      <c r="Z97">
        <v>26.86</v>
      </c>
      <c r="AA97">
        <v>22.5</v>
      </c>
      <c r="AB97">
        <v>26.86</v>
      </c>
      <c r="AC97" s="1">
        <f>(Table2[[#This Row],[Close Price]]/Table2[[#This Row],[Day Low]])-1</f>
        <v>0</v>
      </c>
      <c r="AD97" s="1">
        <f>(Table2[[#This Row],[Day High]]/Table2[[#This Row],[Close Price]])-1</f>
        <v>7.3970411835265759E-2</v>
      </c>
      <c r="AE97" s="1">
        <f>(Table2[[#This Row],[Close Price]]/Table2[[#This Row],[Current Week Low]])-1</f>
        <v>0</v>
      </c>
      <c r="AF97" s="1">
        <f>(Table2[[#This Row],[Current Week High]]/Table2[[#This Row],[Close Price]])-1</f>
        <v>7.3970411835265759E-2</v>
      </c>
      <c r="AG97" s="1">
        <f>(Table2[[#This Row],[Close Price]]/Table2[[#This Row],[Current Month Low]])-1</f>
        <v>0.11155555555555563</v>
      </c>
      <c r="AH97" s="1">
        <f>(Table2[[#This Row],[Current Month High]]/Table2[[#This Row],[Close Price]])-1</f>
        <v>7.3970411835265759E-2</v>
      </c>
      <c r="AI97">
        <v>80.527788884446196</v>
      </c>
      <c r="AJ97">
        <v>49.760479041916099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0.09</v>
      </c>
      <c r="AM97" t="s">
        <v>3191</v>
      </c>
      <c r="AN97">
        <v>26.06</v>
      </c>
      <c r="AO97" t="s">
        <v>3191</v>
      </c>
      <c r="AQ97">
        <f>(Table2[[#This Row],[Sharpe Ratio]]-AVERAGE(Table2[Sharpe Ratio]))/_xlfn.STDEV.P(Table2[Sharpe Ratio])</f>
        <v>-0.75190748604766899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679</v>
      </c>
      <c r="AT97">
        <f>_xlfn.RANK.AVG(Table2[[#This Row],[6M Return vs Nifty Z-Score]],Table2[6M Return vs Nifty Z-Score])</f>
        <v>468</v>
      </c>
      <c r="AU97">
        <f>_xlfn.RANK.AVG(Table2[[#This Row],[Sharpe Ratio Z-Score]],Table2[Sharpe Ratio Z-Score])</f>
        <v>556</v>
      </c>
      <c r="AV97">
        <f>(Table2[[#This Row],[Rank 1Y]]+Table2[[#This Row],[Rank 6M]]+Table2[[#This Row],[Rank Sharpe]])/3</f>
        <v>567.66666666666663</v>
      </c>
    </row>
    <row r="98" spans="1:48" x14ac:dyDescent="0.3">
      <c r="A98" t="s">
        <v>968</v>
      </c>
      <c r="B98" t="s">
        <v>969</v>
      </c>
      <c r="C98" t="s">
        <v>3148</v>
      </c>
      <c r="D98" t="s">
        <v>54</v>
      </c>
      <c r="E98">
        <v>15279.491071439999</v>
      </c>
      <c r="F98">
        <v>2010.15</v>
      </c>
      <c r="G98">
        <v>68.009478610041398</v>
      </c>
      <c r="H98">
        <f>(Table2[[#This Row],[1Y Return vs Nifty]]-AVERAGE(Table2[1Y Return vs Nifty]))/_xlfn.STDEV.P(Table2[1Y Return vs Nifty])</f>
        <v>0.82624904535892141</v>
      </c>
      <c r="I98">
        <v>31.168530364997</v>
      </c>
      <c r="J98">
        <f>(Table2[[#This Row],[1M Return vs Nifty]]-AVERAGE(Table2[1M Return vs Nifty]))/_xlfn.STDEV.P(Table2[1M Return vs Nifty])</f>
        <v>2.9287383749458353</v>
      </c>
      <c r="K98">
        <v>38.810301666040701</v>
      </c>
      <c r="L98">
        <f>(Table2[[#This Row],[6M Return vs Nifty]]-AVERAGE(Table2[6M Return vs Nifty]))/_xlfn.STDEV.P(Table2[6M Return vs Nifty])</f>
        <v>0.82318014253974092</v>
      </c>
      <c r="M98">
        <v>6.0914966568839004</v>
      </c>
      <c r="N98">
        <f>(Table2[[#This Row],[1W Return vs Nifty]]-AVERAGE(Table2[1W Return vs Nifty]))/_xlfn.STDEV.P(Table2[1W Return vs Nifty])</f>
        <v>1.0838344158145983</v>
      </c>
      <c r="O98">
        <v>1847.4</v>
      </c>
      <c r="P98">
        <v>1683.39448171047</v>
      </c>
      <c r="Q98">
        <v>1418.63919159222</v>
      </c>
      <c r="R98">
        <v>62.394860784009502</v>
      </c>
      <c r="S98" s="1">
        <f>(Table2[[#This Row],[Close Price]]-Table2[[#This Row],[20D EMA]])/Table2[[#This Row],[20D EMA]]</f>
        <v>8.8096784670347511E-2</v>
      </c>
      <c r="T98" s="1">
        <f>(Table2[[#This Row],[Close Price]]-Table2[[#This Row],[50D EMA]])/Table2[[#This Row],[50D EMA]]</f>
        <v>0.19410513806456051</v>
      </c>
      <c r="U98" s="1">
        <f>(Table2[[#This Row],[Close Price]]-Table2[[#This Row],[200D EMA]])/Table2[[#This Row],[200D EMA]]</f>
        <v>0.41695648330700191</v>
      </c>
      <c r="V98">
        <v>2.3249919643286501</v>
      </c>
      <c r="W98">
        <v>1954.85</v>
      </c>
      <c r="X98">
        <v>2038.05</v>
      </c>
      <c r="Y98">
        <v>1954.85</v>
      </c>
      <c r="Z98">
        <v>2038.05</v>
      </c>
      <c r="AA98">
        <v>1870</v>
      </c>
      <c r="AB98">
        <v>2158.8000000000002</v>
      </c>
      <c r="AC98" s="1">
        <f>(Table2[[#This Row],[Close Price]]/Table2[[#This Row],[Day Low]])-1</f>
        <v>2.8288615494795E-2</v>
      </c>
      <c r="AD98" s="1">
        <f>(Table2[[#This Row],[Day High]]/Table2[[#This Row],[Close Price]])-1</f>
        <v>1.387956122677414E-2</v>
      </c>
      <c r="AE98" s="1">
        <f>(Table2[[#This Row],[Close Price]]/Table2[[#This Row],[Current Week Low]])-1</f>
        <v>2.8288615494795E-2</v>
      </c>
      <c r="AF98" s="1">
        <f>(Table2[[#This Row],[Current Week High]]/Table2[[#This Row],[Close Price]])-1</f>
        <v>1.387956122677414E-2</v>
      </c>
      <c r="AG98" s="1">
        <f>(Table2[[#This Row],[Close Price]]/Table2[[#This Row],[Current Month Low]])-1</f>
        <v>7.4946524064171127E-2</v>
      </c>
      <c r="AH98" s="1">
        <f>(Table2[[#This Row],[Current Month High]]/Table2[[#This Row],[Close Price]])-1</f>
        <v>7.3949705245877295E-2</v>
      </c>
      <c r="AI98">
        <v>7.3949705245877198</v>
      </c>
      <c r="AJ98">
        <v>110.70754716981099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0.2</v>
      </c>
      <c r="AM98" t="s">
        <v>3191</v>
      </c>
      <c r="AN98">
        <v>13.29</v>
      </c>
      <c r="AO98" t="s">
        <v>3191</v>
      </c>
      <c r="AP98">
        <v>9.9815321188390996E-2</v>
      </c>
      <c r="AQ98">
        <f>(Table2[[#This Row],[Sharpe Ratio]]-AVERAGE(Table2[Sharpe Ratio]))/_xlfn.STDEV.P(Table2[Sharpe Ratio])</f>
        <v>0.40890265266119308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6.070904631320289</v>
      </c>
      <c r="AS98">
        <f>_xlfn.RANK.AVG(Table2[[#This Row],[1Y Return vs Nifty Z-Score]],Table2[1Y Return vs Nifty Z-Score])</f>
        <v>116</v>
      </c>
      <c r="AT98">
        <f>_xlfn.RANK.AVG(Table2[[#This Row],[6M Return vs Nifty Z-Score]],Table2[6M Return vs Nifty Z-Score])</f>
        <v>129</v>
      </c>
      <c r="AU98">
        <f>_xlfn.RANK.AVG(Table2[[#This Row],[Sharpe Ratio Z-Score]],Table2[Sharpe Ratio Z-Score])</f>
        <v>232</v>
      </c>
      <c r="AV98">
        <f>(Table2[[#This Row],[Rank 1Y]]+Table2[[#This Row],[Rank 6M]]+Table2[[#This Row],[Rank Sharpe]])/3</f>
        <v>159</v>
      </c>
    </row>
    <row r="99" spans="1:48" x14ac:dyDescent="0.3">
      <c r="A99" t="s">
        <v>716</v>
      </c>
      <c r="B99" t="s">
        <v>717</v>
      </c>
      <c r="C99" t="s">
        <v>3150</v>
      </c>
      <c r="D99" t="s">
        <v>62</v>
      </c>
      <c r="E99">
        <v>25184.51259957</v>
      </c>
      <c r="F99">
        <v>189.99</v>
      </c>
      <c r="G99">
        <v>80.808518409658305</v>
      </c>
      <c r="H99">
        <f>(Table2[[#This Row],[1Y Return vs Nifty]]-AVERAGE(Table2[1Y Return vs Nifty]))/_xlfn.STDEV.P(Table2[1Y Return vs Nifty])</f>
        <v>1.0544493335804324</v>
      </c>
      <c r="I99">
        <v>4.6991636553802998</v>
      </c>
      <c r="J99">
        <f>(Table2[[#This Row],[1M Return vs Nifty]]-AVERAGE(Table2[1M Return vs Nifty]))/_xlfn.STDEV.P(Table2[1M Return vs Nifty])</f>
        <v>0.36858220797196689</v>
      </c>
      <c r="K99">
        <v>45.638951901338899</v>
      </c>
      <c r="L99">
        <f>(Table2[[#This Row],[6M Return vs Nifty]]-AVERAGE(Table2[6M Return vs Nifty]))/_xlfn.STDEV.P(Table2[6M Return vs Nifty])</f>
        <v>1.0443407970691041</v>
      </c>
      <c r="M99">
        <v>-2.5573384441587899</v>
      </c>
      <c r="N99">
        <f>(Table2[[#This Row],[1W Return vs Nifty]]-AVERAGE(Table2[1W Return vs Nifty]))/_xlfn.STDEV.P(Table2[1W Return vs Nifty])</f>
        <v>-0.59072474179033974</v>
      </c>
      <c r="O99">
        <v>188.98</v>
      </c>
      <c r="P99">
        <v>178.63369174560799</v>
      </c>
      <c r="Q99">
        <v>146.47975330445499</v>
      </c>
      <c r="R99">
        <v>47.694637855020801</v>
      </c>
      <c r="S99" s="1">
        <f>(Table2[[#This Row],[Close Price]]-Table2[[#This Row],[20D EMA]])/Table2[[#This Row],[20D EMA]]</f>
        <v>5.3444808974495682E-3</v>
      </c>
      <c r="T99" s="1">
        <f>(Table2[[#This Row],[Close Price]]-Table2[[#This Row],[50D EMA]])/Table2[[#This Row],[50D EMA]]</f>
        <v>6.3573159930907785E-2</v>
      </c>
      <c r="U99" s="1">
        <f>(Table2[[#This Row],[Close Price]]-Table2[[#This Row],[200D EMA]])/Table2[[#This Row],[200D EMA]]</f>
        <v>0.29703932259573046</v>
      </c>
      <c r="V99">
        <v>1.30243684708064</v>
      </c>
      <c r="W99">
        <v>182.1</v>
      </c>
      <c r="X99">
        <v>192</v>
      </c>
      <c r="Y99">
        <v>182.1</v>
      </c>
      <c r="Z99">
        <v>192</v>
      </c>
      <c r="AA99">
        <v>182.1</v>
      </c>
      <c r="AB99">
        <v>202.5</v>
      </c>
      <c r="AC99" s="1">
        <f>(Table2[[#This Row],[Close Price]]/Table2[[#This Row],[Day Low]])-1</f>
        <v>4.3327841845140158E-2</v>
      </c>
      <c r="AD99" s="1">
        <f>(Table2[[#This Row],[Day High]]/Table2[[#This Row],[Close Price]])-1</f>
        <v>1.0579504184430766E-2</v>
      </c>
      <c r="AE99" s="1">
        <f>(Table2[[#This Row],[Close Price]]/Table2[[#This Row],[Current Week Low]])-1</f>
        <v>4.3327841845140158E-2</v>
      </c>
      <c r="AF99" s="1">
        <f>(Table2[[#This Row],[Current Week High]]/Table2[[#This Row],[Close Price]])-1</f>
        <v>1.0579504184430766E-2</v>
      </c>
      <c r="AG99" s="1">
        <f>(Table2[[#This Row],[Close Price]]/Table2[[#This Row],[Current Month Low]])-1</f>
        <v>4.3327841845140158E-2</v>
      </c>
      <c r="AH99" s="1">
        <f>(Table2[[#This Row],[Current Month High]]/Table2[[#This Row],[Close Price]])-1</f>
        <v>6.5845570819516697E-2</v>
      </c>
      <c r="AI99">
        <v>10.5321332701721</v>
      </c>
      <c r="AJ99">
        <v>130.85054678007199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0.23</v>
      </c>
      <c r="AM99" t="s">
        <v>3191</v>
      </c>
      <c r="AN99">
        <v>-1.04</v>
      </c>
      <c r="AO99" t="s">
        <v>3189</v>
      </c>
      <c r="AP99">
        <v>8.2520084714518993E-2</v>
      </c>
      <c r="AQ99">
        <f>(Table2[[#This Row],[Sharpe Ratio]]-AVERAGE(Table2[Sharpe Ratio]))/_xlfn.STDEV.P(Table2[Sharpe Ratio])</f>
        <v>0.20776633800318922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2.0844139348343531</v>
      </c>
      <c r="AS99">
        <f>_xlfn.RANK.AVG(Table2[[#This Row],[1Y Return vs Nifty Z-Score]],Table2[1Y Return vs Nifty Z-Score])</f>
        <v>89</v>
      </c>
      <c r="AT99">
        <f>_xlfn.RANK.AVG(Table2[[#This Row],[6M Return vs Nifty Z-Score]],Table2[6M Return vs Nifty Z-Score])</f>
        <v>97</v>
      </c>
      <c r="AU99">
        <f>_xlfn.RANK.AVG(Table2[[#This Row],[Sharpe Ratio Z-Score]],Table2[Sharpe Ratio Z-Score])</f>
        <v>291</v>
      </c>
      <c r="AV99">
        <f>(Table2[[#This Row],[Rank 1Y]]+Table2[[#This Row],[Rank 6M]]+Table2[[#This Row],[Rank Sharpe]])/3</f>
        <v>159</v>
      </c>
    </row>
    <row r="100" spans="1:48" x14ac:dyDescent="0.3">
      <c r="A100" t="s">
        <v>381</v>
      </c>
      <c r="B100" t="s">
        <v>382</v>
      </c>
      <c r="C100" t="s">
        <v>3157</v>
      </c>
      <c r="D100" t="s">
        <v>138</v>
      </c>
      <c r="E100">
        <v>62521.031198379998</v>
      </c>
      <c r="F100">
        <v>3497.8</v>
      </c>
      <c r="G100">
        <v>61.629419989545497</v>
      </c>
      <c r="H100">
        <f>(Table2[[#This Row],[1Y Return vs Nifty]]-AVERAGE(Table2[1Y Return vs Nifty]))/_xlfn.STDEV.P(Table2[1Y Return vs Nifty])</f>
        <v>0.71249588583590173</v>
      </c>
      <c r="I100">
        <v>6.3563992661633799</v>
      </c>
      <c r="J100">
        <f>(Table2[[#This Row],[1M Return vs Nifty]]-AVERAGE(Table2[1M Return vs Nifty]))/_xlfn.STDEV.P(Table2[1M Return vs Nifty])</f>
        <v>0.52887247919834823</v>
      </c>
      <c r="K100">
        <v>15.555620071421799</v>
      </c>
      <c r="L100">
        <f>(Table2[[#This Row],[6M Return vs Nifty]]-AVERAGE(Table2[6M Return vs Nifty]))/_xlfn.STDEV.P(Table2[6M Return vs Nifty])</f>
        <v>7.0026821587249558E-2</v>
      </c>
      <c r="M100">
        <v>-3.8038013650628599</v>
      </c>
      <c r="N100">
        <f>(Table2[[#This Row],[1W Return vs Nifty]]-AVERAGE(Table2[1W Return vs Nifty]))/_xlfn.STDEV.P(Table2[1W Return vs Nifty])</f>
        <v>-0.83206081473307303</v>
      </c>
      <c r="O100">
        <v>3590.08</v>
      </c>
      <c r="P100">
        <v>3551.3185637942001</v>
      </c>
      <c r="Q100">
        <v>3033.4903282540699</v>
      </c>
      <c r="R100">
        <v>37.7052177814369</v>
      </c>
      <c r="S100" s="1">
        <f>(Table2[[#This Row],[Close Price]]-Table2[[#This Row],[20D EMA]])/Table2[[#This Row],[20D EMA]]</f>
        <v>-2.5704162581335163E-2</v>
      </c>
      <c r="T100" s="1">
        <f>(Table2[[#This Row],[Close Price]]-Table2[[#This Row],[50D EMA]])/Table2[[#This Row],[50D EMA]]</f>
        <v>-1.5070054356661589E-2</v>
      </c>
      <c r="U100" s="1">
        <f>(Table2[[#This Row],[Close Price]]-Table2[[#This Row],[200D EMA]])/Table2[[#This Row],[200D EMA]]</f>
        <v>0.1530612006312756</v>
      </c>
      <c r="V100">
        <v>0.98268896373262105</v>
      </c>
      <c r="W100">
        <v>3462.6</v>
      </c>
      <c r="X100">
        <v>3674.45</v>
      </c>
      <c r="Y100">
        <v>3462.6</v>
      </c>
      <c r="Z100">
        <v>3674.45</v>
      </c>
      <c r="AA100">
        <v>3462.6</v>
      </c>
      <c r="AB100">
        <v>3814.15</v>
      </c>
      <c r="AC100" s="1">
        <f>(Table2[[#This Row],[Close Price]]/Table2[[#This Row],[Day Low]])-1</f>
        <v>1.0165771385663991E-2</v>
      </c>
      <c r="AD100" s="1">
        <f>(Table2[[#This Row],[Day High]]/Table2[[#This Row],[Close Price]])-1</f>
        <v>5.0503173423294578E-2</v>
      </c>
      <c r="AE100" s="1">
        <f>(Table2[[#This Row],[Close Price]]/Table2[[#This Row],[Current Week Low]])-1</f>
        <v>1.0165771385663991E-2</v>
      </c>
      <c r="AF100" s="1">
        <f>(Table2[[#This Row],[Current Week High]]/Table2[[#This Row],[Close Price]])-1</f>
        <v>5.0503173423294578E-2</v>
      </c>
      <c r="AG100" s="1">
        <f>(Table2[[#This Row],[Close Price]]/Table2[[#This Row],[Current Month Low]])-1</f>
        <v>1.0165771385663991E-2</v>
      </c>
      <c r="AH100" s="1">
        <f>(Table2[[#This Row],[Current Month High]]/Table2[[#This Row],[Close Price]])-1</f>
        <v>9.044256389730676E-2</v>
      </c>
      <c r="AI100">
        <v>18.274343873291699</v>
      </c>
      <c r="AJ100">
        <v>102.413124620236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0.06</v>
      </c>
      <c r="AM100" t="s">
        <v>3191</v>
      </c>
      <c r="AN100">
        <v>-5.21</v>
      </c>
      <c r="AO100" t="s">
        <v>3189</v>
      </c>
      <c r="AP100">
        <v>0.19863255574147601</v>
      </c>
      <c r="AQ100">
        <f>(Table2[[#This Row],[Sharpe Ratio]]-AVERAGE(Table2[Sharpe Ratio]))/_xlfn.STDEV.P(Table2[Sharpe Ratio])</f>
        <v>1.5581054642405225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2.0374398361289492</v>
      </c>
      <c r="AS100">
        <f>_xlfn.RANK.AVG(Table2[[#This Row],[1Y Return vs Nifty Z-Score]],Table2[1Y Return vs Nifty Z-Score])</f>
        <v>135</v>
      </c>
      <c r="AT100">
        <f>_xlfn.RANK.AVG(Table2[[#This Row],[6M Return vs Nifty Z-Score]],Table2[6M Return vs Nifty Z-Score])</f>
        <v>300</v>
      </c>
      <c r="AU100">
        <f>_xlfn.RANK.AVG(Table2[[#This Row],[Sharpe Ratio Z-Score]],Table2[Sharpe Ratio Z-Score])</f>
        <v>43</v>
      </c>
      <c r="AV100">
        <f>(Table2[[#This Row],[Rank 1Y]]+Table2[[#This Row],[Rank 6M]]+Table2[[#This Row],[Rank Sharpe]])/3</f>
        <v>159.33333333333334</v>
      </c>
    </row>
    <row r="101" spans="1:48" x14ac:dyDescent="0.3">
      <c r="A101" t="s">
        <v>1783</v>
      </c>
      <c r="B101" t="s">
        <v>1784</v>
      </c>
      <c r="C101" t="s">
        <v>3149</v>
      </c>
      <c r="D101" t="s">
        <v>206</v>
      </c>
      <c r="E101">
        <v>4429.0723847999998</v>
      </c>
      <c r="F101">
        <v>1682.8</v>
      </c>
      <c r="G101">
        <v>42.642233369909697</v>
      </c>
      <c r="H101">
        <f>(Table2[[#This Row],[1Y Return vs Nifty]]-AVERAGE(Table2[1Y Return vs Nifty]))/_xlfn.STDEV.P(Table2[1Y Return vs Nifty])</f>
        <v>0.37396412666079598</v>
      </c>
      <c r="I101">
        <v>22.826945975128499</v>
      </c>
      <c r="J101">
        <f>(Table2[[#This Row],[1M Return vs Nifty]]-AVERAGE(Table2[1M Return vs Nifty]))/_xlfn.STDEV.P(Table2[1M Return vs Nifty])</f>
        <v>2.1219280363253823</v>
      </c>
      <c r="K101">
        <v>42.806107466408797</v>
      </c>
      <c r="L101">
        <f>(Table2[[#This Row],[6M Return vs Nifty]]-AVERAGE(Table2[6M Return vs Nifty]))/_xlfn.STDEV.P(Table2[6M Return vs Nifty])</f>
        <v>0.95259298339862597</v>
      </c>
      <c r="M101">
        <v>6.2799108952749396</v>
      </c>
      <c r="N101">
        <f>(Table2[[#This Row],[1W Return vs Nifty]]-AVERAGE(Table2[1W Return vs Nifty]))/_xlfn.STDEV.P(Table2[1W Return vs Nifty])</f>
        <v>1.1203145642548011</v>
      </c>
      <c r="O101">
        <v>1528.27</v>
      </c>
      <c r="P101">
        <v>1425.17988329578</v>
      </c>
      <c r="Q101">
        <v>1227.5752081358301</v>
      </c>
      <c r="R101">
        <v>84.042117579779401</v>
      </c>
      <c r="S101" s="1">
        <f>(Table2[[#This Row],[Close Price]]-Table2[[#This Row],[20D EMA]])/Table2[[#This Row],[20D EMA]]</f>
        <v>0.10111433189161599</v>
      </c>
      <c r="T101" s="1">
        <f>(Table2[[#This Row],[Close Price]]-Table2[[#This Row],[50D EMA]])/Table2[[#This Row],[50D EMA]]</f>
        <v>0.18076322836417263</v>
      </c>
      <c r="U101" s="1">
        <f>(Table2[[#This Row],[Close Price]]-Table2[[#This Row],[200D EMA]])/Table2[[#This Row],[200D EMA]]</f>
        <v>0.37083250691863084</v>
      </c>
      <c r="V101">
        <v>0.69289426334147497</v>
      </c>
      <c r="W101">
        <v>1593.95</v>
      </c>
      <c r="X101">
        <v>1718</v>
      </c>
      <c r="Y101">
        <v>1593.95</v>
      </c>
      <c r="Z101">
        <v>1718</v>
      </c>
      <c r="AA101">
        <v>1531</v>
      </c>
      <c r="AB101">
        <v>1718</v>
      </c>
      <c r="AC101" s="1">
        <f>(Table2[[#This Row],[Close Price]]/Table2[[#This Row],[Day Low]])-1</f>
        <v>5.5742024530254897E-2</v>
      </c>
      <c r="AD101" s="1">
        <f>(Table2[[#This Row],[Day High]]/Table2[[#This Row],[Close Price]])-1</f>
        <v>2.0917518421678105E-2</v>
      </c>
      <c r="AE101" s="1">
        <f>(Table2[[#This Row],[Close Price]]/Table2[[#This Row],[Current Week Low]])-1</f>
        <v>5.5742024530254897E-2</v>
      </c>
      <c r="AF101" s="1">
        <f>(Table2[[#This Row],[Current Week High]]/Table2[[#This Row],[Close Price]])-1</f>
        <v>2.0917518421678105E-2</v>
      </c>
      <c r="AG101" s="1">
        <f>(Table2[[#This Row],[Close Price]]/Table2[[#This Row],[Current Month Low]])-1</f>
        <v>9.9150881776616462E-2</v>
      </c>
      <c r="AH101" s="1">
        <f>(Table2[[#This Row],[Current Month High]]/Table2[[#This Row],[Close Price]])-1</f>
        <v>2.0917518421678105E-2</v>
      </c>
      <c r="AI101">
        <v>2.0917518421678101</v>
      </c>
      <c r="AJ101">
        <v>104.720194647201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0.31</v>
      </c>
      <c r="AM101" t="s">
        <v>3191</v>
      </c>
      <c r="AN101">
        <v>12.24</v>
      </c>
      <c r="AO101" t="s">
        <v>3191</v>
      </c>
      <c r="AP101">
        <v>0.122311391291778</v>
      </c>
      <c r="AQ101">
        <f>(Table2[[#This Row],[Sharpe Ratio]]-AVERAGE(Table2[Sharpe Ratio]))/_xlfn.STDEV.P(Table2[Sharpe Ratio])</f>
        <v>0.67052247160492151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5.2393221822445266</v>
      </c>
      <c r="AS101">
        <f>_xlfn.RANK.AVG(Table2[[#This Row],[1Y Return vs Nifty Z-Score]],Table2[1Y Return vs Nifty Z-Score])</f>
        <v>195</v>
      </c>
      <c r="AT101">
        <f>_xlfn.RANK.AVG(Table2[[#This Row],[6M Return vs Nifty Z-Score]],Table2[6M Return vs Nifty Z-Score])</f>
        <v>109</v>
      </c>
      <c r="AU101">
        <f>_xlfn.RANK.AVG(Table2[[#This Row],[Sharpe Ratio Z-Score]],Table2[Sharpe Ratio Z-Score])</f>
        <v>178</v>
      </c>
      <c r="AV101">
        <f>(Table2[[#This Row],[Rank 1Y]]+Table2[[#This Row],[Rank 6M]]+Table2[[#This Row],[Rank Sharpe]])/3</f>
        <v>160.66666666666666</v>
      </c>
    </row>
    <row r="102" spans="1:48" x14ac:dyDescent="0.3">
      <c r="A102" t="s">
        <v>1619</v>
      </c>
      <c r="B102" t="s">
        <v>1620</v>
      </c>
      <c r="C102" t="s">
        <v>3146</v>
      </c>
      <c r="D102" t="s">
        <v>250</v>
      </c>
      <c r="E102">
        <v>5801.2333843099996</v>
      </c>
      <c r="F102">
        <v>300.64999999999998</v>
      </c>
      <c r="G102">
        <v>16.842530395903299</v>
      </c>
      <c r="H102">
        <f>(Table2[[#This Row],[1Y Return vs Nifty]]-AVERAGE(Table2[1Y Return vs Nifty]))/_xlfn.STDEV.P(Table2[1Y Return vs Nifty])</f>
        <v>-8.6031290719955675E-2</v>
      </c>
      <c r="I102">
        <v>21.486672873322799</v>
      </c>
      <c r="J102">
        <f>(Table2[[#This Row],[1M Return vs Nifty]]-AVERAGE(Table2[1M Return vs Nifty]))/_xlfn.STDEV.P(Table2[1M Return vs Nifty])</f>
        <v>1.9922948462056347</v>
      </c>
      <c r="K102">
        <v>42.025613407430797</v>
      </c>
      <c r="L102">
        <f>(Table2[[#This Row],[6M Return vs Nifty]]-AVERAGE(Table2[6M Return vs Nifty]))/_xlfn.STDEV.P(Table2[6M Return vs Nifty])</f>
        <v>0.92731498979930738</v>
      </c>
      <c r="M102">
        <v>9.1100878879665093</v>
      </c>
      <c r="N102">
        <f>(Table2[[#This Row],[1W Return vs Nifty]]-AVERAGE(Table2[1W Return vs Nifty]))/_xlfn.STDEV.P(Table2[1W Return vs Nifty])</f>
        <v>1.6682841746573756</v>
      </c>
      <c r="O102">
        <v>271.39</v>
      </c>
      <c r="P102">
        <v>256.753438748512</v>
      </c>
      <c r="Q102">
        <v>234.09294822607501</v>
      </c>
      <c r="R102">
        <v>68.242175442102507</v>
      </c>
      <c r="S102" s="1">
        <f>(Table2[[#This Row],[Close Price]]-Table2[[#This Row],[20D EMA]])/Table2[[#This Row],[20D EMA]]</f>
        <v>0.10781532112458084</v>
      </c>
      <c r="T102" s="1">
        <f>(Table2[[#This Row],[Close Price]]-Table2[[#This Row],[50D EMA]])/Table2[[#This Row],[50D EMA]]</f>
        <v>0.17096776372480962</v>
      </c>
      <c r="U102" s="1">
        <f>(Table2[[#This Row],[Close Price]]-Table2[[#This Row],[200D EMA]])/Table2[[#This Row],[200D EMA]]</f>
        <v>0.28431890955402711</v>
      </c>
      <c r="V102">
        <v>2.60945767186699</v>
      </c>
      <c r="W102">
        <v>295.60000000000002</v>
      </c>
      <c r="X102">
        <v>308</v>
      </c>
      <c r="Y102">
        <v>295.60000000000002</v>
      </c>
      <c r="Z102">
        <v>308</v>
      </c>
      <c r="AA102">
        <v>276.10000000000002</v>
      </c>
      <c r="AB102">
        <v>314.5</v>
      </c>
      <c r="AC102" s="1">
        <f>(Table2[[#This Row],[Close Price]]/Table2[[#This Row],[Day Low]])-1</f>
        <v>1.7083897158321815E-2</v>
      </c>
      <c r="AD102" s="1">
        <f>(Table2[[#This Row],[Day High]]/Table2[[#This Row],[Close Price]])-1</f>
        <v>2.4447031431897637E-2</v>
      </c>
      <c r="AE102" s="1">
        <f>(Table2[[#This Row],[Close Price]]/Table2[[#This Row],[Current Week Low]])-1</f>
        <v>1.7083897158321815E-2</v>
      </c>
      <c r="AF102" s="1">
        <f>(Table2[[#This Row],[Current Week High]]/Table2[[#This Row],[Close Price]])-1</f>
        <v>2.4447031431897637E-2</v>
      </c>
      <c r="AG102" s="1">
        <f>(Table2[[#This Row],[Close Price]]/Table2[[#This Row],[Current Month Low]])-1</f>
        <v>8.891705903658087E-2</v>
      </c>
      <c r="AH102" s="1">
        <f>(Table2[[#This Row],[Current Month High]]/Table2[[#This Row],[Close Price]])-1</f>
        <v>4.6066855147181229E-2</v>
      </c>
      <c r="AI102">
        <v>4.6066855147181203</v>
      </c>
      <c r="AJ102">
        <v>69.858757062146793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</v>
      </c>
      <c r="AM102" t="s">
        <v>3190</v>
      </c>
      <c r="AN102">
        <v>22.69</v>
      </c>
      <c r="AO102" t="s">
        <v>3191</v>
      </c>
      <c r="AP102">
        <v>0.198887985509101</v>
      </c>
      <c r="AQ102">
        <f>(Table2[[#This Row],[Sharpe Ratio]]-AVERAGE(Table2[Sharpe Ratio]))/_xlfn.STDEV.P(Table2[Sharpe Ratio])</f>
        <v>1.5610760048394705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6.0629387247818327</v>
      </c>
      <c r="AS102">
        <f>_xlfn.RANK.AVG(Table2[[#This Row],[1Y Return vs Nifty Z-Score]],Table2[1Y Return vs Nifty Z-Score])</f>
        <v>330</v>
      </c>
      <c r="AT102">
        <f>_xlfn.RANK.AVG(Table2[[#This Row],[6M Return vs Nifty Z-Score]],Table2[6M Return vs Nifty Z-Score])</f>
        <v>111</v>
      </c>
      <c r="AU102">
        <f>_xlfn.RANK.AVG(Table2[[#This Row],[Sharpe Ratio Z-Score]],Table2[Sharpe Ratio Z-Score])</f>
        <v>42</v>
      </c>
      <c r="AV102">
        <f>(Table2[[#This Row],[Rank 1Y]]+Table2[[#This Row],[Rank 6M]]+Table2[[#This Row],[Rank Sharpe]])/3</f>
        <v>161</v>
      </c>
    </row>
    <row r="103" spans="1:48" x14ac:dyDescent="0.3">
      <c r="A103" t="s">
        <v>539</v>
      </c>
      <c r="B103" t="s">
        <v>540</v>
      </c>
      <c r="C103" t="s">
        <v>3155</v>
      </c>
      <c r="D103" t="s">
        <v>541</v>
      </c>
      <c r="E103">
        <v>39305.109528089997</v>
      </c>
      <c r="F103">
        <v>4355.55</v>
      </c>
      <c r="G103">
        <v>42.155504626705401</v>
      </c>
      <c r="H103">
        <f>(Table2[[#This Row],[1Y Return vs Nifty]]-AVERAGE(Table2[1Y Return vs Nifty]))/_xlfn.STDEV.P(Table2[1Y Return vs Nifty])</f>
        <v>0.36528600383096943</v>
      </c>
      <c r="I103">
        <v>2.73882127293817</v>
      </c>
      <c r="J103">
        <f>(Table2[[#This Row],[1M Return vs Nifty]]-AVERAGE(Table2[1M Return vs Nifty]))/_xlfn.STDEV.P(Table2[1M Return vs Nifty])</f>
        <v>0.17897500297729399</v>
      </c>
      <c r="K103">
        <v>19.0476138493352</v>
      </c>
      <c r="L103">
        <f>(Table2[[#This Row],[6M Return vs Nifty]]-AVERAGE(Table2[6M Return vs Nifty]))/_xlfn.STDEV.P(Table2[6M Return vs Nifty])</f>
        <v>0.18312261693838841</v>
      </c>
      <c r="M103">
        <v>-3.5054974928629599</v>
      </c>
      <c r="N103">
        <f>(Table2[[#This Row],[1W Return vs Nifty]]-AVERAGE(Table2[1W Return vs Nifty]))/_xlfn.STDEV.P(Table2[1W Return vs Nifty])</f>
        <v>-0.77430419489867075</v>
      </c>
      <c r="O103">
        <v>4459.1400000000003</v>
      </c>
      <c r="P103">
        <v>4391.8636482080101</v>
      </c>
      <c r="Q103">
        <v>3799.3637405542299</v>
      </c>
      <c r="R103">
        <v>33.431251665850198</v>
      </c>
      <c r="S103" s="1">
        <f>(Table2[[#This Row],[Close Price]]-Table2[[#This Row],[20D EMA]])/Table2[[#This Row],[20D EMA]]</f>
        <v>-2.323093690711665E-2</v>
      </c>
      <c r="T103" s="1">
        <f>(Table2[[#This Row],[Close Price]]-Table2[[#This Row],[50D EMA]])/Table2[[#This Row],[50D EMA]]</f>
        <v>-8.2683915341558428E-3</v>
      </c>
      <c r="U103" s="1">
        <f>(Table2[[#This Row],[Close Price]]-Table2[[#This Row],[200D EMA]])/Table2[[#This Row],[200D EMA]]</f>
        <v>0.14638931606075625</v>
      </c>
      <c r="V103">
        <v>0.515930228541155</v>
      </c>
      <c r="W103">
        <v>4311.5</v>
      </c>
      <c r="X103">
        <v>4419</v>
      </c>
      <c r="Y103">
        <v>4311.5</v>
      </c>
      <c r="Z103">
        <v>4419</v>
      </c>
      <c r="AA103">
        <v>4311.5</v>
      </c>
      <c r="AB103">
        <v>4647.5</v>
      </c>
      <c r="AC103" s="1">
        <f>(Table2[[#This Row],[Close Price]]/Table2[[#This Row],[Day Low]])-1</f>
        <v>1.0216861881015893E-2</v>
      </c>
      <c r="AD103" s="1">
        <f>(Table2[[#This Row],[Day High]]/Table2[[#This Row],[Close Price]])-1</f>
        <v>1.4567620621964927E-2</v>
      </c>
      <c r="AE103" s="1">
        <f>(Table2[[#This Row],[Close Price]]/Table2[[#This Row],[Current Week Low]])-1</f>
        <v>1.0216861881015893E-2</v>
      </c>
      <c r="AF103" s="1">
        <f>(Table2[[#This Row],[Current Week High]]/Table2[[#This Row],[Close Price]])-1</f>
        <v>1.4567620621964927E-2</v>
      </c>
      <c r="AG103" s="1">
        <f>(Table2[[#This Row],[Close Price]]/Table2[[#This Row],[Current Month Low]])-1</f>
        <v>1.0216861881015893E-2</v>
      </c>
      <c r="AH103" s="1">
        <f>(Table2[[#This Row],[Current Month High]]/Table2[[#This Row],[Close Price]])-1</f>
        <v>6.7029422231405844E-2</v>
      </c>
      <c r="AI103">
        <v>15.707545545338601</v>
      </c>
      <c r="AJ103">
        <v>87.650252035672693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-0.1</v>
      </c>
      <c r="AM103" t="s">
        <v>3189</v>
      </c>
      <c r="AN103">
        <v>-7.34</v>
      </c>
      <c r="AO103" t="s">
        <v>3189</v>
      </c>
      <c r="AP103">
        <v>0.22140821500241001</v>
      </c>
      <c r="AQ103">
        <f>(Table2[[#This Row],[Sharpe Ratio]]-AVERAGE(Table2[Sharpe Ratio]))/_xlfn.STDEV.P(Table2[Sharpe Ratio])</f>
        <v>1.8229767873109679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1.7760562161589486</v>
      </c>
      <c r="AS103">
        <f>_xlfn.RANK.AVG(Table2[[#This Row],[1Y Return vs Nifty Z-Score]],Table2[1Y Return vs Nifty Z-Score])</f>
        <v>197</v>
      </c>
      <c r="AT103">
        <f>_xlfn.RANK.AVG(Table2[[#This Row],[6M Return vs Nifty Z-Score]],Table2[6M Return vs Nifty Z-Score])</f>
        <v>264</v>
      </c>
      <c r="AU103">
        <f>_xlfn.RANK.AVG(Table2[[#This Row],[Sharpe Ratio Z-Score]],Table2[Sharpe Ratio Z-Score])</f>
        <v>25</v>
      </c>
      <c r="AV103">
        <f>(Table2[[#This Row],[Rank 1Y]]+Table2[[#This Row],[Rank 6M]]+Table2[[#This Row],[Rank Sharpe]])/3</f>
        <v>162</v>
      </c>
    </row>
    <row r="104" spans="1:48" x14ac:dyDescent="0.3">
      <c r="A104" t="s">
        <v>1417</v>
      </c>
      <c r="B104" t="s">
        <v>1418</v>
      </c>
      <c r="C104" t="s">
        <v>3158</v>
      </c>
      <c r="D104" t="s">
        <v>274</v>
      </c>
      <c r="E104">
        <v>7685.53272526</v>
      </c>
      <c r="F104">
        <v>1849.7</v>
      </c>
      <c r="G104">
        <v>52.323746288372597</v>
      </c>
      <c r="H104">
        <f>(Table2[[#This Row],[1Y Return vs Nifty]]-AVERAGE(Table2[1Y Return vs Nifty]))/_xlfn.STDEV.P(Table2[1Y Return vs Nifty])</f>
        <v>0.54658051609335656</v>
      </c>
      <c r="I104">
        <v>-6.2387981014599596</v>
      </c>
      <c r="J104">
        <f>(Table2[[#This Row],[1M Return vs Nifty]]-AVERAGE(Table2[1M Return vs Nifty]))/_xlfn.STDEV.P(Table2[1M Return vs Nifty])</f>
        <v>-0.68935357693387556</v>
      </c>
      <c r="K104">
        <v>58.557251352723199</v>
      </c>
      <c r="L104">
        <f>(Table2[[#This Row],[6M Return vs Nifty]]-AVERAGE(Table2[6M Return vs Nifty]))/_xlfn.STDEV.P(Table2[6M Return vs Nifty])</f>
        <v>1.4627279546520406</v>
      </c>
      <c r="M104">
        <v>0.34929533052699102</v>
      </c>
      <c r="N104">
        <f>(Table2[[#This Row],[1W Return vs Nifty]]-AVERAGE(Table2[1W Return vs Nifty]))/_xlfn.STDEV.P(Table2[1W Return vs Nifty])</f>
        <v>-2.795181938636368E-2</v>
      </c>
      <c r="O104">
        <v>1861.32</v>
      </c>
      <c r="P104">
        <v>1733.83175256191</v>
      </c>
      <c r="Q104">
        <v>1383.1974548483799</v>
      </c>
      <c r="R104">
        <v>45.241636634799399</v>
      </c>
      <c r="S104" s="1">
        <f>(Table2[[#This Row],[Close Price]]-Table2[[#This Row],[20D EMA]])/Table2[[#This Row],[20D EMA]]</f>
        <v>-6.2428813959984801E-3</v>
      </c>
      <c r="T104" s="1">
        <f>(Table2[[#This Row],[Close Price]]-Table2[[#This Row],[50D EMA]])/Table2[[#This Row],[50D EMA]]</f>
        <v>6.6827849511282233E-2</v>
      </c>
      <c r="U104" s="1">
        <f>(Table2[[#This Row],[Close Price]]-Table2[[#This Row],[200D EMA]])/Table2[[#This Row],[200D EMA]]</f>
        <v>0.3372638834147913</v>
      </c>
      <c r="V104">
        <v>0.46407335474603001</v>
      </c>
      <c r="W104">
        <v>1785.2</v>
      </c>
      <c r="X104">
        <v>1870.45</v>
      </c>
      <c r="Y104">
        <v>1785.2</v>
      </c>
      <c r="Z104">
        <v>1870.45</v>
      </c>
      <c r="AA104">
        <v>1785.2</v>
      </c>
      <c r="AB104">
        <v>1965</v>
      </c>
      <c r="AC104" s="1">
        <f>(Table2[[#This Row],[Close Price]]/Table2[[#This Row],[Day Low]])-1</f>
        <v>3.613040555680036E-2</v>
      </c>
      <c r="AD104" s="1">
        <f>(Table2[[#This Row],[Day High]]/Table2[[#This Row],[Close Price]])-1</f>
        <v>1.1218035357084988E-2</v>
      </c>
      <c r="AE104" s="1">
        <f>(Table2[[#This Row],[Close Price]]/Table2[[#This Row],[Current Week Low]])-1</f>
        <v>3.613040555680036E-2</v>
      </c>
      <c r="AF104" s="1">
        <f>(Table2[[#This Row],[Current Week High]]/Table2[[#This Row],[Close Price]])-1</f>
        <v>1.1218035357084988E-2</v>
      </c>
      <c r="AG104" s="1">
        <f>(Table2[[#This Row],[Close Price]]/Table2[[#This Row],[Current Month Low]])-1</f>
        <v>3.613040555680036E-2</v>
      </c>
      <c r="AH104" s="1">
        <f>(Table2[[#This Row],[Current Month High]]/Table2[[#This Row],[Close Price]])-1</f>
        <v>6.2334432610693602E-2</v>
      </c>
      <c r="AI104">
        <v>9.5312753419473299</v>
      </c>
      <c r="AJ104">
        <v>112.09723655544001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0.3</v>
      </c>
      <c r="AM104" t="s">
        <v>3191</v>
      </c>
      <c r="AN104">
        <v>-7.87</v>
      </c>
      <c r="AO104" t="s">
        <v>3189</v>
      </c>
      <c r="AP104">
        <v>8.7367971601010994E-2</v>
      </c>
      <c r="AQ104">
        <f>(Table2[[#This Row],[Sharpe Ratio]]-AVERAGE(Table2[Sharpe Ratio]))/_xlfn.STDEV.P(Table2[Sharpe Ratio])</f>
        <v>0.26414522034463234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1.5561482947697904</v>
      </c>
      <c r="AS104">
        <f>_xlfn.RANK.AVG(Table2[[#This Row],[1Y Return vs Nifty Z-Score]],Table2[1Y Return vs Nifty Z-Score])</f>
        <v>163</v>
      </c>
      <c r="AT104">
        <f>_xlfn.RANK.AVG(Table2[[#This Row],[6M Return vs Nifty Z-Score]],Table2[6M Return vs Nifty Z-Score])</f>
        <v>58</v>
      </c>
      <c r="AU104">
        <f>_xlfn.RANK.AVG(Table2[[#This Row],[Sharpe Ratio Z-Score]],Table2[Sharpe Ratio Z-Score])</f>
        <v>265</v>
      </c>
      <c r="AV104">
        <f>(Table2[[#This Row],[Rank 1Y]]+Table2[[#This Row],[Rank 6M]]+Table2[[#This Row],[Rank Sharpe]])/3</f>
        <v>162</v>
      </c>
    </row>
    <row r="105" spans="1:48" x14ac:dyDescent="0.3">
      <c r="A105" t="s">
        <v>1382</v>
      </c>
      <c r="B105" t="s">
        <v>1383</v>
      </c>
      <c r="C105" t="s">
        <v>3154</v>
      </c>
      <c r="D105" t="s">
        <v>81</v>
      </c>
      <c r="E105">
        <v>8222.6135970550004</v>
      </c>
      <c r="F105">
        <v>3358.85</v>
      </c>
      <c r="G105">
        <v>78.414216930181198</v>
      </c>
      <c r="H105">
        <f>(Table2[[#This Row],[1Y Return vs Nifty]]-AVERAGE(Table2[1Y Return vs Nifty]))/_xlfn.STDEV.P(Table2[1Y Return vs Nifty])</f>
        <v>1.0117601712479407</v>
      </c>
      <c r="I105">
        <v>5.8301353331297996</v>
      </c>
      <c r="J105">
        <f>(Table2[[#This Row],[1M Return vs Nifty]]-AVERAGE(Table2[1M Return vs Nifty]))/_xlfn.STDEV.P(Table2[1M Return vs Nifty])</f>
        <v>0.47797145582318962</v>
      </c>
      <c r="K105">
        <v>11.2020996002197</v>
      </c>
      <c r="L105">
        <f>(Table2[[#This Row],[6M Return vs Nifty]]-AVERAGE(Table2[6M Return vs Nifty]))/_xlfn.STDEV.P(Table2[6M Return vs Nifty])</f>
        <v>-7.097138504823676E-2</v>
      </c>
      <c r="M105">
        <v>3.7774731841779801</v>
      </c>
      <c r="N105">
        <f>(Table2[[#This Row],[1W Return vs Nifty]]-AVERAGE(Table2[1W Return vs Nifty]))/_xlfn.STDEV.P(Table2[1W Return vs Nifty])</f>
        <v>0.63580076135570829</v>
      </c>
      <c r="O105">
        <v>3243.87</v>
      </c>
      <c r="P105">
        <v>3079.5490739654601</v>
      </c>
      <c r="Q105">
        <v>2567.0530058989102</v>
      </c>
      <c r="R105">
        <v>60.254504756145998</v>
      </c>
      <c r="S105" s="1">
        <f>(Table2[[#This Row],[Close Price]]-Table2[[#This Row],[20D EMA]])/Table2[[#This Row],[20D EMA]]</f>
        <v>3.5445316859183638E-2</v>
      </c>
      <c r="T105" s="1">
        <f>(Table2[[#This Row],[Close Price]]-Table2[[#This Row],[50D EMA]])/Table2[[#This Row],[50D EMA]]</f>
        <v>9.0695397061781771E-2</v>
      </c>
      <c r="U105" s="1">
        <f>(Table2[[#This Row],[Close Price]]-Table2[[#This Row],[200D EMA]])/Table2[[#This Row],[200D EMA]]</f>
        <v>0.30844590753739598</v>
      </c>
      <c r="V105">
        <v>0.89288581695137004</v>
      </c>
      <c r="W105">
        <v>3331.35</v>
      </c>
      <c r="X105">
        <v>3422.95</v>
      </c>
      <c r="Y105">
        <v>3331.35</v>
      </c>
      <c r="Z105">
        <v>3422.95</v>
      </c>
      <c r="AA105">
        <v>3210</v>
      </c>
      <c r="AB105">
        <v>3507.95</v>
      </c>
      <c r="AC105" s="1">
        <f>(Table2[[#This Row],[Close Price]]/Table2[[#This Row],[Day Low]])-1</f>
        <v>8.2549116724450755E-3</v>
      </c>
      <c r="AD105" s="1">
        <f>(Table2[[#This Row],[Day High]]/Table2[[#This Row],[Close Price]])-1</f>
        <v>1.9083912648674373E-2</v>
      </c>
      <c r="AE105" s="1">
        <f>(Table2[[#This Row],[Close Price]]/Table2[[#This Row],[Current Week Low]])-1</f>
        <v>8.2549116724450755E-3</v>
      </c>
      <c r="AF105" s="1">
        <f>(Table2[[#This Row],[Current Week High]]/Table2[[#This Row],[Close Price]])-1</f>
        <v>1.9083912648674373E-2</v>
      </c>
      <c r="AG105" s="1">
        <f>(Table2[[#This Row],[Close Price]]/Table2[[#This Row],[Current Month Low]])-1</f>
        <v>4.6370716510903298E-2</v>
      </c>
      <c r="AH105" s="1">
        <f>(Table2[[#This Row],[Current Month High]]/Table2[[#This Row],[Close Price]])-1</f>
        <v>4.4390193072033624E-2</v>
      </c>
      <c r="AI105">
        <v>4.4390193072033597</v>
      </c>
      <c r="AJ105">
        <v>116.553302601463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0.16</v>
      </c>
      <c r="AM105" t="s">
        <v>3191</v>
      </c>
      <c r="AN105">
        <v>6.22</v>
      </c>
      <c r="AO105" t="s">
        <v>3191</v>
      </c>
      <c r="AP105">
        <v>0.196707554035398</v>
      </c>
      <c r="AQ105">
        <f>(Table2[[#This Row],[Sharpe Ratio]]-AVERAGE(Table2[Sharpe Ratio]))/_xlfn.STDEV.P(Table2[Sharpe Ratio])</f>
        <v>1.5357185052963169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3.5902795086749189</v>
      </c>
      <c r="AS105">
        <f>_xlfn.RANK.AVG(Table2[[#This Row],[1Y Return vs Nifty Z-Score]],Table2[1Y Return vs Nifty Z-Score])</f>
        <v>94</v>
      </c>
      <c r="AT105">
        <f>_xlfn.RANK.AVG(Table2[[#This Row],[6M Return vs Nifty Z-Score]],Table2[6M Return vs Nifty Z-Score])</f>
        <v>347</v>
      </c>
      <c r="AU105">
        <f>_xlfn.RANK.AVG(Table2[[#This Row],[Sharpe Ratio Z-Score]],Table2[Sharpe Ratio Z-Score])</f>
        <v>47</v>
      </c>
      <c r="AV105">
        <f>(Table2[[#This Row],[Rank 1Y]]+Table2[[#This Row],[Rank 6M]]+Table2[[#This Row],[Rank Sharpe]])/3</f>
        <v>162.66666666666666</v>
      </c>
    </row>
    <row r="106" spans="1:48" x14ac:dyDescent="0.3">
      <c r="A106" t="s">
        <v>149</v>
      </c>
      <c r="B106" t="s">
        <v>150</v>
      </c>
      <c r="C106" t="s">
        <v>3156</v>
      </c>
      <c r="D106" t="s">
        <v>151</v>
      </c>
      <c r="E106">
        <v>185733.70234764999</v>
      </c>
      <c r="F106">
        <v>4808.5</v>
      </c>
      <c r="G106">
        <v>66.459980273146698</v>
      </c>
      <c r="H106">
        <f>(Table2[[#This Row],[1Y Return vs Nifty]]-AVERAGE(Table2[1Y Return vs Nifty]))/_xlfn.STDEV.P(Table2[1Y Return vs Nifty])</f>
        <v>0.7986222879916457</v>
      </c>
      <c r="I106">
        <v>9.0436798379680994</v>
      </c>
      <c r="J106">
        <f>(Table2[[#This Row],[1M Return vs Nifty]]-AVERAGE(Table2[1M Return vs Nifty]))/_xlfn.STDEV.P(Table2[1M Return vs Nifty])</f>
        <v>0.78879021745671629</v>
      </c>
      <c r="K106">
        <v>38.539349967051301</v>
      </c>
      <c r="L106">
        <f>(Table2[[#This Row],[6M Return vs Nifty]]-AVERAGE(Table2[6M Return vs Nifty]))/_xlfn.STDEV.P(Table2[6M Return vs Nifty])</f>
        <v>0.81440478386276782</v>
      </c>
      <c r="M106">
        <v>-9.8552664320854504E-3</v>
      </c>
      <c r="N106">
        <f>(Table2[[#This Row],[1W Return vs Nifty]]-AVERAGE(Table2[1W Return vs Nifty]))/_xlfn.STDEV.P(Table2[1W Return vs Nifty])</f>
        <v>-9.748938300861329E-2</v>
      </c>
      <c r="O106">
        <v>4651.66</v>
      </c>
      <c r="P106">
        <v>4470.3055030592404</v>
      </c>
      <c r="Q106">
        <v>3795.7398519888302</v>
      </c>
      <c r="R106">
        <v>66.033053708831602</v>
      </c>
      <c r="S106" s="1">
        <f>(Table2[[#This Row],[Close Price]]-Table2[[#This Row],[20D EMA]])/Table2[[#This Row],[20D EMA]]</f>
        <v>3.3716995653164709E-2</v>
      </c>
      <c r="T106" s="1">
        <f>(Table2[[#This Row],[Close Price]]-Table2[[#This Row],[50D EMA]])/Table2[[#This Row],[50D EMA]]</f>
        <v>7.5653553590312145E-2</v>
      </c>
      <c r="U106" s="1">
        <f>(Table2[[#This Row],[Close Price]]-Table2[[#This Row],[200D EMA]])/Table2[[#This Row],[200D EMA]]</f>
        <v>0.26681495242107284</v>
      </c>
      <c r="V106">
        <v>1.4054669036535801</v>
      </c>
      <c r="W106">
        <v>4718.3999999999996</v>
      </c>
      <c r="X106">
        <v>4825.45</v>
      </c>
      <c r="Y106">
        <v>4718.3999999999996</v>
      </c>
      <c r="Z106">
        <v>4825.45</v>
      </c>
      <c r="AA106">
        <v>4718.3999999999996</v>
      </c>
      <c r="AB106">
        <v>4908.45</v>
      </c>
      <c r="AC106" s="1">
        <f>(Table2[[#This Row],[Close Price]]/Table2[[#This Row],[Day Low]])-1</f>
        <v>1.9095456086809071E-2</v>
      </c>
      <c r="AD106" s="1">
        <f>(Table2[[#This Row],[Day High]]/Table2[[#This Row],[Close Price]])-1</f>
        <v>3.5250077986896944E-3</v>
      </c>
      <c r="AE106" s="1">
        <f>(Table2[[#This Row],[Close Price]]/Table2[[#This Row],[Current Week Low]])-1</f>
        <v>1.9095456086809071E-2</v>
      </c>
      <c r="AF106" s="1">
        <f>(Table2[[#This Row],[Current Week High]]/Table2[[#This Row],[Close Price]])-1</f>
        <v>3.5250077986896944E-3</v>
      </c>
      <c r="AG106" s="1">
        <f>(Table2[[#This Row],[Close Price]]/Table2[[#This Row],[Current Month Low]])-1</f>
        <v>1.9095456086809071E-2</v>
      </c>
      <c r="AH106" s="1">
        <f>(Table2[[#This Row],[Current Month High]]/Table2[[#This Row],[Close Price]])-1</f>
        <v>2.0786107933867148E-2</v>
      </c>
      <c r="AI106">
        <v>2.81376728709576</v>
      </c>
      <c r="AJ106">
        <v>106.07709944928899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0.11</v>
      </c>
      <c r="AM106" t="s">
        <v>3191</v>
      </c>
      <c r="AN106">
        <v>7.26</v>
      </c>
      <c r="AO106" t="s">
        <v>3191</v>
      </c>
      <c r="AP106">
        <v>9.7141894921315003E-2</v>
      </c>
      <c r="AQ106">
        <f>(Table2[[#This Row],[Sharpe Ratio]]-AVERAGE(Table2[Sharpe Ratio]))/_xlfn.STDEV.P(Table2[Sharpe Ratio])</f>
        <v>0.37781183134273866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2.6821397376452554</v>
      </c>
      <c r="AS106">
        <f>_xlfn.RANK.AVG(Table2[[#This Row],[1Y Return vs Nifty Z-Score]],Table2[1Y Return vs Nifty Z-Score])</f>
        <v>120</v>
      </c>
      <c r="AT106">
        <f>_xlfn.RANK.AVG(Table2[[#This Row],[6M Return vs Nifty Z-Score]],Table2[6M Return vs Nifty Z-Score])</f>
        <v>131</v>
      </c>
      <c r="AU106">
        <f>_xlfn.RANK.AVG(Table2[[#This Row],[Sharpe Ratio Z-Score]],Table2[Sharpe Ratio Z-Score])</f>
        <v>240</v>
      </c>
      <c r="AV106">
        <f>(Table2[[#This Row],[Rank 1Y]]+Table2[[#This Row],[Rank 6M]]+Table2[[#This Row],[Rank Sharpe]])/3</f>
        <v>163.66666666666666</v>
      </c>
    </row>
    <row r="107" spans="1:48" x14ac:dyDescent="0.3">
      <c r="A107" t="s">
        <v>1523</v>
      </c>
      <c r="B107" t="s">
        <v>1524</v>
      </c>
      <c r="C107" t="s">
        <v>3142</v>
      </c>
      <c r="D107" t="s">
        <v>274</v>
      </c>
      <c r="E107">
        <v>6658.3411112200001</v>
      </c>
      <c r="F107">
        <v>1352.2</v>
      </c>
      <c r="G107">
        <v>113.597534949316</v>
      </c>
      <c r="H107">
        <f>(Table2[[#This Row],[1Y Return vs Nifty]]-AVERAGE(Table2[1Y Return vs Nifty]))/_xlfn.STDEV.P(Table2[1Y Return vs Nifty])</f>
        <v>1.63906061239478</v>
      </c>
      <c r="I107">
        <v>14.630745697502499</v>
      </c>
      <c r="J107">
        <f>(Table2[[#This Row],[1M Return vs Nifty]]-AVERAGE(Table2[1M Return vs Nifty]))/_xlfn.STDEV.P(Table2[1M Return vs Nifty])</f>
        <v>1.3291794633535361</v>
      </c>
      <c r="K107">
        <v>29.598901001112999</v>
      </c>
      <c r="L107">
        <f>(Table2[[#This Row],[6M Return vs Nifty]]-AVERAGE(Table2[6M Return vs Nifty]))/_xlfn.STDEV.P(Table2[6M Return vs Nifty])</f>
        <v>0.52484894530590587</v>
      </c>
      <c r="M107">
        <v>-1.11589766145336</v>
      </c>
      <c r="N107">
        <f>(Table2[[#This Row],[1W Return vs Nifty]]-AVERAGE(Table2[1W Return vs Nifty]))/_xlfn.STDEV.P(Table2[1W Return vs Nifty])</f>
        <v>-0.31163769311558748</v>
      </c>
      <c r="O107">
        <v>1368.23</v>
      </c>
      <c r="P107">
        <v>1277.36844673459</v>
      </c>
      <c r="Q107">
        <v>1016.71461074968</v>
      </c>
      <c r="R107">
        <v>39.627627124608999</v>
      </c>
      <c r="S107" s="1">
        <f>(Table2[[#This Row],[Close Price]]-Table2[[#This Row],[20D EMA]])/Table2[[#This Row],[20D EMA]]</f>
        <v>-1.1715866484436076E-2</v>
      </c>
      <c r="T107" s="1">
        <f>(Table2[[#This Row],[Close Price]]-Table2[[#This Row],[50D EMA]])/Table2[[#This Row],[50D EMA]]</f>
        <v>5.8582590995343804E-2</v>
      </c>
      <c r="U107" s="1">
        <f>(Table2[[#This Row],[Close Price]]-Table2[[#This Row],[200D EMA]])/Table2[[#This Row],[200D EMA]]</f>
        <v>0.32997006800457812</v>
      </c>
      <c r="V107">
        <v>0.83363413432080202</v>
      </c>
      <c r="W107">
        <v>1345</v>
      </c>
      <c r="X107">
        <v>1397</v>
      </c>
      <c r="Y107">
        <v>1345</v>
      </c>
      <c r="Z107">
        <v>1397</v>
      </c>
      <c r="AA107">
        <v>1345</v>
      </c>
      <c r="AB107">
        <v>1513.55</v>
      </c>
      <c r="AC107" s="1">
        <f>(Table2[[#This Row],[Close Price]]/Table2[[#This Row],[Day Low]])-1</f>
        <v>5.3531598513012479E-3</v>
      </c>
      <c r="AD107" s="1">
        <f>(Table2[[#This Row],[Day High]]/Table2[[#This Row],[Close Price]])-1</f>
        <v>3.3131193610412613E-2</v>
      </c>
      <c r="AE107" s="1">
        <f>(Table2[[#This Row],[Close Price]]/Table2[[#This Row],[Current Week Low]])-1</f>
        <v>5.3531598513012479E-3</v>
      </c>
      <c r="AF107" s="1">
        <f>(Table2[[#This Row],[Current Week High]]/Table2[[#This Row],[Close Price]])-1</f>
        <v>3.3131193610412613E-2</v>
      </c>
      <c r="AG107" s="1">
        <f>(Table2[[#This Row],[Close Price]]/Table2[[#This Row],[Current Month Low]])-1</f>
        <v>5.3531598513012479E-3</v>
      </c>
      <c r="AH107" s="1">
        <f>(Table2[[#This Row],[Current Month High]]/Table2[[#This Row],[Close Price]])-1</f>
        <v>0.11932406448750177</v>
      </c>
      <c r="AI107">
        <v>11.9324064487501</v>
      </c>
      <c r="AJ107">
        <v>159.01733550426201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0.34</v>
      </c>
      <c r="AM107" t="s">
        <v>3191</v>
      </c>
      <c r="AN107">
        <v>-4.2300000000000004</v>
      </c>
      <c r="AO107" t="s">
        <v>3189</v>
      </c>
      <c r="AP107">
        <v>8.9899562650432002E-2</v>
      </c>
      <c r="AQ107">
        <f>(Table2[[#This Row],[Sharpe Ratio]]-AVERAGE(Table2[Sharpe Ratio]))/_xlfn.STDEV.P(Table2[Sharpe Ratio])</f>
        <v>0.29358655782914572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3.4750378857677804</v>
      </c>
      <c r="AS107">
        <f>_xlfn.RANK.AVG(Table2[[#This Row],[1Y Return vs Nifty Z-Score]],Table2[1Y Return vs Nifty Z-Score])</f>
        <v>50</v>
      </c>
      <c r="AT107">
        <f>_xlfn.RANK.AVG(Table2[[#This Row],[6M Return vs Nifty Z-Score]],Table2[6M Return vs Nifty Z-Score])</f>
        <v>179</v>
      </c>
      <c r="AU107">
        <f>_xlfn.RANK.AVG(Table2[[#This Row],[Sharpe Ratio Z-Score]],Table2[Sharpe Ratio Z-Score])</f>
        <v>262</v>
      </c>
      <c r="AV107">
        <f>(Table2[[#This Row],[Rank 1Y]]+Table2[[#This Row],[Rank 6M]]+Table2[[#This Row],[Rank Sharpe]])/3</f>
        <v>163.66666666666666</v>
      </c>
    </row>
    <row r="108" spans="1:48" x14ac:dyDescent="0.3">
      <c r="A108" t="s">
        <v>193</v>
      </c>
      <c r="B108" t="s">
        <v>194</v>
      </c>
      <c r="C108" t="s">
        <v>3149</v>
      </c>
      <c r="D108" t="s">
        <v>98</v>
      </c>
      <c r="E108">
        <v>131366.33789214</v>
      </c>
      <c r="F108">
        <v>2765.1</v>
      </c>
      <c r="G108">
        <v>59.887166943715002</v>
      </c>
      <c r="H108">
        <f>(Table2[[#This Row],[1Y Return vs Nifty]]-AVERAGE(Table2[1Y Return vs Nifty]))/_xlfn.STDEV.P(Table2[1Y Return vs Nifty])</f>
        <v>0.68143241127547227</v>
      </c>
      <c r="I108">
        <v>5.7915974341372802</v>
      </c>
      <c r="J108">
        <f>(Table2[[#This Row],[1M Return vs Nifty]]-AVERAGE(Table2[1M Return vs Nifty]))/_xlfn.STDEV.P(Table2[1M Return vs Nifty])</f>
        <v>0.47424401342344119</v>
      </c>
      <c r="K108">
        <v>11.0389534410424</v>
      </c>
      <c r="L108">
        <f>(Table2[[#This Row],[6M Return vs Nifty]]-AVERAGE(Table2[6M Return vs Nifty]))/_xlfn.STDEV.P(Table2[6M Return vs Nifty])</f>
        <v>-7.6255227404240469E-2</v>
      </c>
      <c r="M108">
        <v>-2.2532222820760399</v>
      </c>
      <c r="N108">
        <f>(Table2[[#This Row],[1W Return vs Nifty]]-AVERAGE(Table2[1W Return vs Nifty]))/_xlfn.STDEV.P(Table2[1W Return vs Nifty])</f>
        <v>-0.53184276540372322</v>
      </c>
      <c r="O108">
        <v>2708.84</v>
      </c>
      <c r="P108">
        <v>2583.7921585819199</v>
      </c>
      <c r="Q108">
        <v>2203.5121194890598</v>
      </c>
      <c r="R108">
        <v>60.515418556957599</v>
      </c>
      <c r="S108" s="1">
        <f>(Table2[[#This Row],[Close Price]]-Table2[[#This Row],[20D EMA]])/Table2[[#This Row],[20D EMA]]</f>
        <v>2.0769037669260554E-2</v>
      </c>
      <c r="T108" s="1">
        <f>(Table2[[#This Row],[Close Price]]-Table2[[#This Row],[50D EMA]])/Table2[[#This Row],[50D EMA]]</f>
        <v>7.0171217454885526E-2</v>
      </c>
      <c r="U108" s="1">
        <f>(Table2[[#This Row],[Close Price]]-Table2[[#This Row],[200D EMA]])/Table2[[#This Row],[200D EMA]]</f>
        <v>0.25486035476907587</v>
      </c>
      <c r="V108">
        <v>0.73958831311375794</v>
      </c>
      <c r="W108">
        <v>2716.05</v>
      </c>
      <c r="X108">
        <v>2771.6</v>
      </c>
      <c r="Y108">
        <v>2716.05</v>
      </c>
      <c r="Z108">
        <v>2771.6</v>
      </c>
      <c r="AA108">
        <v>2716.05</v>
      </c>
      <c r="AB108">
        <v>2860</v>
      </c>
      <c r="AC108" s="1">
        <f>(Table2[[#This Row],[Close Price]]/Table2[[#This Row],[Day Low]])-1</f>
        <v>1.8059314077428557E-2</v>
      </c>
      <c r="AD108" s="1">
        <f>(Table2[[#This Row],[Day High]]/Table2[[#This Row],[Close Price]])-1</f>
        <v>2.3507287259050269E-3</v>
      </c>
      <c r="AE108" s="1">
        <f>(Table2[[#This Row],[Close Price]]/Table2[[#This Row],[Current Week Low]])-1</f>
        <v>1.8059314077428557E-2</v>
      </c>
      <c r="AF108" s="1">
        <f>(Table2[[#This Row],[Current Week High]]/Table2[[#This Row],[Close Price]])-1</f>
        <v>2.3507287259050269E-3</v>
      </c>
      <c r="AG108" s="1">
        <f>(Table2[[#This Row],[Close Price]]/Table2[[#This Row],[Current Month Low]])-1</f>
        <v>1.8059314077428557E-2</v>
      </c>
      <c r="AH108" s="1">
        <f>(Table2[[#This Row],[Current Month High]]/Table2[[#This Row],[Close Price]])-1</f>
        <v>3.4320639398213393E-2</v>
      </c>
      <c r="AI108">
        <v>3.43206393982133</v>
      </c>
      <c r="AJ108">
        <v>92.127570872706997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0.13</v>
      </c>
      <c r="AM108" t="s">
        <v>3191</v>
      </c>
      <c r="AN108">
        <v>2.17</v>
      </c>
      <c r="AO108" t="s">
        <v>3191</v>
      </c>
      <c r="AP108">
        <v>0.26640766957604001</v>
      </c>
      <c r="AQ108">
        <f>(Table2[[#This Row],[Sharpe Ratio]]-AVERAGE(Table2[Sharpe Ratio]))/_xlfn.STDEV.P(Table2[Sharpe Ratio])</f>
        <v>2.3463014882038191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2.8938799200947689</v>
      </c>
      <c r="AS108">
        <f>_xlfn.RANK.AVG(Table2[[#This Row],[1Y Return vs Nifty Z-Score]],Table2[1Y Return vs Nifty Z-Score])</f>
        <v>137</v>
      </c>
      <c r="AT108">
        <f>_xlfn.RANK.AVG(Table2[[#This Row],[6M Return vs Nifty Z-Score]],Table2[6M Return vs Nifty Z-Score])</f>
        <v>348</v>
      </c>
      <c r="AU108">
        <f>_xlfn.RANK.AVG(Table2[[#This Row],[Sharpe Ratio Z-Score]],Table2[Sharpe Ratio Z-Score])</f>
        <v>7</v>
      </c>
      <c r="AV108">
        <f>(Table2[[#This Row],[Rank 1Y]]+Table2[[#This Row],[Rank 6M]]+Table2[[#This Row],[Rank Sharpe]])/3</f>
        <v>164</v>
      </c>
    </row>
    <row r="109" spans="1:48" x14ac:dyDescent="0.3">
      <c r="A109" t="s">
        <v>258</v>
      </c>
      <c r="B109" t="s">
        <v>259</v>
      </c>
      <c r="C109" t="s">
        <v>3155</v>
      </c>
      <c r="D109" t="s">
        <v>166</v>
      </c>
      <c r="E109">
        <v>101514.53676300999</v>
      </c>
      <c r="F109">
        <v>664.15</v>
      </c>
      <c r="G109">
        <v>21.332800195440999</v>
      </c>
      <c r="H109">
        <f>(Table2[[#This Row],[1Y Return vs Nifty]]-AVERAGE(Table2[1Y Return vs Nifty]))/_xlfn.STDEV.P(Table2[1Y Return vs Nifty])</f>
        <v>-5.9720926481191495E-3</v>
      </c>
      <c r="I109">
        <v>-4.4207260972557796</v>
      </c>
      <c r="J109">
        <f>(Table2[[#This Row],[1M Return vs Nifty]]-AVERAGE(Table2[1M Return vs Nifty]))/_xlfn.STDEV.P(Table2[1M Return vs Nifty])</f>
        <v>-0.51350697264489542</v>
      </c>
      <c r="K109">
        <v>30.613841020243701</v>
      </c>
      <c r="L109">
        <f>(Table2[[#This Row],[6M Return vs Nifty]]-AVERAGE(Table2[6M Return vs Nifty]))/_xlfn.STDEV.P(Table2[6M Return vs Nifty])</f>
        <v>0.55771998002059997</v>
      </c>
      <c r="M109">
        <v>-2.3143738172075201</v>
      </c>
      <c r="N109">
        <f>(Table2[[#This Row],[1W Return vs Nifty]]-AVERAGE(Table2[1W Return vs Nifty]))/_xlfn.STDEV.P(Table2[1W Return vs Nifty])</f>
        <v>-0.54368272557866915</v>
      </c>
      <c r="O109">
        <v>699.85</v>
      </c>
      <c r="P109">
        <v>696.96611798579602</v>
      </c>
      <c r="Q109">
        <v>588.74334104942398</v>
      </c>
      <c r="R109">
        <v>23.426753621086199</v>
      </c>
      <c r="S109" s="1">
        <f>(Table2[[#This Row],[Close Price]]-Table2[[#This Row],[20D EMA]])/Table2[[#This Row],[20D EMA]]</f>
        <v>-5.1010930913767301E-2</v>
      </c>
      <c r="T109" s="1">
        <f>(Table2[[#This Row],[Close Price]]-Table2[[#This Row],[50D EMA]])/Table2[[#This Row],[50D EMA]]</f>
        <v>-4.7084237151489225E-2</v>
      </c>
      <c r="U109" s="1">
        <f>(Table2[[#This Row],[Close Price]]-Table2[[#This Row],[200D EMA]])/Table2[[#This Row],[200D EMA]]</f>
        <v>0.1280806995050934</v>
      </c>
      <c r="V109">
        <v>0.656083119517612</v>
      </c>
      <c r="W109">
        <v>658.75</v>
      </c>
      <c r="X109">
        <v>679</v>
      </c>
      <c r="Y109">
        <v>658.75</v>
      </c>
      <c r="Z109">
        <v>679</v>
      </c>
      <c r="AA109">
        <v>658.75</v>
      </c>
      <c r="AB109">
        <v>705</v>
      </c>
      <c r="AC109" s="1">
        <f>(Table2[[#This Row],[Close Price]]/Table2[[#This Row],[Day Low]])-1</f>
        <v>8.1973434535103085E-3</v>
      </c>
      <c r="AD109" s="1">
        <f>(Table2[[#This Row],[Day High]]/Table2[[#This Row],[Close Price]])-1</f>
        <v>2.2359406760521061E-2</v>
      </c>
      <c r="AE109" s="1">
        <f>(Table2[[#This Row],[Close Price]]/Table2[[#This Row],[Current Week Low]])-1</f>
        <v>8.1973434535103085E-3</v>
      </c>
      <c r="AF109" s="1">
        <f>(Table2[[#This Row],[Current Week High]]/Table2[[#This Row],[Close Price]])-1</f>
        <v>2.2359406760521061E-2</v>
      </c>
      <c r="AG109" s="1">
        <f>(Table2[[#This Row],[Close Price]]/Table2[[#This Row],[Current Month Low]])-1</f>
        <v>8.1973434535103085E-3</v>
      </c>
      <c r="AH109" s="1">
        <f>(Table2[[#This Row],[Current Month High]]/Table2[[#This Row],[Close Price]])-1</f>
        <v>6.1507189640894522E-2</v>
      </c>
      <c r="AI109">
        <v>18.007980124971699</v>
      </c>
      <c r="AJ109">
        <v>84.896993318485499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-0.05</v>
      </c>
      <c r="AM109" t="s">
        <v>3189</v>
      </c>
      <c r="AN109">
        <v>-10.33</v>
      </c>
      <c r="AO109" t="s">
        <v>3189</v>
      </c>
      <c r="AP109">
        <v>0.22831733285342401</v>
      </c>
      <c r="AQ109">
        <f>(Table2[[#This Row],[Sharpe Ratio]]-AVERAGE(Table2[Sharpe Ratio]))/_xlfn.STDEV.P(Table2[Sharpe Ratio])</f>
        <v>1.9033269174864167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1.3978851066353331</v>
      </c>
      <c r="AS109">
        <f>_xlfn.RANK.AVG(Table2[[#This Row],[1Y Return vs Nifty Z-Score]],Table2[1Y Return vs Nifty Z-Score])</f>
        <v>302</v>
      </c>
      <c r="AT109">
        <f>_xlfn.RANK.AVG(Table2[[#This Row],[6M Return vs Nifty Z-Score]],Table2[6M Return vs Nifty Z-Score])</f>
        <v>172</v>
      </c>
      <c r="AU109">
        <f>_xlfn.RANK.AVG(Table2[[#This Row],[Sharpe Ratio Z-Score]],Table2[Sharpe Ratio Z-Score])</f>
        <v>20</v>
      </c>
      <c r="AV109">
        <f>(Table2[[#This Row],[Rank 1Y]]+Table2[[#This Row],[Rank 6M]]+Table2[[#This Row],[Rank Sharpe]])/3</f>
        <v>164.66666666666666</v>
      </c>
    </row>
    <row r="110" spans="1:48" x14ac:dyDescent="0.3">
      <c r="A110" t="s">
        <v>752</v>
      </c>
      <c r="B110" t="s">
        <v>753</v>
      </c>
      <c r="C110" t="s">
        <v>3147</v>
      </c>
      <c r="D110" t="s">
        <v>213</v>
      </c>
      <c r="E110">
        <v>22208.01343992</v>
      </c>
      <c r="F110">
        <v>1367.1</v>
      </c>
      <c r="G110">
        <v>78.260588755917695</v>
      </c>
      <c r="H110">
        <f>(Table2[[#This Row],[1Y Return vs Nifty]]-AVERAGE(Table2[1Y Return vs Nifty]))/_xlfn.STDEV.P(Table2[1Y Return vs Nifty])</f>
        <v>1.009021060018134</v>
      </c>
      <c r="I110">
        <v>8.8126653551681802</v>
      </c>
      <c r="J110">
        <f>(Table2[[#This Row],[1M Return vs Nifty]]-AVERAGE(Table2[1M Return vs Nifty]))/_xlfn.STDEV.P(Table2[1M Return vs Nifty])</f>
        <v>0.76644615613901146</v>
      </c>
      <c r="K110">
        <v>12.5855293832026</v>
      </c>
      <c r="L110">
        <f>(Table2[[#This Row],[6M Return vs Nifty]]-AVERAGE(Table2[6M Return vs Nifty]))/_xlfn.STDEV.P(Table2[6M Return vs Nifty])</f>
        <v>-2.6166009789980918E-2</v>
      </c>
      <c r="M110">
        <v>4.1295336242671299</v>
      </c>
      <c r="N110">
        <f>(Table2[[#This Row],[1W Return vs Nifty]]-AVERAGE(Table2[1W Return vs Nifty]))/_xlfn.STDEV.P(Table2[1W Return vs Nifty])</f>
        <v>0.70396555200024669</v>
      </c>
      <c r="O110">
        <v>1335.04</v>
      </c>
      <c r="P110">
        <v>1293.9384949985299</v>
      </c>
      <c r="Q110">
        <v>1087.09099992609</v>
      </c>
      <c r="R110">
        <v>58.605994592114897</v>
      </c>
      <c r="S110" s="1">
        <f>(Table2[[#This Row],[Close Price]]-Table2[[#This Row],[20D EMA]])/Table2[[#This Row],[20D EMA]]</f>
        <v>2.4014261744966403E-2</v>
      </c>
      <c r="T110" s="1">
        <f>(Table2[[#This Row],[Close Price]]-Table2[[#This Row],[50D EMA]])/Table2[[#This Row],[50D EMA]]</f>
        <v>5.6541717619702725E-2</v>
      </c>
      <c r="U110" s="1">
        <f>(Table2[[#This Row],[Close Price]]-Table2[[#This Row],[200D EMA]])/Table2[[#This Row],[200D EMA]]</f>
        <v>0.25757641273172838</v>
      </c>
      <c r="V110">
        <v>0.531001335541194</v>
      </c>
      <c r="W110">
        <v>1362.45</v>
      </c>
      <c r="X110">
        <v>1404.45</v>
      </c>
      <c r="Y110">
        <v>1362.45</v>
      </c>
      <c r="Z110">
        <v>1404.45</v>
      </c>
      <c r="AA110">
        <v>1357.55</v>
      </c>
      <c r="AB110">
        <v>1449</v>
      </c>
      <c r="AC110" s="1">
        <f>(Table2[[#This Row],[Close Price]]/Table2[[#This Row],[Day Low]])-1</f>
        <v>3.4129692832762792E-3</v>
      </c>
      <c r="AD110" s="1">
        <f>(Table2[[#This Row],[Day High]]/Table2[[#This Row],[Close Price]])-1</f>
        <v>2.7320605661619535E-2</v>
      </c>
      <c r="AE110" s="1">
        <f>(Table2[[#This Row],[Close Price]]/Table2[[#This Row],[Current Week Low]])-1</f>
        <v>3.4129692832762792E-3</v>
      </c>
      <c r="AF110" s="1">
        <f>(Table2[[#This Row],[Current Week High]]/Table2[[#This Row],[Close Price]])-1</f>
        <v>2.7320605661619535E-2</v>
      </c>
      <c r="AG110" s="1">
        <f>(Table2[[#This Row],[Close Price]]/Table2[[#This Row],[Current Month Low]])-1</f>
        <v>7.0347316857573006E-3</v>
      </c>
      <c r="AH110" s="1">
        <f>(Table2[[#This Row],[Current Month High]]/Table2[[#This Row],[Close Price]])-1</f>
        <v>5.9907834101382562E-2</v>
      </c>
      <c r="AI110">
        <v>5.99078341013825</v>
      </c>
      <c r="AJ110">
        <v>127.376299376299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0.15</v>
      </c>
      <c r="AM110" t="s">
        <v>3191</v>
      </c>
      <c r="AN110">
        <v>9.1999999999999993</v>
      </c>
      <c r="AO110" t="s">
        <v>3191</v>
      </c>
      <c r="AP110">
        <v>0.17213789870217899</v>
      </c>
      <c r="AQ110">
        <f>(Table2[[#This Row],[Sharpe Ratio]]-AVERAGE(Table2[Sharpe Ratio]))/_xlfn.STDEV.P(Table2[Sharpe Ratio])</f>
        <v>1.2499837636172011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3.7032505219846121</v>
      </c>
      <c r="AS110">
        <f>_xlfn.RANK.AVG(Table2[[#This Row],[1Y Return vs Nifty Z-Score]],Table2[1Y Return vs Nifty Z-Score])</f>
        <v>95</v>
      </c>
      <c r="AT110">
        <f>_xlfn.RANK.AVG(Table2[[#This Row],[6M Return vs Nifty Z-Score]],Table2[6M Return vs Nifty Z-Score])</f>
        <v>327</v>
      </c>
      <c r="AU110">
        <f>_xlfn.RANK.AVG(Table2[[#This Row],[Sharpe Ratio Z-Score]],Table2[Sharpe Ratio Z-Score])</f>
        <v>79</v>
      </c>
      <c r="AV110">
        <f>(Table2[[#This Row],[Rank 1Y]]+Table2[[#This Row],[Rank 6M]]+Table2[[#This Row],[Rank Sharpe]])/3</f>
        <v>167</v>
      </c>
    </row>
    <row r="111" spans="1:48" x14ac:dyDescent="0.3">
      <c r="A111" t="s">
        <v>1030</v>
      </c>
      <c r="B111" t="s">
        <v>1031</v>
      </c>
      <c r="C111" t="s">
        <v>3158</v>
      </c>
      <c r="D111" t="s">
        <v>378</v>
      </c>
      <c r="E111">
        <v>13409.612960625</v>
      </c>
      <c r="F111">
        <v>1062.25</v>
      </c>
      <c r="G111">
        <v>34.476586481570301</v>
      </c>
      <c r="H111">
        <f>(Table2[[#This Row],[1Y Return vs Nifty]]-AVERAGE(Table2[1Y Return vs Nifty]))/_xlfn.STDEV.P(Table2[1Y Return vs Nifty])</f>
        <v>0.22837484788615633</v>
      </c>
      <c r="I111">
        <v>3.0501411455628298</v>
      </c>
      <c r="J111">
        <f>(Table2[[#This Row],[1M Return vs Nifty]]-AVERAGE(Table2[1M Return vs Nifty]))/_xlfn.STDEV.P(Table2[1M Return vs Nifty])</f>
        <v>0.2090863199780128</v>
      </c>
      <c r="K111">
        <v>100.071070302884</v>
      </c>
      <c r="L111">
        <f>(Table2[[#This Row],[6M Return vs Nifty]]-AVERAGE(Table2[6M Return vs Nifty]))/_xlfn.STDEV.P(Table2[6M Return vs Nifty])</f>
        <v>2.8072430571494684</v>
      </c>
      <c r="M111">
        <v>1.2353057361919799</v>
      </c>
      <c r="N111">
        <f>(Table2[[#This Row],[1W Return vs Nifty]]-AVERAGE(Table2[1W Return vs Nifty]))/_xlfn.STDEV.P(Table2[1W Return vs Nifty])</f>
        <v>0.1435946167759703</v>
      </c>
      <c r="O111">
        <v>1029.97</v>
      </c>
      <c r="P111">
        <v>925.50391782927295</v>
      </c>
      <c r="Q111">
        <v>722.63014512892596</v>
      </c>
      <c r="R111">
        <v>55.281841335178498</v>
      </c>
      <c r="S111" s="1">
        <f>(Table2[[#This Row],[Close Price]]-Table2[[#This Row],[20D EMA]])/Table2[[#This Row],[20D EMA]]</f>
        <v>3.1340718661708566E-2</v>
      </c>
      <c r="T111" s="1">
        <f>(Table2[[#This Row],[Close Price]]-Table2[[#This Row],[50D EMA]])/Table2[[#This Row],[50D EMA]]</f>
        <v>0.14775310999380611</v>
      </c>
      <c r="U111" s="1">
        <f>(Table2[[#This Row],[Close Price]]-Table2[[#This Row],[200D EMA]])/Table2[[#This Row],[200D EMA]]</f>
        <v>0.46997742504982509</v>
      </c>
      <c r="V111">
        <v>0.52572046817999796</v>
      </c>
      <c r="W111">
        <v>1005.7</v>
      </c>
      <c r="X111">
        <v>1075.8</v>
      </c>
      <c r="Y111">
        <v>1005.7</v>
      </c>
      <c r="Z111">
        <v>1075.8</v>
      </c>
      <c r="AA111">
        <v>1005.7</v>
      </c>
      <c r="AB111">
        <v>1119.9000000000001</v>
      </c>
      <c r="AC111" s="1">
        <f>(Table2[[#This Row],[Close Price]]/Table2[[#This Row],[Day Low]])-1</f>
        <v>5.6229491896191641E-2</v>
      </c>
      <c r="AD111" s="1">
        <f>(Table2[[#This Row],[Day High]]/Table2[[#This Row],[Close Price]])-1</f>
        <v>1.2755942574723456E-2</v>
      </c>
      <c r="AE111" s="1">
        <f>(Table2[[#This Row],[Close Price]]/Table2[[#This Row],[Current Week Low]])-1</f>
        <v>5.6229491896191641E-2</v>
      </c>
      <c r="AF111" s="1">
        <f>(Table2[[#This Row],[Current Week High]]/Table2[[#This Row],[Close Price]])-1</f>
        <v>1.2755942574723456E-2</v>
      </c>
      <c r="AG111" s="1">
        <f>(Table2[[#This Row],[Close Price]]/Table2[[#This Row],[Current Month Low]])-1</f>
        <v>5.6229491896191641E-2</v>
      </c>
      <c r="AH111" s="1">
        <f>(Table2[[#This Row],[Current Month High]]/Table2[[#This Row],[Close Price]])-1</f>
        <v>5.4271593316074451E-2</v>
      </c>
      <c r="AI111">
        <v>5.8131325017651099</v>
      </c>
      <c r="AJ111">
        <v>136.055555555555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0.45</v>
      </c>
      <c r="AM111" t="s">
        <v>3191</v>
      </c>
      <c r="AN111">
        <v>0.02</v>
      </c>
      <c r="AO111" t="s">
        <v>3191</v>
      </c>
      <c r="AP111">
        <v>9.1753828614208999E-2</v>
      </c>
      <c r="AQ111">
        <f>(Table2[[#This Row],[Sharpe Ratio]]-AVERAGE(Table2[Sharpe Ratio]))/_xlfn.STDEV.P(Table2[Sharpe Ratio])</f>
        <v>0.31515088988747342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3.7034497316770816</v>
      </c>
      <c r="AS111">
        <f>_xlfn.RANK.AVG(Table2[[#This Row],[1Y Return vs Nifty Z-Score]],Table2[1Y Return vs Nifty Z-Score])</f>
        <v>236</v>
      </c>
      <c r="AT111">
        <f>_xlfn.RANK.AVG(Table2[[#This Row],[6M Return vs Nifty Z-Score]],Table2[6M Return vs Nifty Z-Score])</f>
        <v>10</v>
      </c>
      <c r="AU111">
        <f>_xlfn.RANK.AVG(Table2[[#This Row],[Sharpe Ratio Z-Score]],Table2[Sharpe Ratio Z-Score])</f>
        <v>255</v>
      </c>
      <c r="AV111">
        <f>(Table2[[#This Row],[Rank 1Y]]+Table2[[#This Row],[Rank 6M]]+Table2[[#This Row],[Rank Sharpe]])/3</f>
        <v>167</v>
      </c>
    </row>
    <row r="112" spans="1:48" x14ac:dyDescent="0.3">
      <c r="A112" t="s">
        <v>1476</v>
      </c>
      <c r="B112" t="s">
        <v>1477</v>
      </c>
      <c r="C112" t="s">
        <v>3154</v>
      </c>
      <c r="D112" t="s">
        <v>483</v>
      </c>
      <c r="E112">
        <v>7148.1788669399903</v>
      </c>
      <c r="F112">
        <v>500.45</v>
      </c>
      <c r="G112">
        <v>-52.510120207615799</v>
      </c>
      <c r="H112">
        <f>(Table2[[#This Row],[1Y Return vs Nifty]]-AVERAGE(Table2[1Y Return vs Nifty]))/_xlfn.STDEV.P(Table2[1Y Return vs Nifty])</f>
        <v>-1.3225533349066219</v>
      </c>
      <c r="I112">
        <v>7.9938161681005404</v>
      </c>
      <c r="J112">
        <f>(Table2[[#This Row],[1M Return vs Nifty]]-AVERAGE(Table2[1M Return vs Nifty]))/_xlfn.STDEV.P(Table2[1M Return vs Nifty])</f>
        <v>0.68724585569014918</v>
      </c>
      <c r="K112">
        <v>-14.080104475992901</v>
      </c>
      <c r="L112">
        <f>(Table2[[#This Row],[6M Return vs Nifty]]-AVERAGE(Table2[6M Return vs Nifty]))/_xlfn.STDEV.P(Table2[6M Return vs Nifty])</f>
        <v>-0.88979042084205651</v>
      </c>
      <c r="M112">
        <v>3.6851544385500898</v>
      </c>
      <c r="N112">
        <f>(Table2[[#This Row],[1W Return vs Nifty]]-AVERAGE(Table2[1W Return vs Nifty]))/_xlfn.STDEV.P(Table2[1W Return vs Nifty])</f>
        <v>0.61792630784795832</v>
      </c>
      <c r="O112">
        <v>479.07</v>
      </c>
      <c r="P112">
        <v>474.269586480567</v>
      </c>
      <c r="Q112">
        <v>520.22748290256402</v>
      </c>
      <c r="R112">
        <v>69.246694437504999</v>
      </c>
      <c r="S112" s="1">
        <f>(Table2[[#This Row],[Close Price]]-Table2[[#This Row],[20D EMA]])/Table2[[#This Row],[20D EMA]]</f>
        <v>4.4628133675663255E-2</v>
      </c>
      <c r="T112" s="1">
        <f>(Table2[[#This Row],[Close Price]]-Table2[[#This Row],[50D EMA]])/Table2[[#This Row],[50D EMA]]</f>
        <v>5.5201544154899591E-2</v>
      </c>
      <c r="U112" s="1">
        <f>(Table2[[#This Row],[Close Price]]-Table2[[#This Row],[200D EMA]])/Table2[[#This Row],[200D EMA]]</f>
        <v>-3.8016989783425673E-2</v>
      </c>
      <c r="V112">
        <v>1.8731218394875699</v>
      </c>
      <c r="W112">
        <v>488.35</v>
      </c>
      <c r="X112">
        <v>510</v>
      </c>
      <c r="Y112">
        <v>488.35</v>
      </c>
      <c r="Z112">
        <v>510</v>
      </c>
      <c r="AA112">
        <v>481.05</v>
      </c>
      <c r="AB112">
        <v>518</v>
      </c>
      <c r="AC112" s="1">
        <f>(Table2[[#This Row],[Close Price]]/Table2[[#This Row],[Day Low]])-1</f>
        <v>2.4777311354561293E-2</v>
      </c>
      <c r="AD112" s="1">
        <f>(Table2[[#This Row],[Day High]]/Table2[[#This Row],[Close Price]])-1</f>
        <v>1.9082825457088726E-2</v>
      </c>
      <c r="AE112" s="1">
        <f>(Table2[[#This Row],[Close Price]]/Table2[[#This Row],[Current Week Low]])-1</f>
        <v>2.4777311354561293E-2</v>
      </c>
      <c r="AF112" s="1">
        <f>(Table2[[#This Row],[Current Week High]]/Table2[[#This Row],[Close Price]])-1</f>
        <v>1.9082825457088726E-2</v>
      </c>
      <c r="AG112" s="1">
        <f>(Table2[[#This Row],[Close Price]]/Table2[[#This Row],[Current Month Low]])-1</f>
        <v>4.0328448186259136E-2</v>
      </c>
      <c r="AH112" s="1">
        <f>(Table2[[#This Row],[Current Month High]]/Table2[[#This Row],[Close Price]])-1</f>
        <v>3.5068438405435165E-2</v>
      </c>
      <c r="AI112">
        <v>42.871415725846703</v>
      </c>
      <c r="AJ112">
        <v>16.791131855309199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-0.06</v>
      </c>
      <c r="AM112" t="s">
        <v>3189</v>
      </c>
      <c r="AN112">
        <v>8.23</v>
      </c>
      <c r="AO112" t="s">
        <v>3191</v>
      </c>
      <c r="AP112">
        <v>-2.92625733937E-2</v>
      </c>
      <c r="AQ112">
        <f>(Table2[[#This Row],[Sharpe Ratio]]-AVERAGE(Table2[Sharpe Ratio]))/_xlfn.STDEV.P(Table2[Sharpe Ratio])</f>
        <v>-1.0922188879015744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718</v>
      </c>
      <c r="AT112">
        <f>_xlfn.RANK.AVG(Table2[[#This Row],[6M Return vs Nifty Z-Score]],Table2[6M Return vs Nifty Z-Score])</f>
        <v>612</v>
      </c>
      <c r="AU112">
        <f>_xlfn.RANK.AVG(Table2[[#This Row],[Sharpe Ratio Z-Score]],Table2[Sharpe Ratio Z-Score])</f>
        <v>639</v>
      </c>
      <c r="AV112">
        <f>(Table2[[#This Row],[Rank 1Y]]+Table2[[#This Row],[Rank 6M]]+Table2[[#This Row],[Rank Sharpe]])/3</f>
        <v>656.33333333333337</v>
      </c>
    </row>
    <row r="113" spans="1:48" x14ac:dyDescent="0.3">
      <c r="A113" t="s">
        <v>759</v>
      </c>
      <c r="B113" t="s">
        <v>760</v>
      </c>
      <c r="C113" t="s">
        <v>3145</v>
      </c>
      <c r="D113" t="s">
        <v>678</v>
      </c>
      <c r="E113">
        <v>22127.082252664</v>
      </c>
      <c r="F113">
        <v>153.47</v>
      </c>
      <c r="G113">
        <v>72.723516647493497</v>
      </c>
      <c r="H113">
        <f>(Table2[[#This Row],[1Y Return vs Nifty]]-AVERAGE(Table2[1Y Return vs Nifty]))/_xlfn.STDEV.P(Table2[1Y Return vs Nifty])</f>
        <v>0.91029791587387465</v>
      </c>
      <c r="I113">
        <v>9.0038123869762696</v>
      </c>
      <c r="J113">
        <f>(Table2[[#This Row],[1M Return vs Nifty]]-AVERAGE(Table2[1M Return vs Nifty]))/_xlfn.STDEV.P(Table2[1M Return vs Nifty])</f>
        <v>0.78493417882768557</v>
      </c>
      <c r="K113">
        <v>49.505501852363103</v>
      </c>
      <c r="L113">
        <f>(Table2[[#This Row],[6M Return vs Nifty]]-AVERAGE(Table2[6M Return vs Nifty]))/_xlfn.STDEV.P(Table2[6M Return vs Nifty])</f>
        <v>1.1695674067904098</v>
      </c>
      <c r="M113">
        <v>3.2807711103287098</v>
      </c>
      <c r="N113">
        <f>(Table2[[#This Row],[1W Return vs Nifty]]-AVERAGE(Table2[1W Return vs Nifty]))/_xlfn.STDEV.P(Table2[1W Return vs Nifty])</f>
        <v>0.5396309307775552</v>
      </c>
      <c r="O113">
        <v>146.11000000000001</v>
      </c>
      <c r="P113">
        <v>134.78259968867101</v>
      </c>
      <c r="Q113">
        <v>108.626985891765</v>
      </c>
      <c r="R113">
        <v>61.9761695802544</v>
      </c>
      <c r="S113" s="1">
        <f>(Table2[[#This Row],[Close Price]]-Table2[[#This Row],[20D EMA]])/Table2[[#This Row],[20D EMA]]</f>
        <v>5.0373006638833651E-2</v>
      </c>
      <c r="T113" s="1">
        <f>(Table2[[#This Row],[Close Price]]-Table2[[#This Row],[50D EMA]])/Table2[[#This Row],[50D EMA]]</f>
        <v>0.13864846318808416</v>
      </c>
      <c r="U113" s="1">
        <f>(Table2[[#This Row],[Close Price]]-Table2[[#This Row],[200D EMA]])/Table2[[#This Row],[200D EMA]]</f>
        <v>0.41281651829054883</v>
      </c>
      <c r="V113">
        <v>0.77220469204899</v>
      </c>
      <c r="W113">
        <v>149.01</v>
      </c>
      <c r="X113">
        <v>154.88999999999999</v>
      </c>
      <c r="Y113">
        <v>149.01</v>
      </c>
      <c r="Z113">
        <v>154.88999999999999</v>
      </c>
      <c r="AA113">
        <v>146.01</v>
      </c>
      <c r="AB113">
        <v>160.66</v>
      </c>
      <c r="AC113" s="1">
        <f>(Table2[[#This Row],[Close Price]]/Table2[[#This Row],[Day Low]])-1</f>
        <v>2.9930877122340771E-2</v>
      </c>
      <c r="AD113" s="1">
        <f>(Table2[[#This Row],[Day High]]/Table2[[#This Row],[Close Price]])-1</f>
        <v>9.2526226624094488E-3</v>
      </c>
      <c r="AE113" s="1">
        <f>(Table2[[#This Row],[Close Price]]/Table2[[#This Row],[Current Week Low]])-1</f>
        <v>2.9930877122340771E-2</v>
      </c>
      <c r="AF113" s="1">
        <f>(Table2[[#This Row],[Current Week High]]/Table2[[#This Row],[Close Price]])-1</f>
        <v>9.2526226624094488E-3</v>
      </c>
      <c r="AG113" s="1">
        <f>(Table2[[#This Row],[Close Price]]/Table2[[#This Row],[Current Month Low]])-1</f>
        <v>5.1092390932127918E-2</v>
      </c>
      <c r="AH113" s="1">
        <f>(Table2[[#This Row],[Current Month High]]/Table2[[#This Row],[Close Price]])-1</f>
        <v>4.6849547142764125E-2</v>
      </c>
      <c r="AI113">
        <v>4.6849547142764099</v>
      </c>
      <c r="AJ113">
        <v>149.544715447154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0.15</v>
      </c>
      <c r="AM113" t="s">
        <v>3191</v>
      </c>
      <c r="AN113">
        <v>5.4</v>
      </c>
      <c r="AO113" t="s">
        <v>3191</v>
      </c>
      <c r="AP113">
        <v>7.5091145763872005E-2</v>
      </c>
      <c r="AQ113">
        <f>(Table2[[#This Row],[Sharpe Ratio]]-AVERAGE(Table2[Sharpe Ratio]))/_xlfn.STDEV.P(Table2[Sharpe Ratio])</f>
        <v>0.12137090741108525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3.5258013396806107</v>
      </c>
      <c r="AS113">
        <f>_xlfn.RANK.AVG(Table2[[#This Row],[1Y Return vs Nifty Z-Score]],Table2[1Y Return vs Nifty Z-Score])</f>
        <v>105</v>
      </c>
      <c r="AT113">
        <f>_xlfn.RANK.AVG(Table2[[#This Row],[6M Return vs Nifty Z-Score]],Table2[6M Return vs Nifty Z-Score])</f>
        <v>81</v>
      </c>
      <c r="AU113">
        <f>_xlfn.RANK.AVG(Table2[[#This Row],[Sharpe Ratio Z-Score]],Table2[Sharpe Ratio Z-Score])</f>
        <v>319</v>
      </c>
      <c r="AV113">
        <f>(Table2[[#This Row],[Rank 1Y]]+Table2[[#This Row],[Rank 6M]]+Table2[[#This Row],[Rank Sharpe]])/3</f>
        <v>168.33333333333334</v>
      </c>
    </row>
    <row r="114" spans="1:48" x14ac:dyDescent="0.3">
      <c r="A114" t="s">
        <v>1593</v>
      </c>
      <c r="B114" t="s">
        <v>1594</v>
      </c>
      <c r="C114" t="s">
        <v>3146</v>
      </c>
      <c r="D114" t="s">
        <v>1595</v>
      </c>
      <c r="E114">
        <v>5951.6025564599904</v>
      </c>
      <c r="F114">
        <v>1163.8499999999999</v>
      </c>
      <c r="G114">
        <v>74.866446843889307</v>
      </c>
      <c r="H114">
        <f>(Table2[[#This Row],[1Y Return vs Nifty]]-AVERAGE(Table2[1Y Return vs Nifty]))/_xlfn.STDEV.P(Table2[1Y Return vs Nifty])</f>
        <v>0.94850525768327665</v>
      </c>
      <c r="I114">
        <v>-2.4197925250780301</v>
      </c>
      <c r="J114">
        <f>(Table2[[#This Row],[1M Return vs Nifty]]-AVERAGE(Table2[1M Return vs Nifty]))/_xlfn.STDEV.P(Table2[1M Return vs Nifty])</f>
        <v>-0.3199737279430202</v>
      </c>
      <c r="K114">
        <v>61.805008174081998</v>
      </c>
      <c r="L114">
        <f>(Table2[[#This Row],[6M Return vs Nifty]]-AVERAGE(Table2[6M Return vs Nifty]))/_xlfn.STDEV.P(Table2[6M Return vs Nifty])</f>
        <v>1.5679136062250341</v>
      </c>
      <c r="M114">
        <v>6.7463539710722502</v>
      </c>
      <c r="N114">
        <f>(Table2[[#This Row],[1W Return vs Nifty]]-AVERAGE(Table2[1W Return vs Nifty]))/_xlfn.STDEV.P(Table2[1W Return vs Nifty])</f>
        <v>1.2106257466224282</v>
      </c>
      <c r="O114">
        <v>1087.05</v>
      </c>
      <c r="P114">
        <v>1042.6070853599899</v>
      </c>
      <c r="Q114">
        <v>851.80697095702101</v>
      </c>
      <c r="R114">
        <v>73.446747305988296</v>
      </c>
      <c r="S114" s="1">
        <f>(Table2[[#This Row],[Close Price]]-Table2[[#This Row],[20D EMA]])/Table2[[#This Row],[20D EMA]]</f>
        <v>7.0649924106526804E-2</v>
      </c>
      <c r="T114" s="1">
        <f>(Table2[[#This Row],[Close Price]]-Table2[[#This Row],[50D EMA]])/Table2[[#This Row],[50D EMA]]</f>
        <v>0.11628821282961778</v>
      </c>
      <c r="U114" s="1">
        <f>(Table2[[#This Row],[Close Price]]-Table2[[#This Row],[200D EMA]])/Table2[[#This Row],[200D EMA]]</f>
        <v>0.3663306825164776</v>
      </c>
      <c r="V114">
        <v>0.62794380625385704</v>
      </c>
      <c r="W114">
        <v>1095.4000000000001</v>
      </c>
      <c r="X114">
        <v>1174</v>
      </c>
      <c r="Y114">
        <v>1095.4000000000001</v>
      </c>
      <c r="Z114">
        <v>1174</v>
      </c>
      <c r="AA114">
        <v>1030.05</v>
      </c>
      <c r="AB114">
        <v>1174</v>
      </c>
      <c r="AC114" s="1">
        <f>(Table2[[#This Row],[Close Price]]/Table2[[#This Row],[Day Low]])-1</f>
        <v>6.2488588643417664E-2</v>
      </c>
      <c r="AD114" s="1">
        <f>(Table2[[#This Row],[Day High]]/Table2[[#This Row],[Close Price]])-1</f>
        <v>8.7210551187868468E-3</v>
      </c>
      <c r="AE114" s="1">
        <f>(Table2[[#This Row],[Close Price]]/Table2[[#This Row],[Current Week Low]])-1</f>
        <v>6.2488588643417664E-2</v>
      </c>
      <c r="AF114" s="1">
        <f>(Table2[[#This Row],[Current Week High]]/Table2[[#This Row],[Close Price]])-1</f>
        <v>8.7210551187868468E-3</v>
      </c>
      <c r="AG114" s="1">
        <f>(Table2[[#This Row],[Close Price]]/Table2[[#This Row],[Current Month Low]])-1</f>
        <v>0.12989660696082717</v>
      </c>
      <c r="AH114" s="1">
        <f>(Table2[[#This Row],[Current Month High]]/Table2[[#This Row],[Close Price]])-1</f>
        <v>8.7210551187868468E-3</v>
      </c>
      <c r="AI114">
        <v>1.3876358637281401</v>
      </c>
      <c r="AJ114">
        <v>110.27100271002701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0.01</v>
      </c>
      <c r="AM114" t="s">
        <v>3191</v>
      </c>
      <c r="AN114">
        <v>3.33</v>
      </c>
      <c r="AO114" t="s">
        <v>3191</v>
      </c>
      <c r="AP114">
        <v>6.2715683594089994E-2</v>
      </c>
      <c r="AQ114">
        <f>(Table2[[#This Row],[Sharpe Ratio]]-AVERAGE(Table2[Sharpe Ratio]))/_xlfn.STDEV.P(Table2[Sharpe Ratio])</f>
        <v>-2.255050452103121E-2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3.3845203780666875</v>
      </c>
      <c r="AS114">
        <f>_xlfn.RANK.AVG(Table2[[#This Row],[1Y Return vs Nifty Z-Score]],Table2[1Y Return vs Nifty Z-Score])</f>
        <v>98</v>
      </c>
      <c r="AT114">
        <f>_xlfn.RANK.AVG(Table2[[#This Row],[6M Return vs Nifty Z-Score]],Table2[6M Return vs Nifty Z-Score])</f>
        <v>51</v>
      </c>
      <c r="AU114">
        <f>_xlfn.RANK.AVG(Table2[[#This Row],[Sharpe Ratio Z-Score]],Table2[Sharpe Ratio Z-Score])</f>
        <v>357</v>
      </c>
      <c r="AV114">
        <f>(Table2[[#This Row],[Rank 1Y]]+Table2[[#This Row],[Rank 6M]]+Table2[[#This Row],[Rank Sharpe]])/3</f>
        <v>168.66666666666666</v>
      </c>
    </row>
    <row r="115" spans="1:48" x14ac:dyDescent="0.3">
      <c r="A115" t="s">
        <v>929</v>
      </c>
      <c r="B115" t="s">
        <v>930</v>
      </c>
      <c r="C115" t="s">
        <v>3148</v>
      </c>
      <c r="D115" t="s">
        <v>54</v>
      </c>
      <c r="E115">
        <v>16329.127999439999</v>
      </c>
      <c r="F115">
        <v>1031.2</v>
      </c>
      <c r="G115">
        <v>103.340909201755</v>
      </c>
      <c r="H115">
        <f>(Table2[[#This Row],[1Y Return vs Nifty]]-AVERAGE(Table2[1Y Return vs Nifty]))/_xlfn.STDEV.P(Table2[1Y Return vs Nifty])</f>
        <v>1.456190257398021</v>
      </c>
      <c r="I115">
        <v>8.3738019783252309</v>
      </c>
      <c r="J115">
        <f>(Table2[[#This Row],[1M Return vs Nifty]]-AVERAGE(Table2[1M Return vs Nifty]))/_xlfn.STDEV.P(Table2[1M Return vs Nifty])</f>
        <v>0.72399864339684794</v>
      </c>
      <c r="K115">
        <v>73.744143687582493</v>
      </c>
      <c r="L115">
        <f>(Table2[[#This Row],[6M Return vs Nifty]]-AVERAGE(Table2[6M Return vs Nifty]))/_xlfn.STDEV.P(Table2[6M Return vs Nifty])</f>
        <v>1.9545884151106334</v>
      </c>
      <c r="M115">
        <v>4.3186703078762703</v>
      </c>
      <c r="N115">
        <f>(Table2[[#This Row],[1W Return vs Nifty]]-AVERAGE(Table2[1W Return vs Nifty]))/_xlfn.STDEV.P(Table2[1W Return vs Nifty])</f>
        <v>0.74058557792009927</v>
      </c>
      <c r="O115">
        <v>910.82</v>
      </c>
      <c r="P115">
        <v>843.57514030822097</v>
      </c>
      <c r="Q115">
        <v>681.05278282772304</v>
      </c>
      <c r="R115">
        <v>88.366339991218496</v>
      </c>
      <c r="S115" s="1">
        <f>(Table2[[#This Row],[Close Price]]-Table2[[#This Row],[20D EMA]])/Table2[[#This Row],[20D EMA]]</f>
        <v>0.13216661909048988</v>
      </c>
      <c r="T115" s="1">
        <f>(Table2[[#This Row],[Close Price]]-Table2[[#This Row],[50D EMA]])/Table2[[#This Row],[50D EMA]]</f>
        <v>0.22241629788097561</v>
      </c>
      <c r="U115" s="1">
        <f>(Table2[[#This Row],[Close Price]]-Table2[[#This Row],[200D EMA]])/Table2[[#This Row],[200D EMA]]</f>
        <v>0.51412640253589437</v>
      </c>
      <c r="V115">
        <v>1.3859181954534201</v>
      </c>
      <c r="W115">
        <v>933</v>
      </c>
      <c r="X115">
        <v>1048</v>
      </c>
      <c r="Y115">
        <v>933</v>
      </c>
      <c r="Z115">
        <v>1048</v>
      </c>
      <c r="AA115">
        <v>904.05</v>
      </c>
      <c r="AB115">
        <v>1048</v>
      </c>
      <c r="AC115" s="1">
        <f>(Table2[[#This Row],[Close Price]]/Table2[[#This Row],[Day Low]])-1</f>
        <v>0.10525187566988214</v>
      </c>
      <c r="AD115" s="1">
        <f>(Table2[[#This Row],[Day High]]/Table2[[#This Row],[Close Price]])-1</f>
        <v>1.6291698991466319E-2</v>
      </c>
      <c r="AE115" s="1">
        <f>(Table2[[#This Row],[Close Price]]/Table2[[#This Row],[Current Week Low]])-1</f>
        <v>0.10525187566988214</v>
      </c>
      <c r="AF115" s="1">
        <f>(Table2[[#This Row],[Current Week High]]/Table2[[#This Row],[Close Price]])-1</f>
        <v>1.6291698991466319E-2</v>
      </c>
      <c r="AG115" s="1">
        <f>(Table2[[#This Row],[Close Price]]/Table2[[#This Row],[Current Month Low]])-1</f>
        <v>0.14064487583651353</v>
      </c>
      <c r="AH115" s="1">
        <f>(Table2[[#This Row],[Current Month High]]/Table2[[#This Row],[Close Price]])-1</f>
        <v>1.6291698991466319E-2</v>
      </c>
      <c r="AI115">
        <v>1.6291698991466299</v>
      </c>
      <c r="AJ115">
        <v>223.51372549019601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0.19</v>
      </c>
      <c r="AM115" t="s">
        <v>3191</v>
      </c>
      <c r="AN115">
        <v>15.4</v>
      </c>
      <c r="AO115" t="s">
        <v>3191</v>
      </c>
      <c r="AP115">
        <v>3.8452389712088003E-2</v>
      </c>
      <c r="AQ115">
        <f>(Table2[[#This Row],[Sharpe Ratio]]-AVERAGE(Table2[Sharpe Ratio]))/_xlfn.STDEV.P(Table2[Sharpe Ratio])</f>
        <v>-0.30472239157574471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4.5706405022498569</v>
      </c>
      <c r="AS115">
        <f>_xlfn.RANK.AVG(Table2[[#This Row],[1Y Return vs Nifty Z-Score]],Table2[1Y Return vs Nifty Z-Score])</f>
        <v>56</v>
      </c>
      <c r="AT115">
        <f>_xlfn.RANK.AVG(Table2[[#This Row],[6M Return vs Nifty Z-Score]],Table2[6M Return vs Nifty Z-Score])</f>
        <v>34</v>
      </c>
      <c r="AU115">
        <f>_xlfn.RANK.AVG(Table2[[#This Row],[Sharpe Ratio Z-Score]],Table2[Sharpe Ratio Z-Score])</f>
        <v>422</v>
      </c>
      <c r="AV115">
        <f>(Table2[[#This Row],[Rank 1Y]]+Table2[[#This Row],[Rank 6M]]+Table2[[#This Row],[Rank Sharpe]])/3</f>
        <v>170.66666666666666</v>
      </c>
    </row>
    <row r="116" spans="1:48" x14ac:dyDescent="0.3">
      <c r="A116" t="s">
        <v>652</v>
      </c>
      <c r="B116" t="s">
        <v>653</v>
      </c>
      <c r="C116" t="s">
        <v>3144</v>
      </c>
      <c r="D116" t="s">
        <v>551</v>
      </c>
      <c r="E116">
        <v>28687.34</v>
      </c>
      <c r="F116">
        <v>1372.6</v>
      </c>
      <c r="G116">
        <v>71.5539638985544</v>
      </c>
      <c r="H116">
        <f>(Table2[[#This Row],[1Y Return vs Nifty]]-AVERAGE(Table2[1Y Return vs Nifty]))/_xlfn.STDEV.P(Table2[1Y Return vs Nifty])</f>
        <v>0.88944539267083322</v>
      </c>
      <c r="I116">
        <v>10.737399725427499</v>
      </c>
      <c r="J116">
        <f>(Table2[[#This Row],[1M Return vs Nifty]]-AVERAGE(Table2[1M Return vs Nifty]))/_xlfn.STDEV.P(Table2[1M Return vs Nifty])</f>
        <v>0.95260930170515323</v>
      </c>
      <c r="K116">
        <v>40.7580237191222</v>
      </c>
      <c r="L116">
        <f>(Table2[[#This Row],[6M Return vs Nifty]]-AVERAGE(Table2[6M Return vs Nifty]))/_xlfn.STDEV.P(Table2[6M Return vs Nifty])</f>
        <v>0.88626134735443862</v>
      </c>
      <c r="M116">
        <v>-1.45112458647075</v>
      </c>
      <c r="N116">
        <f>(Table2[[#This Row],[1W Return vs Nifty]]-AVERAGE(Table2[1W Return vs Nifty]))/_xlfn.STDEV.P(Table2[1W Return vs Nifty])</f>
        <v>-0.37654323364276648</v>
      </c>
      <c r="O116">
        <v>1395.66</v>
      </c>
      <c r="P116">
        <v>1298.7332611839099</v>
      </c>
      <c r="Q116">
        <v>1057.6478855369401</v>
      </c>
      <c r="R116">
        <v>36.184370385799902</v>
      </c>
      <c r="S116" s="1">
        <f>(Table2[[#This Row],[Close Price]]-Table2[[#This Row],[20D EMA]])/Table2[[#This Row],[20D EMA]]</f>
        <v>-1.6522648782654924E-2</v>
      </c>
      <c r="T116" s="1">
        <f>(Table2[[#This Row],[Close Price]]-Table2[[#This Row],[50D EMA]])/Table2[[#This Row],[50D EMA]]</f>
        <v>5.6875989107073414E-2</v>
      </c>
      <c r="U116" s="1">
        <f>(Table2[[#This Row],[Close Price]]-Table2[[#This Row],[200D EMA]])/Table2[[#This Row],[200D EMA]]</f>
        <v>0.29778541494759092</v>
      </c>
      <c r="V116">
        <v>0.637557641921632</v>
      </c>
      <c r="W116">
        <v>1366.1</v>
      </c>
      <c r="X116">
        <v>1401.9</v>
      </c>
      <c r="Y116">
        <v>1366.1</v>
      </c>
      <c r="Z116">
        <v>1401.9</v>
      </c>
      <c r="AA116">
        <v>1366.1</v>
      </c>
      <c r="AB116">
        <v>1454</v>
      </c>
      <c r="AC116" s="1">
        <f>(Table2[[#This Row],[Close Price]]/Table2[[#This Row],[Day Low]])-1</f>
        <v>4.7580704194423173E-3</v>
      </c>
      <c r="AD116" s="1">
        <f>(Table2[[#This Row],[Day High]]/Table2[[#This Row],[Close Price]])-1</f>
        <v>2.1346349992714675E-2</v>
      </c>
      <c r="AE116" s="1">
        <f>(Table2[[#This Row],[Close Price]]/Table2[[#This Row],[Current Week Low]])-1</f>
        <v>4.7580704194423173E-3</v>
      </c>
      <c r="AF116" s="1">
        <f>(Table2[[#This Row],[Current Week High]]/Table2[[#This Row],[Close Price]])-1</f>
        <v>2.1346349992714675E-2</v>
      </c>
      <c r="AG116" s="1">
        <f>(Table2[[#This Row],[Close Price]]/Table2[[#This Row],[Current Month Low]])-1</f>
        <v>4.7580704194423173E-3</v>
      </c>
      <c r="AH116" s="1">
        <f>(Table2[[#This Row],[Current Month High]]/Table2[[#This Row],[Close Price]])-1</f>
        <v>5.9303511583855606E-2</v>
      </c>
      <c r="AI116">
        <v>21.2589246685123</v>
      </c>
      <c r="AJ116">
        <v>117.52773375594199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0.31</v>
      </c>
      <c r="AM116" t="s">
        <v>3191</v>
      </c>
      <c r="AN116">
        <v>-5.28</v>
      </c>
      <c r="AO116" t="s">
        <v>3189</v>
      </c>
      <c r="AP116">
        <v>8.3837707194754002E-2</v>
      </c>
      <c r="AQ116">
        <f>(Table2[[#This Row],[Sharpe Ratio]]-AVERAGE(Table2[Sharpe Ratio]))/_xlfn.STDEV.P(Table2[Sharpe Ratio])</f>
        <v>0.22308973240634627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2.5748625404940051</v>
      </c>
      <c r="AS116">
        <f>_xlfn.RANK.AVG(Table2[[#This Row],[1Y Return vs Nifty Z-Score]],Table2[1Y Return vs Nifty Z-Score])</f>
        <v>109</v>
      </c>
      <c r="AT116">
        <f>_xlfn.RANK.AVG(Table2[[#This Row],[6M Return vs Nifty Z-Score]],Table2[6M Return vs Nifty Z-Score])</f>
        <v>118</v>
      </c>
      <c r="AU116">
        <f>_xlfn.RANK.AVG(Table2[[#This Row],[Sharpe Ratio Z-Score]],Table2[Sharpe Ratio Z-Score])</f>
        <v>286</v>
      </c>
      <c r="AV116">
        <f>(Table2[[#This Row],[Rank 1Y]]+Table2[[#This Row],[Rank 6M]]+Table2[[#This Row],[Rank Sharpe]])/3</f>
        <v>171</v>
      </c>
    </row>
    <row r="117" spans="1:48" x14ac:dyDescent="0.3">
      <c r="A117" t="s">
        <v>825</v>
      </c>
      <c r="B117" t="s">
        <v>826</v>
      </c>
      <c r="C117" t="s">
        <v>3147</v>
      </c>
      <c r="D117" t="s">
        <v>46</v>
      </c>
      <c r="E117">
        <v>19485.21885858</v>
      </c>
      <c r="F117">
        <v>310.35000000000002</v>
      </c>
      <c r="G117">
        <v>62.048549772107897</v>
      </c>
      <c r="H117">
        <f>(Table2[[#This Row],[1Y Return vs Nifty]]-AVERAGE(Table2[1Y Return vs Nifty]))/_xlfn.STDEV.P(Table2[1Y Return vs Nifty])</f>
        <v>0.7199687540104206</v>
      </c>
      <c r="I117">
        <v>-3.7995260454146398</v>
      </c>
      <c r="J117">
        <f>(Table2[[#This Row],[1M Return vs Nifty]]-AVERAGE(Table2[1M Return vs Nifty]))/_xlfn.STDEV.P(Table2[1M Return vs Nifty])</f>
        <v>-0.4534235879121668</v>
      </c>
      <c r="K117">
        <v>16.3845480722924</v>
      </c>
      <c r="L117">
        <f>(Table2[[#This Row],[6M Return vs Nifty]]-AVERAGE(Table2[6M Return vs Nifty]))/_xlfn.STDEV.P(Table2[6M Return vs Nifty])</f>
        <v>9.6873453485691333E-2</v>
      </c>
      <c r="M117">
        <v>-0.73632603016885501</v>
      </c>
      <c r="N117">
        <f>(Table2[[#This Row],[1W Return vs Nifty]]-AVERAGE(Table2[1W Return vs Nifty]))/_xlfn.STDEV.P(Table2[1W Return vs Nifty])</f>
        <v>-0.23814627563465021</v>
      </c>
      <c r="O117">
        <v>321.45</v>
      </c>
      <c r="P117">
        <v>319.39111690271397</v>
      </c>
      <c r="Q117">
        <v>264.845678634499</v>
      </c>
      <c r="R117">
        <v>31.684246350823798</v>
      </c>
      <c r="S117" s="1">
        <f>(Table2[[#This Row],[Close Price]]-Table2[[#This Row],[20D EMA]])/Table2[[#This Row],[20D EMA]]</f>
        <v>-3.4531031264582256E-2</v>
      </c>
      <c r="T117" s="1">
        <f>(Table2[[#This Row],[Close Price]]-Table2[[#This Row],[50D EMA]])/Table2[[#This Row],[50D EMA]]</f>
        <v>-2.830735240976618E-2</v>
      </c>
      <c r="U117" s="1">
        <f>(Table2[[#This Row],[Close Price]]-Table2[[#This Row],[200D EMA]])/Table2[[#This Row],[200D EMA]]</f>
        <v>0.17181447550933762</v>
      </c>
      <c r="V117">
        <v>0.44848506222485701</v>
      </c>
      <c r="W117">
        <v>308.10000000000002</v>
      </c>
      <c r="X117">
        <v>316.2</v>
      </c>
      <c r="Y117">
        <v>308.10000000000002</v>
      </c>
      <c r="Z117">
        <v>316.2</v>
      </c>
      <c r="AA117">
        <v>308.10000000000002</v>
      </c>
      <c r="AB117">
        <v>330.8</v>
      </c>
      <c r="AC117" s="1">
        <f>(Table2[[#This Row],[Close Price]]/Table2[[#This Row],[Day Low]])-1</f>
        <v>7.3028237585199829E-3</v>
      </c>
      <c r="AD117" s="1">
        <f>(Table2[[#This Row],[Day High]]/Table2[[#This Row],[Close Price]])-1</f>
        <v>1.8849685838569163E-2</v>
      </c>
      <c r="AE117" s="1">
        <f>(Table2[[#This Row],[Close Price]]/Table2[[#This Row],[Current Week Low]])-1</f>
        <v>7.3028237585199829E-3</v>
      </c>
      <c r="AF117" s="1">
        <f>(Table2[[#This Row],[Current Week High]]/Table2[[#This Row],[Close Price]])-1</f>
        <v>1.8849685838569163E-2</v>
      </c>
      <c r="AG117" s="1">
        <f>(Table2[[#This Row],[Close Price]]/Table2[[#This Row],[Current Month Low]])-1</f>
        <v>7.3028237585199829E-3</v>
      </c>
      <c r="AH117" s="1">
        <f>(Table2[[#This Row],[Current Month High]]/Table2[[#This Row],[Close Price]])-1</f>
        <v>6.5893346222007265E-2</v>
      </c>
      <c r="AI117">
        <v>17.448042532624399</v>
      </c>
      <c r="AJ117">
        <v>127.279384840717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-7.0000000000000007E-2</v>
      </c>
      <c r="AM117" t="s">
        <v>3189</v>
      </c>
      <c r="AN117">
        <v>-3.3</v>
      </c>
      <c r="AO117" t="s">
        <v>3189</v>
      </c>
      <c r="AP117">
        <v>0.16504902204268401</v>
      </c>
      <c r="AQ117">
        <f>(Table2[[#This Row],[Sharpe Ratio]]-AVERAGE(Table2[Sharpe Ratio]))/_xlfn.STDEV.P(Table2[Sharpe Ratio])</f>
        <v>1.1675431142216308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1.2928154581709259</v>
      </c>
      <c r="AS117">
        <f>_xlfn.RANK.AVG(Table2[[#This Row],[1Y Return vs Nifty Z-Score]],Table2[1Y Return vs Nifty Z-Score])</f>
        <v>134</v>
      </c>
      <c r="AT117">
        <f>_xlfn.RANK.AVG(Table2[[#This Row],[6M Return vs Nifty Z-Score]],Table2[6M Return vs Nifty Z-Score])</f>
        <v>287</v>
      </c>
      <c r="AU117">
        <f>_xlfn.RANK.AVG(Table2[[#This Row],[Sharpe Ratio Z-Score]],Table2[Sharpe Ratio Z-Score])</f>
        <v>95</v>
      </c>
      <c r="AV117">
        <f>(Table2[[#This Row],[Rank 1Y]]+Table2[[#This Row],[Rank 6M]]+Table2[[#This Row],[Rank Sharpe]])/3</f>
        <v>172</v>
      </c>
    </row>
    <row r="118" spans="1:48" x14ac:dyDescent="0.3">
      <c r="A118" t="s">
        <v>1551</v>
      </c>
      <c r="B118" t="s">
        <v>1552</v>
      </c>
      <c r="C118" t="s">
        <v>3155</v>
      </c>
      <c r="D118" t="s">
        <v>166</v>
      </c>
      <c r="E118">
        <v>6391.2613834249996</v>
      </c>
      <c r="F118">
        <v>409.25</v>
      </c>
      <c r="G118">
        <v>23.765032008773002</v>
      </c>
      <c r="H118">
        <f>(Table2[[#This Row],[1Y Return vs Nifty]]-AVERAGE(Table2[1Y Return vs Nifty]))/_xlfn.STDEV.P(Table2[1Y Return vs Nifty])</f>
        <v>3.7393348003179082E-2</v>
      </c>
      <c r="I118">
        <v>5.3297490269766596</v>
      </c>
      <c r="J118">
        <f>(Table2[[#This Row],[1M Return vs Nifty]]-AVERAGE(Table2[1M Return vs Nifty]))/_xlfn.STDEV.P(Table2[1M Return vs Nifty])</f>
        <v>0.42957335466643598</v>
      </c>
      <c r="K118">
        <v>29.848044491681499</v>
      </c>
      <c r="L118">
        <f>(Table2[[#This Row],[6M Return vs Nifty]]-AVERAGE(Table2[6M Return vs Nifty]))/_xlfn.STDEV.P(Table2[6M Return vs Nifty])</f>
        <v>0.53291799783418392</v>
      </c>
      <c r="M118">
        <v>0.57060404038979096</v>
      </c>
      <c r="N118">
        <f>(Table2[[#This Row],[1W Return vs Nifty]]-AVERAGE(Table2[1W Return vs Nifty]))/_xlfn.STDEV.P(Table2[1W Return vs Nifty])</f>
        <v>1.4897249005957456E-2</v>
      </c>
      <c r="O118">
        <v>422.09</v>
      </c>
      <c r="P118">
        <v>404.02218832786201</v>
      </c>
      <c r="Q118">
        <v>336.54643389375798</v>
      </c>
      <c r="R118">
        <v>35.015792597087803</v>
      </c>
      <c r="S118" s="1">
        <f>(Table2[[#This Row],[Close Price]]-Table2[[#This Row],[20D EMA]])/Table2[[#This Row],[20D EMA]]</f>
        <v>-3.0420052595417982E-2</v>
      </c>
      <c r="T118" s="1">
        <f>(Table2[[#This Row],[Close Price]]-Table2[[#This Row],[50D EMA]])/Table2[[#This Row],[50D EMA]]</f>
        <v>1.2939417247786513E-2</v>
      </c>
      <c r="U118" s="1">
        <f>(Table2[[#This Row],[Close Price]]-Table2[[#This Row],[200D EMA]])/Table2[[#This Row],[200D EMA]]</f>
        <v>0.21602833601616267</v>
      </c>
      <c r="V118">
        <v>0.81058174804271599</v>
      </c>
      <c r="W118">
        <v>405.55</v>
      </c>
      <c r="X118">
        <v>437.8</v>
      </c>
      <c r="Y118">
        <v>405.55</v>
      </c>
      <c r="Z118">
        <v>437.8</v>
      </c>
      <c r="AA118">
        <v>405.55</v>
      </c>
      <c r="AB118">
        <v>446.8</v>
      </c>
      <c r="AC118" s="1">
        <f>(Table2[[#This Row],[Close Price]]/Table2[[#This Row],[Day Low]])-1</f>
        <v>9.1234126494883494E-3</v>
      </c>
      <c r="AD118" s="1">
        <f>(Table2[[#This Row],[Day High]]/Table2[[#This Row],[Close Price]])-1</f>
        <v>6.9761759315821736E-2</v>
      </c>
      <c r="AE118" s="1">
        <f>(Table2[[#This Row],[Close Price]]/Table2[[#This Row],[Current Week Low]])-1</f>
        <v>9.1234126494883494E-3</v>
      </c>
      <c r="AF118" s="1">
        <f>(Table2[[#This Row],[Current Week High]]/Table2[[#This Row],[Close Price]])-1</f>
        <v>6.9761759315821736E-2</v>
      </c>
      <c r="AG118" s="1">
        <f>(Table2[[#This Row],[Close Price]]/Table2[[#This Row],[Current Month Low]])-1</f>
        <v>9.1234126494883494E-3</v>
      </c>
      <c r="AH118" s="1">
        <f>(Table2[[#This Row],[Current Month High]]/Table2[[#This Row],[Close Price]])-1</f>
        <v>9.1753207086133104E-2</v>
      </c>
      <c r="AI118">
        <v>10.2015882712278</v>
      </c>
      <c r="AJ118">
        <v>81.044016810440098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0.03</v>
      </c>
      <c r="AM118" t="s">
        <v>3191</v>
      </c>
      <c r="AN118">
        <v>-3.99</v>
      </c>
      <c r="AO118" t="s">
        <v>3189</v>
      </c>
      <c r="AP118">
        <v>0.193925195509487</v>
      </c>
      <c r="AQ118">
        <f>(Table2[[#This Row],[Sharpe Ratio]]-AVERAGE(Table2[Sharpe Ratio]))/_xlfn.STDEV.P(Table2[Sharpe Ratio])</f>
        <v>1.5033608476947891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2.5181427972045456</v>
      </c>
      <c r="AS118">
        <f>_xlfn.RANK.AVG(Table2[[#This Row],[1Y Return vs Nifty Z-Score]],Table2[1Y Return vs Nifty Z-Score])</f>
        <v>293</v>
      </c>
      <c r="AT118">
        <f>_xlfn.RANK.AVG(Table2[[#This Row],[6M Return vs Nifty Z-Score]],Table2[6M Return vs Nifty Z-Score])</f>
        <v>177</v>
      </c>
      <c r="AU118">
        <f>_xlfn.RANK.AVG(Table2[[#This Row],[Sharpe Ratio Z-Score]],Table2[Sharpe Ratio Z-Score])</f>
        <v>52</v>
      </c>
      <c r="AV118">
        <f>(Table2[[#This Row],[Rank 1Y]]+Table2[[#This Row],[Rank 6M]]+Table2[[#This Row],[Rank Sharpe]])/3</f>
        <v>174</v>
      </c>
    </row>
    <row r="119" spans="1:48" x14ac:dyDescent="0.3">
      <c r="A119" t="s">
        <v>1391</v>
      </c>
      <c r="B119" t="s">
        <v>1392</v>
      </c>
      <c r="C119" t="s">
        <v>3148</v>
      </c>
      <c r="D119" t="s">
        <v>54</v>
      </c>
      <c r="E119">
        <v>8133.7587728999997</v>
      </c>
      <c r="F119">
        <v>831.75</v>
      </c>
      <c r="G119">
        <v>101.93727040413999</v>
      </c>
      <c r="H119">
        <f>(Table2[[#This Row],[1Y Return vs Nifty]]-AVERAGE(Table2[1Y Return vs Nifty]))/_xlfn.STDEV.P(Table2[1Y Return vs Nifty])</f>
        <v>1.4311641004995774</v>
      </c>
      <c r="I119">
        <v>13.2441901880908</v>
      </c>
      <c r="J119">
        <f>(Table2[[#This Row],[1M Return vs Nifty]]-AVERAGE(Table2[1M Return vs Nifty]))/_xlfn.STDEV.P(Table2[1M Return vs Nifty])</f>
        <v>1.1950697705446687</v>
      </c>
      <c r="K119">
        <v>91.931437211792101</v>
      </c>
      <c r="L119">
        <f>(Table2[[#This Row],[6M Return vs Nifty]]-AVERAGE(Table2[6M Return vs Nifty]))/_xlfn.STDEV.P(Table2[6M Return vs Nifty])</f>
        <v>2.5436233782926649</v>
      </c>
      <c r="M119">
        <v>6.5683901579477597</v>
      </c>
      <c r="N119">
        <f>(Table2[[#This Row],[1W Return vs Nifty]]-AVERAGE(Table2[1W Return vs Nifty]))/_xlfn.STDEV.P(Table2[1W Return vs Nifty])</f>
        <v>1.1761689753337743</v>
      </c>
      <c r="O119">
        <v>753.58</v>
      </c>
      <c r="P119">
        <v>691.77243670033204</v>
      </c>
      <c r="Q119">
        <v>536.75608127401301</v>
      </c>
      <c r="R119">
        <v>74.017318439592202</v>
      </c>
      <c r="S119" s="1">
        <f>(Table2[[#This Row],[Close Price]]-Table2[[#This Row],[20D EMA]])/Table2[[#This Row],[20D EMA]]</f>
        <v>0.10373152153719573</v>
      </c>
      <c r="T119" s="1">
        <f>(Table2[[#This Row],[Close Price]]-Table2[[#This Row],[50D EMA]])/Table2[[#This Row],[50D EMA]]</f>
        <v>0.2023462570543334</v>
      </c>
      <c r="U119" s="1">
        <f>(Table2[[#This Row],[Close Price]]-Table2[[#This Row],[200D EMA]])/Table2[[#This Row],[200D EMA]]</f>
        <v>0.54958654222567271</v>
      </c>
      <c r="V119">
        <v>1.46828063698425</v>
      </c>
      <c r="W119">
        <v>813.15</v>
      </c>
      <c r="X119">
        <v>847</v>
      </c>
      <c r="Y119">
        <v>813.15</v>
      </c>
      <c r="Z119">
        <v>847</v>
      </c>
      <c r="AA119">
        <v>746.05</v>
      </c>
      <c r="AB119">
        <v>854.1</v>
      </c>
      <c r="AC119" s="1">
        <f>(Table2[[#This Row],[Close Price]]/Table2[[#This Row],[Day Low]])-1</f>
        <v>2.2874008485519237E-2</v>
      </c>
      <c r="AD119" s="1">
        <f>(Table2[[#This Row],[Day High]]/Table2[[#This Row],[Close Price]])-1</f>
        <v>1.8334836188758752E-2</v>
      </c>
      <c r="AE119" s="1">
        <f>(Table2[[#This Row],[Close Price]]/Table2[[#This Row],[Current Week Low]])-1</f>
        <v>2.2874008485519237E-2</v>
      </c>
      <c r="AF119" s="1">
        <f>(Table2[[#This Row],[Current Week High]]/Table2[[#This Row],[Close Price]])-1</f>
        <v>1.8334836188758752E-2</v>
      </c>
      <c r="AG119" s="1">
        <f>(Table2[[#This Row],[Close Price]]/Table2[[#This Row],[Current Month Low]])-1</f>
        <v>0.114871657395617</v>
      </c>
      <c r="AH119" s="1">
        <f>(Table2[[#This Row],[Current Month High]]/Table2[[#This Row],[Close Price]])-1</f>
        <v>2.6871055004508593E-2</v>
      </c>
      <c r="AI119">
        <v>2.6871055004508499</v>
      </c>
      <c r="AJ119">
        <v>180.23921832884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0.23</v>
      </c>
      <c r="AM119" t="s">
        <v>3191</v>
      </c>
      <c r="AN119">
        <v>16.260000000000002</v>
      </c>
      <c r="AO119" t="s">
        <v>3191</v>
      </c>
      <c r="AP119">
        <v>2.836440199144E-2</v>
      </c>
      <c r="AQ119">
        <f>(Table2[[#This Row],[Sharpe Ratio]]-AVERAGE(Table2[Sharpe Ratio]))/_xlfn.STDEV.P(Table2[Sharpe Ratio])</f>
        <v>-0.4220414392517709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5.9239847854189147</v>
      </c>
      <c r="AS119">
        <f>_xlfn.RANK.AVG(Table2[[#This Row],[1Y Return vs Nifty Z-Score]],Table2[1Y Return vs Nifty Z-Score])</f>
        <v>59</v>
      </c>
      <c r="AT119">
        <f>_xlfn.RANK.AVG(Table2[[#This Row],[6M Return vs Nifty Z-Score]],Table2[6M Return vs Nifty Z-Score])</f>
        <v>15</v>
      </c>
      <c r="AU119">
        <f>_xlfn.RANK.AVG(Table2[[#This Row],[Sharpe Ratio Z-Score]],Table2[Sharpe Ratio Z-Score])</f>
        <v>449</v>
      </c>
      <c r="AV119">
        <f>(Table2[[#This Row],[Rank 1Y]]+Table2[[#This Row],[Rank 6M]]+Table2[[#This Row],[Rank Sharpe]])/3</f>
        <v>174.33333333333334</v>
      </c>
    </row>
    <row r="120" spans="1:48" x14ac:dyDescent="0.3">
      <c r="A120" t="s">
        <v>290</v>
      </c>
      <c r="B120" t="s">
        <v>291</v>
      </c>
      <c r="C120" t="s">
        <v>3143</v>
      </c>
      <c r="D120" t="s">
        <v>292</v>
      </c>
      <c r="E120">
        <v>94733.126355560002</v>
      </c>
      <c r="F120">
        <v>10922.45</v>
      </c>
      <c r="G120">
        <v>122.61764714906001</v>
      </c>
      <c r="H120">
        <f>(Table2[[#This Row],[1Y Return vs Nifty]]-AVERAGE(Table2[1Y Return vs Nifty]))/_xlfn.STDEV.P(Table2[1Y Return vs Nifty])</f>
        <v>1.7998845676287936</v>
      </c>
      <c r="I120">
        <v>1.55753128715467</v>
      </c>
      <c r="J120">
        <f>(Table2[[#This Row],[1M Return vs Nifty]]-AVERAGE(Table2[1M Return vs Nifty]))/_xlfn.STDEV.P(Table2[1M Return vs Nifty])</f>
        <v>6.4718894198184634E-2</v>
      </c>
      <c r="K120">
        <v>23.927427797407798</v>
      </c>
      <c r="L120">
        <f>(Table2[[#This Row],[6M Return vs Nifty]]-AVERAGE(Table2[6M Return vs Nifty]))/_xlfn.STDEV.P(Table2[6M Return vs Nifty])</f>
        <v>0.34116597976265572</v>
      </c>
      <c r="M120">
        <v>1.3338279459661899</v>
      </c>
      <c r="N120">
        <f>(Table2[[#This Row],[1W Return vs Nifty]]-AVERAGE(Table2[1W Return vs Nifty]))/_xlfn.STDEV.P(Table2[1W Return vs Nifty])</f>
        <v>0.1626701647171015</v>
      </c>
      <c r="O120">
        <v>10947.01</v>
      </c>
      <c r="P120">
        <v>10520.545644705</v>
      </c>
      <c r="Q120">
        <v>8297.2576837456709</v>
      </c>
      <c r="R120">
        <v>46.729137067192603</v>
      </c>
      <c r="S120" s="1">
        <f>(Table2[[#This Row],[Close Price]]-Table2[[#This Row],[20D EMA]])/Table2[[#This Row],[20D EMA]]</f>
        <v>-2.2435349926600498E-3</v>
      </c>
      <c r="T120" s="1">
        <f>(Table2[[#This Row],[Close Price]]-Table2[[#This Row],[50D EMA]])/Table2[[#This Row],[50D EMA]]</f>
        <v>3.8201854625028835E-2</v>
      </c>
      <c r="U120" s="1">
        <f>(Table2[[#This Row],[Close Price]]-Table2[[#This Row],[200D EMA]])/Table2[[#This Row],[200D EMA]]</f>
        <v>0.31639276690141638</v>
      </c>
      <c r="V120">
        <v>1.2591135466272101</v>
      </c>
      <c r="W120">
        <v>10759.4</v>
      </c>
      <c r="X120">
        <v>11024.2</v>
      </c>
      <c r="Y120">
        <v>10759.4</v>
      </c>
      <c r="Z120">
        <v>11024.2</v>
      </c>
      <c r="AA120">
        <v>10720.75</v>
      </c>
      <c r="AB120">
        <v>11575</v>
      </c>
      <c r="AC120" s="1">
        <f>(Table2[[#This Row],[Close Price]]/Table2[[#This Row],[Day Low]])-1</f>
        <v>1.5154190754131269E-2</v>
      </c>
      <c r="AD120" s="1">
        <f>(Table2[[#This Row],[Day High]]/Table2[[#This Row],[Close Price]])-1</f>
        <v>9.3156755123622315E-3</v>
      </c>
      <c r="AE120" s="1">
        <f>(Table2[[#This Row],[Close Price]]/Table2[[#This Row],[Current Week Low]])-1</f>
        <v>1.5154190754131269E-2</v>
      </c>
      <c r="AF120" s="1">
        <f>(Table2[[#This Row],[Current Week High]]/Table2[[#This Row],[Close Price]])-1</f>
        <v>9.3156755123622315E-3</v>
      </c>
      <c r="AG120" s="1">
        <f>(Table2[[#This Row],[Close Price]]/Table2[[#This Row],[Current Month Low]])-1</f>
        <v>1.8813982230720949E-2</v>
      </c>
      <c r="AH120" s="1">
        <f>(Table2[[#This Row],[Current Month High]]/Table2[[#This Row],[Close Price]])-1</f>
        <v>5.9743921922279286E-2</v>
      </c>
      <c r="AI120">
        <v>5.9743921922279197</v>
      </c>
      <c r="AJ120">
        <v>182.321391645988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-0.06</v>
      </c>
      <c r="AM120" t="s">
        <v>3189</v>
      </c>
      <c r="AN120">
        <v>-1.65</v>
      </c>
      <c r="AO120" t="s">
        <v>3189</v>
      </c>
      <c r="AP120">
        <v>8.7165031506021007E-2</v>
      </c>
      <c r="AQ120">
        <f>(Table2[[#This Row],[Sharpe Ratio]]-AVERAGE(Table2[Sharpe Ratio]))/_xlfn.STDEV.P(Table2[Sharpe Ratio])</f>
        <v>0.26178511252741365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2.6302247188341488</v>
      </c>
      <c r="AS120">
        <f>_xlfn.RANK.AVG(Table2[[#This Row],[1Y Return vs Nifty Z-Score]],Table2[1Y Return vs Nifty Z-Score])</f>
        <v>43</v>
      </c>
      <c r="AT120">
        <f>_xlfn.RANK.AVG(Table2[[#This Row],[6M Return vs Nifty Z-Score]],Table2[6M Return vs Nifty Z-Score])</f>
        <v>219</v>
      </c>
      <c r="AU120">
        <f>_xlfn.RANK.AVG(Table2[[#This Row],[Sharpe Ratio Z-Score]],Table2[Sharpe Ratio Z-Score])</f>
        <v>267</v>
      </c>
      <c r="AV120">
        <f>(Table2[[#This Row],[Rank 1Y]]+Table2[[#This Row],[Rank 6M]]+Table2[[#This Row],[Rank Sharpe]])/3</f>
        <v>176.33333333333334</v>
      </c>
    </row>
    <row r="121" spans="1:48" x14ac:dyDescent="0.3">
      <c r="A121" t="s">
        <v>1457</v>
      </c>
      <c r="B121" t="s">
        <v>1458</v>
      </c>
      <c r="C121" t="s">
        <v>3151</v>
      </c>
      <c r="D121" t="s">
        <v>835</v>
      </c>
      <c r="E121">
        <v>7329.1599960479998</v>
      </c>
      <c r="F121">
        <v>41.36</v>
      </c>
      <c r="G121">
        <v>-21.3702019093556</v>
      </c>
      <c r="H121">
        <f>(Table2[[#This Row],[1Y Return vs Nifty]]-AVERAGE(Table2[1Y Return vs Nifty]))/_xlfn.STDEV.P(Table2[1Y Return vs Nifty])</f>
        <v>-0.76734462846366092</v>
      </c>
      <c r="I121">
        <v>-0.19468721803625899</v>
      </c>
      <c r="J121">
        <f>(Table2[[#This Row],[1M Return vs Nifty]]-AVERAGE(Table2[1M Return vs Nifty]))/_xlfn.STDEV.P(Table2[1M Return vs Nifty])</f>
        <v>-0.10475826259077926</v>
      </c>
      <c r="K121">
        <v>-22.389636140137899</v>
      </c>
      <c r="L121">
        <f>(Table2[[#This Row],[6M Return vs Nifty]]-AVERAGE(Table2[6M Return vs Nifty]))/_xlfn.STDEV.P(Table2[6M Return vs Nifty])</f>
        <v>-1.1589126336294748</v>
      </c>
      <c r="M121">
        <v>3.0333024386495202</v>
      </c>
      <c r="N121">
        <f>(Table2[[#This Row],[1W Return vs Nifty]]-AVERAGE(Table2[1W Return vs Nifty]))/_xlfn.STDEV.P(Table2[1W Return vs Nifty])</f>
        <v>0.49171685616064431</v>
      </c>
      <c r="O121">
        <v>40.24</v>
      </c>
      <c r="P121">
        <v>40.730933741350597</v>
      </c>
      <c r="Q121">
        <v>42.653590957166998</v>
      </c>
      <c r="R121">
        <v>57.688826236317702</v>
      </c>
      <c r="S121" s="1">
        <f>(Table2[[#This Row],[Close Price]]-Table2[[#This Row],[20D EMA]])/Table2[[#This Row],[20D EMA]]</f>
        <v>2.7833001988071506E-2</v>
      </c>
      <c r="T121" s="1">
        <f>(Table2[[#This Row],[Close Price]]-Table2[[#This Row],[50D EMA]])/Table2[[#This Row],[50D EMA]]</f>
        <v>1.5444434999798829E-2</v>
      </c>
      <c r="U121" s="1">
        <f>(Table2[[#This Row],[Close Price]]-Table2[[#This Row],[200D EMA]])/Table2[[#This Row],[200D EMA]]</f>
        <v>-3.0327832384992631E-2</v>
      </c>
      <c r="V121">
        <v>1.8533192406727901</v>
      </c>
      <c r="W121">
        <v>40.58</v>
      </c>
      <c r="X121">
        <v>41.94</v>
      </c>
      <c r="Y121">
        <v>40.58</v>
      </c>
      <c r="Z121">
        <v>41.94</v>
      </c>
      <c r="AA121">
        <v>38.700000000000003</v>
      </c>
      <c r="AB121">
        <v>44.38</v>
      </c>
      <c r="AC121" s="1">
        <f>(Table2[[#This Row],[Close Price]]/Table2[[#This Row],[Day Low]])-1</f>
        <v>1.9221291276490859E-2</v>
      </c>
      <c r="AD121" s="1">
        <f>(Table2[[#This Row],[Day High]]/Table2[[#This Row],[Close Price]])-1</f>
        <v>1.4023210831721533E-2</v>
      </c>
      <c r="AE121" s="1">
        <f>(Table2[[#This Row],[Close Price]]/Table2[[#This Row],[Current Week Low]])-1</f>
        <v>1.9221291276490859E-2</v>
      </c>
      <c r="AF121" s="1">
        <f>(Table2[[#This Row],[Current Week High]]/Table2[[#This Row],[Close Price]])-1</f>
        <v>1.4023210831721533E-2</v>
      </c>
      <c r="AG121" s="1">
        <f>(Table2[[#This Row],[Close Price]]/Table2[[#This Row],[Current Month Low]])-1</f>
        <v>6.873385012919897E-2</v>
      </c>
      <c r="AH121" s="1">
        <f>(Table2[[#This Row],[Current Month High]]/Table2[[#This Row],[Close Price]])-1</f>
        <v>7.3017408123791094E-2</v>
      </c>
      <c r="AI121">
        <v>30.560928433268799</v>
      </c>
      <c r="AJ121">
        <v>11.783783783783701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</v>
      </c>
      <c r="AM121" t="s">
        <v>3189</v>
      </c>
      <c r="AN121">
        <v>4.18</v>
      </c>
      <c r="AO121" t="s">
        <v>3191</v>
      </c>
      <c r="AP121">
        <v>-1.3457569926009999E-3</v>
      </c>
      <c r="AQ121">
        <f>(Table2[[#This Row],[Sharpe Ratio]]-AVERAGE(Table2[Sharpe Ratio]))/_xlfn.STDEV.P(Table2[Sharpe Ratio])</f>
        <v>-0.76755807297811796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589</v>
      </c>
      <c r="AT121">
        <f>_xlfn.RANK.AVG(Table2[[#This Row],[6M Return vs Nifty Z-Score]],Table2[6M Return vs Nifty Z-Score])</f>
        <v>687</v>
      </c>
      <c r="AU121">
        <f>_xlfn.RANK.AVG(Table2[[#This Row],[Sharpe Ratio Z-Score]],Table2[Sharpe Ratio Z-Score])</f>
        <v>582</v>
      </c>
      <c r="AV121">
        <f>(Table2[[#This Row],[Rank 1Y]]+Table2[[#This Row],[Rank 6M]]+Table2[[#This Row],[Rank Sharpe]])/3</f>
        <v>619.33333333333337</v>
      </c>
    </row>
    <row r="122" spans="1:48" x14ac:dyDescent="0.3">
      <c r="A122" t="s">
        <v>237</v>
      </c>
      <c r="B122" t="s">
        <v>238</v>
      </c>
      <c r="C122" t="s">
        <v>3145</v>
      </c>
      <c r="D122" t="s">
        <v>239</v>
      </c>
      <c r="E122">
        <v>111159.3196956</v>
      </c>
      <c r="F122">
        <v>421.5</v>
      </c>
      <c r="G122">
        <v>93.146392607238795</v>
      </c>
      <c r="H122">
        <f>(Table2[[#This Row],[1Y Return vs Nifty]]-AVERAGE(Table2[1Y Return vs Nifty]))/_xlfn.STDEV.P(Table2[1Y Return vs Nifty])</f>
        <v>1.2744272766143216</v>
      </c>
      <c r="I122">
        <v>-1.29586110690009</v>
      </c>
      <c r="J122">
        <f>(Table2[[#This Row],[1M Return vs Nifty]]-AVERAGE(Table2[1M Return vs Nifty]))/_xlfn.STDEV.P(Table2[1M Return vs Nifty])</f>
        <v>-0.21126542437569218</v>
      </c>
      <c r="K122">
        <v>59.4772175320239</v>
      </c>
      <c r="L122">
        <f>(Table2[[#This Row],[6M Return vs Nifty]]-AVERAGE(Table2[6M Return vs Nifty]))/_xlfn.STDEV.P(Table2[6M Return vs Nifty])</f>
        <v>1.4925230554916338</v>
      </c>
      <c r="M122">
        <v>-6.6276267438107599</v>
      </c>
      <c r="N122">
        <f>(Table2[[#This Row],[1W Return vs Nifty]]-AVERAGE(Table2[1W Return vs Nifty]))/_xlfn.STDEV.P(Table2[1W Return vs Nifty])</f>
        <v>-1.3788006464231752</v>
      </c>
      <c r="O122">
        <v>431.02</v>
      </c>
      <c r="P122">
        <v>413.24042317635599</v>
      </c>
      <c r="Q122">
        <v>327.01388458275198</v>
      </c>
      <c r="R122">
        <v>38.818184392506701</v>
      </c>
      <c r="S122" s="1">
        <f>(Table2[[#This Row],[Close Price]]-Table2[[#This Row],[20D EMA]])/Table2[[#This Row],[20D EMA]]</f>
        <v>-2.2087142127975457E-2</v>
      </c>
      <c r="T122" s="1">
        <f>(Table2[[#This Row],[Close Price]]-Table2[[#This Row],[50D EMA]])/Table2[[#This Row],[50D EMA]]</f>
        <v>1.9987339960977447E-2</v>
      </c>
      <c r="U122" s="1">
        <f>(Table2[[#This Row],[Close Price]]-Table2[[#This Row],[200D EMA]])/Table2[[#This Row],[200D EMA]]</f>
        <v>0.2889360968198828</v>
      </c>
      <c r="V122">
        <v>0.37565227056822798</v>
      </c>
      <c r="W122">
        <v>416.8</v>
      </c>
      <c r="X122">
        <v>426</v>
      </c>
      <c r="Y122">
        <v>416.8</v>
      </c>
      <c r="Z122">
        <v>426</v>
      </c>
      <c r="AA122">
        <v>414</v>
      </c>
      <c r="AB122">
        <v>460</v>
      </c>
      <c r="AC122" s="1">
        <f>(Table2[[#This Row],[Close Price]]/Table2[[#This Row],[Day Low]])-1</f>
        <v>1.1276391554702503E-2</v>
      </c>
      <c r="AD122" s="1">
        <f>(Table2[[#This Row],[Day High]]/Table2[[#This Row],[Close Price]])-1</f>
        <v>1.067615658362997E-2</v>
      </c>
      <c r="AE122" s="1">
        <f>(Table2[[#This Row],[Close Price]]/Table2[[#This Row],[Current Week Low]])-1</f>
        <v>1.1276391554702503E-2</v>
      </c>
      <c r="AF122" s="1">
        <f>(Table2[[#This Row],[Current Week High]]/Table2[[#This Row],[Close Price]])-1</f>
        <v>1.067615658362997E-2</v>
      </c>
      <c r="AG122" s="1">
        <f>(Table2[[#This Row],[Close Price]]/Table2[[#This Row],[Current Month Low]])-1</f>
        <v>1.8115942028985588E-2</v>
      </c>
      <c r="AH122" s="1">
        <f>(Table2[[#This Row],[Current Month High]]/Table2[[#This Row],[Close Price]])-1</f>
        <v>9.1340450771055792E-2</v>
      </c>
      <c r="AI122">
        <v>9.2170818505338001</v>
      </c>
      <c r="AJ122">
        <v>152.84943011397701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0.17</v>
      </c>
      <c r="AM122" t="s">
        <v>3191</v>
      </c>
      <c r="AN122">
        <v>-3.08</v>
      </c>
      <c r="AO122" t="s">
        <v>3189</v>
      </c>
      <c r="AP122">
        <v>4.3178205974295003E-2</v>
      </c>
      <c r="AQ122">
        <f>(Table2[[#This Row],[Sharpe Ratio]]-AVERAGE(Table2[Sharpe Ratio]))/_xlfn.STDEV.P(Table2[Sharpe Ratio])</f>
        <v>-0.24976313917308726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0.92712112213400055</v>
      </c>
      <c r="AS122">
        <f>_xlfn.RANK.AVG(Table2[[#This Row],[1Y Return vs Nifty Z-Score]],Table2[1Y Return vs Nifty Z-Score])</f>
        <v>70</v>
      </c>
      <c r="AT122">
        <f>_xlfn.RANK.AVG(Table2[[#This Row],[6M Return vs Nifty Z-Score]],Table2[6M Return vs Nifty Z-Score])</f>
        <v>55</v>
      </c>
      <c r="AU122">
        <f>_xlfn.RANK.AVG(Table2[[#This Row],[Sharpe Ratio Z-Score]],Table2[Sharpe Ratio Z-Score])</f>
        <v>407</v>
      </c>
      <c r="AV122">
        <f>(Table2[[#This Row],[Rank 1Y]]+Table2[[#This Row],[Rank 6M]]+Table2[[#This Row],[Rank Sharpe]])/3</f>
        <v>177.33333333333334</v>
      </c>
    </row>
    <row r="123" spans="1:48" x14ac:dyDescent="0.3">
      <c r="A123" t="s">
        <v>1525</v>
      </c>
      <c r="B123" t="s">
        <v>1526</v>
      </c>
      <c r="C123" t="s">
        <v>3153</v>
      </c>
      <c r="D123" t="s">
        <v>410</v>
      </c>
      <c r="E123">
        <v>6648.8237155260003</v>
      </c>
      <c r="F123">
        <v>214.02</v>
      </c>
      <c r="G123">
        <v>90.804786844580505</v>
      </c>
      <c r="H123">
        <f>(Table2[[#This Row],[1Y Return vs Nifty]]-AVERAGE(Table2[1Y Return vs Nifty]))/_xlfn.STDEV.P(Table2[1Y Return vs Nifty])</f>
        <v>1.2326776517748266</v>
      </c>
      <c r="I123">
        <v>-0.78093380126169298</v>
      </c>
      <c r="J123">
        <f>(Table2[[#This Row],[1M Return vs Nifty]]-AVERAGE(Table2[1M Return vs Nifty]))/_xlfn.STDEV.P(Table2[1M Return vs Nifty])</f>
        <v>-0.16146089631365793</v>
      </c>
      <c r="K123">
        <v>19.600001165561501</v>
      </c>
      <c r="L123">
        <f>(Table2[[#This Row],[6M Return vs Nifty]]-AVERAGE(Table2[6M Return vs Nifty]))/_xlfn.STDEV.P(Table2[6M Return vs Nifty])</f>
        <v>0.2010128787325616</v>
      </c>
      <c r="M123">
        <v>2.7570923770081501</v>
      </c>
      <c r="N123">
        <f>(Table2[[#This Row],[1W Return vs Nifty]]-AVERAGE(Table2[1W Return vs Nifty]))/_xlfn.STDEV.P(Table2[1W Return vs Nifty])</f>
        <v>0.43823796764669648</v>
      </c>
      <c r="O123">
        <v>210.58</v>
      </c>
      <c r="P123">
        <v>207.21858781577899</v>
      </c>
      <c r="Q123">
        <v>176.29123258526599</v>
      </c>
      <c r="R123">
        <v>63.387962011244099</v>
      </c>
      <c r="S123" s="1">
        <f>(Table2[[#This Row],[Close Price]]-Table2[[#This Row],[20D EMA]])/Table2[[#This Row],[20D EMA]]</f>
        <v>1.6335834362237619E-2</v>
      </c>
      <c r="T123" s="1">
        <f>(Table2[[#This Row],[Close Price]]-Table2[[#This Row],[50D EMA]])/Table2[[#This Row],[50D EMA]]</f>
        <v>3.2822403896833802E-2</v>
      </c>
      <c r="U123" s="1">
        <f>(Table2[[#This Row],[Close Price]]-Table2[[#This Row],[200D EMA]])/Table2[[#This Row],[200D EMA]]</f>
        <v>0.21401386138976547</v>
      </c>
      <c r="V123">
        <v>1.64849188840154</v>
      </c>
      <c r="W123">
        <v>209.34</v>
      </c>
      <c r="X123">
        <v>215</v>
      </c>
      <c r="Y123">
        <v>209.34</v>
      </c>
      <c r="Z123">
        <v>215</v>
      </c>
      <c r="AA123">
        <v>205.08</v>
      </c>
      <c r="AB123">
        <v>219.48</v>
      </c>
      <c r="AC123" s="1">
        <f>(Table2[[#This Row],[Close Price]]/Table2[[#This Row],[Day Low]])-1</f>
        <v>2.2355975924333693E-2</v>
      </c>
      <c r="AD123" s="1">
        <f>(Table2[[#This Row],[Day High]]/Table2[[#This Row],[Close Price]])-1</f>
        <v>4.5790113073544969E-3</v>
      </c>
      <c r="AE123" s="1">
        <f>(Table2[[#This Row],[Close Price]]/Table2[[#This Row],[Current Week Low]])-1</f>
        <v>2.2355975924333693E-2</v>
      </c>
      <c r="AF123" s="1">
        <f>(Table2[[#This Row],[Current Week High]]/Table2[[#This Row],[Close Price]])-1</f>
        <v>4.5790113073544969E-3</v>
      </c>
      <c r="AG123" s="1">
        <f>(Table2[[#This Row],[Close Price]]/Table2[[#This Row],[Current Month Low]])-1</f>
        <v>4.3592744294909336E-2</v>
      </c>
      <c r="AH123" s="1">
        <f>(Table2[[#This Row],[Current Month High]]/Table2[[#This Row],[Close Price]])-1</f>
        <v>2.5511634426689023E-2</v>
      </c>
      <c r="AI123">
        <v>3.7940379403794</v>
      </c>
      <c r="AJ123">
        <v>200.16830294530101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7.0000000000000007E-2</v>
      </c>
      <c r="AM123" t="s">
        <v>3191</v>
      </c>
      <c r="AN123">
        <v>2.71</v>
      </c>
      <c r="AO123" t="s">
        <v>3191</v>
      </c>
      <c r="AP123">
        <v>0.111325216166655</v>
      </c>
      <c r="AQ123">
        <f>(Table2[[#This Row],[Sharpe Ratio]]-AVERAGE(Table2[Sharpe Ratio]))/_xlfn.STDEV.P(Table2[Sharpe Ratio])</f>
        <v>0.54275788277186865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2.2532254846122952</v>
      </c>
      <c r="AS123">
        <f>_xlfn.RANK.AVG(Table2[[#This Row],[1Y Return vs Nifty Z-Score]],Table2[1Y Return vs Nifty Z-Score])</f>
        <v>74</v>
      </c>
      <c r="AT123">
        <f>_xlfn.RANK.AVG(Table2[[#This Row],[6M Return vs Nifty Z-Score]],Table2[6M Return vs Nifty Z-Score])</f>
        <v>261</v>
      </c>
      <c r="AU123">
        <f>_xlfn.RANK.AVG(Table2[[#This Row],[Sharpe Ratio Z-Score]],Table2[Sharpe Ratio Z-Score])</f>
        <v>204</v>
      </c>
      <c r="AV123">
        <f>(Table2[[#This Row],[Rank 1Y]]+Table2[[#This Row],[Rank 6M]]+Table2[[#This Row],[Rank Sharpe]])/3</f>
        <v>179.66666666666666</v>
      </c>
    </row>
    <row r="124" spans="1:48" x14ac:dyDescent="0.3">
      <c r="A124" t="s">
        <v>267</v>
      </c>
      <c r="B124" t="s">
        <v>268</v>
      </c>
      <c r="C124" t="s">
        <v>3146</v>
      </c>
      <c r="D124" t="s">
        <v>177</v>
      </c>
      <c r="E124">
        <v>100139.670726119</v>
      </c>
      <c r="F124">
        <v>3681.8</v>
      </c>
      <c r="G124">
        <v>57.286606878744102</v>
      </c>
      <c r="H124">
        <f>(Table2[[#This Row],[1Y Return vs Nifty]]-AVERAGE(Table2[1Y Return vs Nifty]))/_xlfn.STDEV.P(Table2[1Y Return vs Nifty])</f>
        <v>0.63506576458518893</v>
      </c>
      <c r="I124">
        <v>2.5574873939119902</v>
      </c>
      <c r="J124">
        <f>(Table2[[#This Row],[1M Return vs Nifty]]-AVERAGE(Table2[1M Return vs Nifty]))/_xlfn.STDEV.P(Table2[1M Return vs Nifty])</f>
        <v>0.16143612289137557</v>
      </c>
      <c r="K124">
        <v>30.375366471758898</v>
      </c>
      <c r="L124">
        <f>(Table2[[#This Row],[6M Return vs Nifty]]-AVERAGE(Table2[6M Return vs Nifty]))/_xlfn.STDEV.P(Table2[6M Return vs Nifty])</f>
        <v>0.54999646433094473</v>
      </c>
      <c r="M124">
        <v>1.20656346005549</v>
      </c>
      <c r="N124">
        <f>(Table2[[#This Row],[1W Return vs Nifty]]-AVERAGE(Table2[1W Return vs Nifty]))/_xlfn.STDEV.P(Table2[1W Return vs Nifty])</f>
        <v>0.1380296313007626</v>
      </c>
      <c r="O124">
        <v>3568.97</v>
      </c>
      <c r="P124">
        <v>3366.7158766242001</v>
      </c>
      <c r="Q124">
        <v>2829.51178761654</v>
      </c>
      <c r="R124">
        <v>72.347336305241697</v>
      </c>
      <c r="S124" s="1">
        <f>(Table2[[#This Row],[Close Price]]-Table2[[#This Row],[20D EMA]])/Table2[[#This Row],[20D EMA]]</f>
        <v>3.1614163189940064E-2</v>
      </c>
      <c r="T124" s="1">
        <f>(Table2[[#This Row],[Close Price]]-Table2[[#This Row],[50D EMA]])/Table2[[#This Row],[50D EMA]]</f>
        <v>9.3587975618463659E-2</v>
      </c>
      <c r="U124" s="1">
        <f>(Table2[[#This Row],[Close Price]]-Table2[[#This Row],[200D EMA]])/Table2[[#This Row],[200D EMA]]</f>
        <v>0.3012138758755239</v>
      </c>
      <c r="V124">
        <v>0.94686939186550201</v>
      </c>
      <c r="W124">
        <v>3654.65</v>
      </c>
      <c r="X124">
        <v>3707</v>
      </c>
      <c r="Y124">
        <v>3654.65</v>
      </c>
      <c r="Z124">
        <v>3707</v>
      </c>
      <c r="AA124">
        <v>3607.05</v>
      </c>
      <c r="AB124">
        <v>3708.95</v>
      </c>
      <c r="AC124" s="1">
        <f>(Table2[[#This Row],[Close Price]]/Table2[[#This Row],[Day Low]])-1</f>
        <v>7.4288919595584257E-3</v>
      </c>
      <c r="AD124" s="1">
        <f>(Table2[[#This Row],[Day High]]/Table2[[#This Row],[Close Price]])-1</f>
        <v>6.8444782443368712E-3</v>
      </c>
      <c r="AE124" s="1">
        <f>(Table2[[#This Row],[Close Price]]/Table2[[#This Row],[Current Week Low]])-1</f>
        <v>7.4288919595584257E-3</v>
      </c>
      <c r="AF124" s="1">
        <f>(Table2[[#This Row],[Current Week High]]/Table2[[#This Row],[Close Price]])-1</f>
        <v>6.8444782443368712E-3</v>
      </c>
      <c r="AG124" s="1">
        <f>(Table2[[#This Row],[Close Price]]/Table2[[#This Row],[Current Month Low]])-1</f>
        <v>2.0723305748464815E-2</v>
      </c>
      <c r="AH124" s="1">
        <f>(Table2[[#This Row],[Current Month High]]/Table2[[#This Row],[Close Price]])-1</f>
        <v>7.3741104894344822E-3</v>
      </c>
      <c r="AI124">
        <v>0.737411048943448</v>
      </c>
      <c r="AJ124">
        <v>90.860786397449502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0.13</v>
      </c>
      <c r="AM124" t="s">
        <v>3191</v>
      </c>
      <c r="AN124">
        <v>2.13</v>
      </c>
      <c r="AO124" t="s">
        <v>3191</v>
      </c>
      <c r="AP124">
        <v>0.10537557043657</v>
      </c>
      <c r="AQ124">
        <f>(Table2[[#This Row],[Sharpe Ratio]]-AVERAGE(Table2[Sharpe Ratio]))/_xlfn.STDEV.P(Table2[Sharpe Ratio])</f>
        <v>0.47356600918992203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1.9580939922981939</v>
      </c>
      <c r="AS124">
        <f>_xlfn.RANK.AVG(Table2[[#This Row],[1Y Return vs Nifty Z-Score]],Table2[1Y Return vs Nifty Z-Score])</f>
        <v>146</v>
      </c>
      <c r="AT124">
        <f>_xlfn.RANK.AVG(Table2[[#This Row],[6M Return vs Nifty Z-Score]],Table2[6M Return vs Nifty Z-Score])</f>
        <v>175</v>
      </c>
      <c r="AU124">
        <f>_xlfn.RANK.AVG(Table2[[#This Row],[Sharpe Ratio Z-Score]],Table2[Sharpe Ratio Z-Score])</f>
        <v>222</v>
      </c>
      <c r="AV124">
        <f>(Table2[[#This Row],[Rank 1Y]]+Table2[[#This Row],[Rank 6M]]+Table2[[#This Row],[Rank Sharpe]])/3</f>
        <v>181</v>
      </c>
    </row>
    <row r="125" spans="1:48" x14ac:dyDescent="0.3">
      <c r="A125" t="s">
        <v>849</v>
      </c>
      <c r="B125" t="s">
        <v>850</v>
      </c>
      <c r="C125" t="s">
        <v>3155</v>
      </c>
      <c r="D125" t="s">
        <v>166</v>
      </c>
      <c r="E125">
        <v>18812.705473800001</v>
      </c>
      <c r="F125">
        <v>786.8</v>
      </c>
      <c r="G125">
        <v>95.663186158515103</v>
      </c>
      <c r="H125">
        <f>(Table2[[#This Row],[1Y Return vs Nifty]]-AVERAGE(Table2[1Y Return vs Nifty]))/_xlfn.STDEV.P(Table2[1Y Return vs Nifty])</f>
        <v>1.3193004095045313</v>
      </c>
      <c r="I125">
        <v>-6.9020881048664204</v>
      </c>
      <c r="J125">
        <f>(Table2[[#This Row],[1M Return vs Nifty]]-AVERAGE(Table2[1M Return vs Nifty]))/_xlfn.STDEV.P(Table2[1M Return vs Nifty])</f>
        <v>-0.75350796382731855</v>
      </c>
      <c r="K125">
        <v>5.1527511480123103</v>
      </c>
      <c r="L125">
        <f>(Table2[[#This Row],[6M Return vs Nifty]]-AVERAGE(Table2[6M Return vs Nifty]))/_xlfn.STDEV.P(Table2[6M Return vs Nifty])</f>
        <v>-0.26689266041986265</v>
      </c>
      <c r="M125">
        <v>-2.9708586287160799</v>
      </c>
      <c r="N125">
        <f>(Table2[[#This Row],[1W Return vs Nifty]]-AVERAGE(Table2[1W Return vs Nifty]))/_xlfn.STDEV.P(Table2[1W Return vs Nifty])</f>
        <v>-0.67078916709328162</v>
      </c>
      <c r="O125">
        <v>810.32</v>
      </c>
      <c r="P125">
        <v>810.27371538284103</v>
      </c>
      <c r="Q125">
        <v>681.84106414394</v>
      </c>
      <c r="R125">
        <v>37.271945663098002</v>
      </c>
      <c r="S125" s="1">
        <f>(Table2[[#This Row],[Close Price]]-Table2[[#This Row],[20D EMA]])/Table2[[#This Row],[20D EMA]]</f>
        <v>-2.9025570145127966E-2</v>
      </c>
      <c r="T125" s="1">
        <f>(Table2[[#This Row],[Close Price]]-Table2[[#This Row],[50D EMA]])/Table2[[#This Row],[50D EMA]]</f>
        <v>-2.8970105949629791E-2</v>
      </c>
      <c r="U125" s="1">
        <f>(Table2[[#This Row],[Close Price]]-Table2[[#This Row],[200D EMA]])/Table2[[#This Row],[200D EMA]]</f>
        <v>0.15393460642890028</v>
      </c>
      <c r="V125">
        <v>0.83593505511667898</v>
      </c>
      <c r="W125">
        <v>776.7</v>
      </c>
      <c r="X125">
        <v>809</v>
      </c>
      <c r="Y125">
        <v>776.7</v>
      </c>
      <c r="Z125">
        <v>809</v>
      </c>
      <c r="AA125">
        <v>776.7</v>
      </c>
      <c r="AB125">
        <v>854</v>
      </c>
      <c r="AC125" s="1">
        <f>(Table2[[#This Row],[Close Price]]/Table2[[#This Row],[Day Low]])-1</f>
        <v>1.3003733745332591E-2</v>
      </c>
      <c r="AD125" s="1">
        <f>(Table2[[#This Row],[Day High]]/Table2[[#This Row],[Close Price]])-1</f>
        <v>2.821555668530773E-2</v>
      </c>
      <c r="AE125" s="1">
        <f>(Table2[[#This Row],[Close Price]]/Table2[[#This Row],[Current Week Low]])-1</f>
        <v>1.3003733745332591E-2</v>
      </c>
      <c r="AF125" s="1">
        <f>(Table2[[#This Row],[Current Week High]]/Table2[[#This Row],[Close Price]])-1</f>
        <v>2.821555668530773E-2</v>
      </c>
      <c r="AG125" s="1">
        <f>(Table2[[#This Row],[Close Price]]/Table2[[#This Row],[Current Month Low]])-1</f>
        <v>1.3003733745332591E-2</v>
      </c>
      <c r="AH125" s="1">
        <f>(Table2[[#This Row],[Current Month High]]/Table2[[#This Row],[Close Price]])-1</f>
        <v>8.5409252669039315E-2</v>
      </c>
      <c r="AI125">
        <v>24.555160142348701</v>
      </c>
      <c r="AJ125">
        <v>162.266666666666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-0.17</v>
      </c>
      <c r="AM125" t="s">
        <v>3189</v>
      </c>
      <c r="AN125">
        <v>-3.13</v>
      </c>
      <c r="AO125" t="s">
        <v>3189</v>
      </c>
      <c r="AP125">
        <v>0.185538620209005</v>
      </c>
      <c r="AQ125">
        <f>(Table2[[#This Row],[Sharpe Ratio]]-AVERAGE(Table2[Sharpe Ratio]))/_xlfn.STDEV.P(Table2[Sharpe Ratio])</f>
        <v>1.4058285097536964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1.0339391279177645</v>
      </c>
      <c r="AS125">
        <f>_xlfn.RANK.AVG(Table2[[#This Row],[1Y Return vs Nifty Z-Score]],Table2[1Y Return vs Nifty Z-Score])</f>
        <v>68</v>
      </c>
      <c r="AT125">
        <f>_xlfn.RANK.AVG(Table2[[#This Row],[6M Return vs Nifty Z-Score]],Table2[6M Return vs Nifty Z-Score])</f>
        <v>412</v>
      </c>
      <c r="AU125">
        <f>_xlfn.RANK.AVG(Table2[[#This Row],[Sharpe Ratio Z-Score]],Table2[Sharpe Ratio Z-Score])</f>
        <v>63</v>
      </c>
      <c r="AV125">
        <f>(Table2[[#This Row],[Rank 1Y]]+Table2[[#This Row],[Rank 6M]]+Table2[[#This Row],[Rank Sharpe]])/3</f>
        <v>181</v>
      </c>
    </row>
    <row r="126" spans="1:48" x14ac:dyDescent="0.3">
      <c r="A126" t="s">
        <v>531</v>
      </c>
      <c r="B126" t="s">
        <v>532</v>
      </c>
      <c r="C126" t="s">
        <v>3144</v>
      </c>
      <c r="D126" t="s">
        <v>533</v>
      </c>
      <c r="E126">
        <v>39958.669116575002</v>
      </c>
      <c r="F126">
        <v>627.65</v>
      </c>
      <c r="G126">
        <v>-56.415044407758501</v>
      </c>
      <c r="H126">
        <f>(Table2[[#This Row],[1Y Return vs Nifty]]-AVERAGE(Table2[1Y Return vs Nifty]))/_xlfn.STDEV.P(Table2[1Y Return vs Nifty])</f>
        <v>-1.3921761223896634</v>
      </c>
      <c r="I126">
        <v>14.794333892882699</v>
      </c>
      <c r="J126">
        <f>(Table2[[#This Row],[1M Return vs Nifty]]-AVERAGE(Table2[1M Return vs Nifty]))/_xlfn.STDEV.P(Table2[1M Return vs Nifty])</f>
        <v>1.3450019547580843</v>
      </c>
      <c r="K126">
        <v>50.572388793292099</v>
      </c>
      <c r="L126">
        <f>(Table2[[#This Row],[6M Return vs Nifty]]-AVERAGE(Table2[6M Return vs Nifty]))/_xlfn.STDEV.P(Table2[6M Return vs Nifty])</f>
        <v>1.2041208552808613</v>
      </c>
      <c r="M126">
        <v>-0.64232470744979098</v>
      </c>
      <c r="N126">
        <f>(Table2[[#This Row],[1W Return vs Nifty]]-AVERAGE(Table2[1W Return vs Nifty]))/_xlfn.STDEV.P(Table2[1W Return vs Nifty])</f>
        <v>-0.21994604705505702</v>
      </c>
      <c r="O126">
        <v>573.26</v>
      </c>
      <c r="P126">
        <v>520.87880999288302</v>
      </c>
      <c r="Q126">
        <v>524.70341237458695</v>
      </c>
      <c r="R126">
        <v>66.312583121189306</v>
      </c>
      <c r="S126" s="1">
        <f>(Table2[[#This Row],[Close Price]]-Table2[[#This Row],[20D EMA]])/Table2[[#This Row],[20D EMA]]</f>
        <v>9.4878414680947543E-2</v>
      </c>
      <c r="T126" s="1">
        <f>(Table2[[#This Row],[Close Price]]-Table2[[#This Row],[50D EMA]])/Table2[[#This Row],[50D EMA]]</f>
        <v>0.20498278670344799</v>
      </c>
      <c r="U126" s="1">
        <f>(Table2[[#This Row],[Close Price]]-Table2[[#This Row],[200D EMA]])/Table2[[#This Row],[200D EMA]]</f>
        <v>0.1961995771278103</v>
      </c>
      <c r="V126">
        <v>1.85181415657218</v>
      </c>
      <c r="W126">
        <v>584.1</v>
      </c>
      <c r="X126">
        <v>640</v>
      </c>
      <c r="Y126">
        <v>584.1</v>
      </c>
      <c r="Z126">
        <v>640</v>
      </c>
      <c r="AA126">
        <v>583.6</v>
      </c>
      <c r="AB126">
        <v>640</v>
      </c>
      <c r="AC126" s="1">
        <f>(Table2[[#This Row],[Close Price]]/Table2[[#This Row],[Day Low]])-1</f>
        <v>7.4559150830337151E-2</v>
      </c>
      <c r="AD126" s="1">
        <f>(Table2[[#This Row],[Day High]]/Table2[[#This Row],[Close Price]])-1</f>
        <v>1.967657133752887E-2</v>
      </c>
      <c r="AE126" s="1">
        <f>(Table2[[#This Row],[Close Price]]/Table2[[#This Row],[Current Week Low]])-1</f>
        <v>7.4559150830337151E-2</v>
      </c>
      <c r="AF126" s="1">
        <f>(Table2[[#This Row],[Current Week High]]/Table2[[#This Row],[Close Price]])-1</f>
        <v>1.967657133752887E-2</v>
      </c>
      <c r="AG126" s="1">
        <f>(Table2[[#This Row],[Close Price]]/Table2[[#This Row],[Current Month Low]])-1</f>
        <v>7.547978067169292E-2</v>
      </c>
      <c r="AH126" s="1">
        <f>(Table2[[#This Row],[Current Month High]]/Table2[[#This Row],[Close Price]])-1</f>
        <v>1.967657133752887E-2</v>
      </c>
      <c r="AI126">
        <v>59.053612682227303</v>
      </c>
      <c r="AJ126">
        <v>102.46774193548301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0.27</v>
      </c>
      <c r="AM126" t="s">
        <v>3191</v>
      </c>
      <c r="AN126">
        <v>13.36</v>
      </c>
      <c r="AO126" t="s">
        <v>3191</v>
      </c>
      <c r="AP126">
        <v>-6.57563465717E-2</v>
      </c>
      <c r="AQ126">
        <f>(Table2[[#This Row],[Sharpe Ratio]]-AVERAGE(Table2[Sharpe Ratio]))/_xlfn.STDEV.P(Table2[Sharpe Ratio])</f>
        <v>-1.5166260971396175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726</v>
      </c>
      <c r="AT126">
        <f>_xlfn.RANK.AVG(Table2[[#This Row],[6M Return vs Nifty Z-Score]],Table2[6M Return vs Nifty Z-Score])</f>
        <v>77</v>
      </c>
      <c r="AU126">
        <f>_xlfn.RANK.AVG(Table2[[#This Row],[Sharpe Ratio Z-Score]],Table2[Sharpe Ratio Z-Score])</f>
        <v>686</v>
      </c>
      <c r="AV126">
        <f>(Table2[[#This Row],[Rank 1Y]]+Table2[[#This Row],[Rank 6M]]+Table2[[#This Row],[Rank Sharpe]])/3</f>
        <v>496.33333333333331</v>
      </c>
    </row>
    <row r="127" spans="1:48" x14ac:dyDescent="0.3">
      <c r="A127" t="s">
        <v>1612</v>
      </c>
      <c r="B127" t="s">
        <v>1613</v>
      </c>
      <c r="C127" t="s">
        <v>3149</v>
      </c>
      <c r="D127" t="s">
        <v>206</v>
      </c>
      <c r="E127">
        <v>5849.0930890199998</v>
      </c>
      <c r="F127">
        <v>479.9</v>
      </c>
      <c r="G127">
        <v>21.033578860398102</v>
      </c>
      <c r="H127">
        <f>(Table2[[#This Row],[1Y Return vs Nifty]]-AVERAGE(Table2[1Y Return vs Nifty]))/_xlfn.STDEV.P(Table2[1Y Return vs Nifty])</f>
        <v>-1.1307054955280527E-2</v>
      </c>
      <c r="I127">
        <v>-6.2729896070041704</v>
      </c>
      <c r="J127">
        <f>(Table2[[#This Row],[1M Return vs Nifty]]-AVERAGE(Table2[1M Return vs Nifty]))/_xlfn.STDEV.P(Table2[1M Return vs Nifty])</f>
        <v>-0.69266062975223142</v>
      </c>
      <c r="K127">
        <v>26.312849799214099</v>
      </c>
      <c r="L127">
        <f>(Table2[[#This Row],[6M Return vs Nifty]]-AVERAGE(Table2[6M Return vs Nifty]))/_xlfn.STDEV.P(Table2[6M Return vs Nifty])</f>
        <v>0.41842304712879347</v>
      </c>
      <c r="M127">
        <v>-3.4999811594507801</v>
      </c>
      <c r="N127">
        <f>(Table2[[#This Row],[1W Return vs Nifty]]-AVERAGE(Table2[1W Return vs Nifty]))/_xlfn.STDEV.P(Table2[1W Return vs Nifty])</f>
        <v>-0.77323614047008604</v>
      </c>
      <c r="O127">
        <v>501.96</v>
      </c>
      <c r="P127">
        <v>495.26515821541699</v>
      </c>
      <c r="Q127">
        <v>430.01102548036903</v>
      </c>
      <c r="R127">
        <v>30.382989794353499</v>
      </c>
      <c r="S127" s="1">
        <f>(Table2[[#This Row],[Close Price]]-Table2[[#This Row],[20D EMA]])/Table2[[#This Row],[20D EMA]]</f>
        <v>-4.3947724918320191E-2</v>
      </c>
      <c r="T127" s="1">
        <f>(Table2[[#This Row],[Close Price]]-Table2[[#This Row],[50D EMA]])/Table2[[#This Row],[50D EMA]]</f>
        <v>-3.1024104887131778E-2</v>
      </c>
      <c r="U127" s="1">
        <f>(Table2[[#This Row],[Close Price]]-Table2[[#This Row],[200D EMA]])/Table2[[#This Row],[200D EMA]]</f>
        <v>0.11601789620138123</v>
      </c>
      <c r="V127">
        <v>0.74593204431228699</v>
      </c>
      <c r="W127">
        <v>468.5</v>
      </c>
      <c r="X127">
        <v>489.05</v>
      </c>
      <c r="Y127">
        <v>468.5</v>
      </c>
      <c r="Z127">
        <v>489.05</v>
      </c>
      <c r="AA127">
        <v>468.5</v>
      </c>
      <c r="AB127">
        <v>515</v>
      </c>
      <c r="AC127" s="1">
        <f>(Table2[[#This Row],[Close Price]]/Table2[[#This Row],[Day Low]])-1</f>
        <v>2.4332977588046978E-2</v>
      </c>
      <c r="AD127" s="1">
        <f>(Table2[[#This Row],[Day High]]/Table2[[#This Row],[Close Price]])-1</f>
        <v>1.9066472181704652E-2</v>
      </c>
      <c r="AE127" s="1">
        <f>(Table2[[#This Row],[Close Price]]/Table2[[#This Row],[Current Week Low]])-1</f>
        <v>2.4332977588046978E-2</v>
      </c>
      <c r="AF127" s="1">
        <f>(Table2[[#This Row],[Current Week High]]/Table2[[#This Row],[Close Price]])-1</f>
        <v>1.9066472181704652E-2</v>
      </c>
      <c r="AG127" s="1">
        <f>(Table2[[#This Row],[Close Price]]/Table2[[#This Row],[Current Month Low]])-1</f>
        <v>2.4332977588046978E-2</v>
      </c>
      <c r="AH127" s="1">
        <f>(Table2[[#This Row],[Current Month High]]/Table2[[#This Row],[Close Price]])-1</f>
        <v>7.3140237549489617E-2</v>
      </c>
      <c r="AI127">
        <v>13.044384246718</v>
      </c>
      <c r="AJ127">
        <v>66.026638989794094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-0.03</v>
      </c>
      <c r="AM127" t="s">
        <v>3189</v>
      </c>
      <c r="AN127">
        <v>-9.32</v>
      </c>
      <c r="AO127" t="s">
        <v>3189</v>
      </c>
      <c r="AP127">
        <v>0.19726809828297301</v>
      </c>
      <c r="AQ127">
        <f>(Table2[[#This Row],[Sharpe Ratio]]-AVERAGE(Table2[Sharpe Ratio]))/_xlfn.STDEV.P(Table2[Sharpe Ratio])</f>
        <v>1.5422373987691127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0.48345662072030815</v>
      </c>
      <c r="AS127">
        <f>_xlfn.RANK.AVG(Table2[[#This Row],[1Y Return vs Nifty Z-Score]],Table2[1Y Return vs Nifty Z-Score])</f>
        <v>304</v>
      </c>
      <c r="AT127">
        <f>_xlfn.RANK.AVG(Table2[[#This Row],[6M Return vs Nifty Z-Score]],Table2[6M Return vs Nifty Z-Score])</f>
        <v>200</v>
      </c>
      <c r="AU127">
        <f>_xlfn.RANK.AVG(Table2[[#This Row],[Sharpe Ratio Z-Score]],Table2[Sharpe Ratio Z-Score])</f>
        <v>45</v>
      </c>
      <c r="AV127">
        <f>(Table2[[#This Row],[Rank 1Y]]+Table2[[#This Row],[Rank 6M]]+Table2[[#This Row],[Rank Sharpe]])/3</f>
        <v>183</v>
      </c>
    </row>
    <row r="128" spans="1:48" x14ac:dyDescent="0.3">
      <c r="A128" t="s">
        <v>263</v>
      </c>
      <c r="B128" t="s">
        <v>264</v>
      </c>
      <c r="C128" t="s">
        <v>3148</v>
      </c>
      <c r="D128" t="s">
        <v>54</v>
      </c>
      <c r="E128">
        <v>101116.54304392</v>
      </c>
      <c r="F128">
        <v>2216.8000000000002</v>
      </c>
      <c r="G128">
        <v>70.971860525915801</v>
      </c>
      <c r="H128">
        <f>(Table2[[#This Row],[1Y Return vs Nifty]]-AVERAGE(Table2[1Y Return vs Nifty]))/_xlfn.STDEV.P(Table2[1Y Return vs Nifty])</f>
        <v>0.87906678931538329</v>
      </c>
      <c r="I128">
        <v>6.17177646978657</v>
      </c>
      <c r="J128">
        <f>(Table2[[#This Row],[1M Return vs Nifty]]-AVERAGE(Table2[1M Return vs Nifty]))/_xlfn.STDEV.P(Table2[1M Return vs Nifty])</f>
        <v>0.51101549017804326</v>
      </c>
      <c r="K128">
        <v>21.355801628802499</v>
      </c>
      <c r="L128">
        <f>(Table2[[#This Row],[6M Return vs Nifty]]-AVERAGE(Table2[6M Return vs Nifty]))/_xlfn.STDEV.P(Table2[6M Return vs Nifty])</f>
        <v>0.25787828643291383</v>
      </c>
      <c r="M128">
        <v>1.5027851795207301</v>
      </c>
      <c r="N128">
        <f>(Table2[[#This Row],[1W Return vs Nifty]]-AVERAGE(Table2[1W Return vs Nifty]))/_xlfn.STDEV.P(Table2[1W Return vs Nifty])</f>
        <v>0.19538311153444135</v>
      </c>
      <c r="O128">
        <v>2159.9</v>
      </c>
      <c r="P128">
        <v>2003.3117253538801</v>
      </c>
      <c r="Q128">
        <v>1650.1022137239499</v>
      </c>
      <c r="R128">
        <v>55.693962821440898</v>
      </c>
      <c r="S128" s="1">
        <f>(Table2[[#This Row],[Close Price]]-Table2[[#This Row],[20D EMA]])/Table2[[#This Row],[20D EMA]]</f>
        <v>2.6343812213528446E-2</v>
      </c>
      <c r="T128" s="1">
        <f>(Table2[[#This Row],[Close Price]]-Table2[[#This Row],[50D EMA]])/Table2[[#This Row],[50D EMA]]</f>
        <v>0.10656767588599218</v>
      </c>
      <c r="U128" s="1">
        <f>(Table2[[#This Row],[Close Price]]-Table2[[#This Row],[200D EMA]])/Table2[[#This Row],[200D EMA]]</f>
        <v>0.34343192898161556</v>
      </c>
      <c r="V128">
        <v>0.97819978985281297</v>
      </c>
      <c r="W128">
        <v>2185.5500000000002</v>
      </c>
      <c r="X128">
        <v>2239.6999999999998</v>
      </c>
      <c r="Y128">
        <v>2185.5500000000002</v>
      </c>
      <c r="Z128">
        <v>2239.6999999999998</v>
      </c>
      <c r="AA128">
        <v>2185.5500000000002</v>
      </c>
      <c r="AB128">
        <v>2312</v>
      </c>
      <c r="AC128" s="1">
        <f>(Table2[[#This Row],[Close Price]]/Table2[[#This Row],[Day Low]])-1</f>
        <v>1.4298460341790387E-2</v>
      </c>
      <c r="AD128" s="1">
        <f>(Table2[[#This Row],[Day High]]/Table2[[#This Row],[Close Price]])-1</f>
        <v>1.0330205701912565E-2</v>
      </c>
      <c r="AE128" s="1">
        <f>(Table2[[#This Row],[Close Price]]/Table2[[#This Row],[Current Week Low]])-1</f>
        <v>1.4298460341790387E-2</v>
      </c>
      <c r="AF128" s="1">
        <f>(Table2[[#This Row],[Current Week High]]/Table2[[#This Row],[Close Price]])-1</f>
        <v>1.0330205701912565E-2</v>
      </c>
      <c r="AG128" s="1">
        <f>(Table2[[#This Row],[Close Price]]/Table2[[#This Row],[Current Month Low]])-1</f>
        <v>1.4298460341790387E-2</v>
      </c>
      <c r="AH128" s="1">
        <f>(Table2[[#This Row],[Current Month High]]/Table2[[#This Row],[Close Price]])-1</f>
        <v>4.2944785276073594E-2</v>
      </c>
      <c r="AI128">
        <v>4.2944785276073496</v>
      </c>
      <c r="AJ128">
        <v>103.096655978011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0.21</v>
      </c>
      <c r="AM128" t="s">
        <v>3191</v>
      </c>
      <c r="AN128">
        <v>5.0999999999999996</v>
      </c>
      <c r="AO128" t="s">
        <v>3191</v>
      </c>
      <c r="AP128">
        <v>0.11382612334386299</v>
      </c>
      <c r="AQ128">
        <f>(Table2[[#This Row],[Sharpe Ratio]]-AVERAGE(Table2[Sharpe Ratio]))/_xlfn.STDEV.P(Table2[Sharpe Ratio])</f>
        <v>0.57184237974797469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2.4151860572087562</v>
      </c>
      <c r="AS128">
        <f>_xlfn.RANK.AVG(Table2[[#This Row],[1Y Return vs Nifty Z-Score]],Table2[1Y Return vs Nifty Z-Score])</f>
        <v>110</v>
      </c>
      <c r="AT128">
        <f>_xlfn.RANK.AVG(Table2[[#This Row],[6M Return vs Nifty Z-Score]],Table2[6M Return vs Nifty Z-Score])</f>
        <v>246</v>
      </c>
      <c r="AU128">
        <f>_xlfn.RANK.AVG(Table2[[#This Row],[Sharpe Ratio Z-Score]],Table2[Sharpe Ratio Z-Score])</f>
        <v>194</v>
      </c>
      <c r="AV128">
        <f>(Table2[[#This Row],[Rank 1Y]]+Table2[[#This Row],[Rank 6M]]+Table2[[#This Row],[Rank Sharpe]])/3</f>
        <v>183.33333333333334</v>
      </c>
    </row>
    <row r="129" spans="1:48" x14ac:dyDescent="0.3">
      <c r="A129" t="s">
        <v>1016</v>
      </c>
      <c r="B129" t="s">
        <v>1017</v>
      </c>
      <c r="C129" t="s">
        <v>3155</v>
      </c>
      <c r="D129" t="s">
        <v>166</v>
      </c>
      <c r="E129">
        <v>13972.261641450001</v>
      </c>
      <c r="F129">
        <v>622.65</v>
      </c>
      <c r="G129">
        <v>28.173235431781698</v>
      </c>
      <c r="H129">
        <f>(Table2[[#This Row],[1Y Return vs Nifty]]-AVERAGE(Table2[1Y Return vs Nifty]))/_xlfn.STDEV.P(Table2[1Y Return vs Nifty])</f>
        <v>0.11598934484504725</v>
      </c>
      <c r="I129">
        <v>3.28610235144864</v>
      </c>
      <c r="J129">
        <f>(Table2[[#This Row],[1M Return vs Nifty]]-AVERAGE(Table2[1M Return vs Nifty]))/_xlfn.STDEV.P(Table2[1M Return vs Nifty])</f>
        <v>0.23190883564461054</v>
      </c>
      <c r="K129">
        <v>21.2180489448203</v>
      </c>
      <c r="L129">
        <f>(Table2[[#This Row],[6M Return vs Nifty]]-AVERAGE(Table2[6M Return vs Nifty]))/_xlfn.STDEV.P(Table2[6M Return vs Nifty])</f>
        <v>0.2534168668693228</v>
      </c>
      <c r="M129">
        <v>-0.23459106967020499</v>
      </c>
      <c r="N129">
        <f>(Table2[[#This Row],[1W Return vs Nifty]]-AVERAGE(Table2[1W Return vs Nifty]))/_xlfn.STDEV.P(Table2[1W Return vs Nifty])</f>
        <v>-0.14100199400852984</v>
      </c>
      <c r="O129">
        <v>616.41</v>
      </c>
      <c r="P129">
        <v>613.091290966933</v>
      </c>
      <c r="Q129">
        <v>541.66622727990296</v>
      </c>
      <c r="R129">
        <v>56.365593366440997</v>
      </c>
      <c r="S129" s="1">
        <f>(Table2[[#This Row],[Close Price]]-Table2[[#This Row],[20D EMA]])/Table2[[#This Row],[20D EMA]]</f>
        <v>1.0123132330753896E-2</v>
      </c>
      <c r="T129" s="1">
        <f>(Table2[[#This Row],[Close Price]]-Table2[[#This Row],[50D EMA]])/Table2[[#This Row],[50D EMA]]</f>
        <v>1.5591004429359156E-2</v>
      </c>
      <c r="U129" s="1">
        <f>(Table2[[#This Row],[Close Price]]-Table2[[#This Row],[200D EMA]])/Table2[[#This Row],[200D EMA]]</f>
        <v>0.14950862476099902</v>
      </c>
      <c r="V129">
        <v>0.32157244436280602</v>
      </c>
      <c r="W129">
        <v>604.20000000000005</v>
      </c>
      <c r="X129">
        <v>626</v>
      </c>
      <c r="Y129">
        <v>604.20000000000005</v>
      </c>
      <c r="Z129">
        <v>626</v>
      </c>
      <c r="AA129">
        <v>604.20000000000005</v>
      </c>
      <c r="AB129">
        <v>643</v>
      </c>
      <c r="AC129" s="1">
        <f>(Table2[[#This Row],[Close Price]]/Table2[[#This Row],[Day Low]])-1</f>
        <v>3.0536246276067436E-2</v>
      </c>
      <c r="AD129" s="1">
        <f>(Table2[[#This Row],[Day High]]/Table2[[#This Row],[Close Price]])-1</f>
        <v>5.3802296635350189E-3</v>
      </c>
      <c r="AE129" s="1">
        <f>(Table2[[#This Row],[Close Price]]/Table2[[#This Row],[Current Week Low]])-1</f>
        <v>3.0536246276067436E-2</v>
      </c>
      <c r="AF129" s="1">
        <f>(Table2[[#This Row],[Current Week High]]/Table2[[#This Row],[Close Price]])-1</f>
        <v>5.3802296635350189E-3</v>
      </c>
      <c r="AG129" s="1">
        <f>(Table2[[#This Row],[Close Price]]/Table2[[#This Row],[Current Month Low]])-1</f>
        <v>3.0536246276067436E-2</v>
      </c>
      <c r="AH129" s="1">
        <f>(Table2[[#This Row],[Current Month High]]/Table2[[#This Row],[Close Price]])-1</f>
        <v>3.2682887657592641E-2</v>
      </c>
      <c r="AI129">
        <v>15.112824219063601</v>
      </c>
      <c r="AJ129">
        <v>79.917647908690299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-7.0000000000000007E-2</v>
      </c>
      <c r="AM129" t="s">
        <v>3189</v>
      </c>
      <c r="AN129">
        <v>2.58</v>
      </c>
      <c r="AO129" t="s">
        <v>3191</v>
      </c>
      <c r="AP129">
        <v>0.19791410629096101</v>
      </c>
      <c r="AQ129">
        <f>(Table2[[#This Row],[Sharpe Ratio]]-AVERAGE(Table2[Sharpe Ratio]))/_xlfn.STDEV.P(Table2[Sharpe Ratio])</f>
        <v>1.5497501997743237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2.0100632531247746</v>
      </c>
      <c r="AS129">
        <f>_xlfn.RANK.AVG(Table2[[#This Row],[1Y Return vs Nifty Z-Score]],Table2[1Y Return vs Nifty Z-Score])</f>
        <v>261</v>
      </c>
      <c r="AT129">
        <f>_xlfn.RANK.AVG(Table2[[#This Row],[6M Return vs Nifty Z-Score]],Table2[6M Return vs Nifty Z-Score])</f>
        <v>249</v>
      </c>
      <c r="AU129">
        <f>_xlfn.RANK.AVG(Table2[[#This Row],[Sharpe Ratio Z-Score]],Table2[Sharpe Ratio Z-Score])</f>
        <v>44</v>
      </c>
      <c r="AV129">
        <f>(Table2[[#This Row],[Rank 1Y]]+Table2[[#This Row],[Rank 6M]]+Table2[[#This Row],[Rank Sharpe]])/3</f>
        <v>184.66666666666666</v>
      </c>
    </row>
    <row r="130" spans="1:48" x14ac:dyDescent="0.3">
      <c r="A130" t="s">
        <v>1700</v>
      </c>
      <c r="B130" t="s">
        <v>1701</v>
      </c>
      <c r="C130" t="s">
        <v>3145</v>
      </c>
      <c r="D130" t="s">
        <v>976</v>
      </c>
      <c r="E130">
        <v>4929.4906212650003</v>
      </c>
      <c r="F130">
        <v>574.15</v>
      </c>
      <c r="G130">
        <v>48.619502210684203</v>
      </c>
      <c r="H130">
        <f>(Table2[[#This Row],[1Y Return vs Nifty]]-AVERAGE(Table2[1Y Return vs Nifty]))/_xlfn.STDEV.P(Table2[1Y Return vs Nifty])</f>
        <v>0.48053575184497777</v>
      </c>
      <c r="I130">
        <v>18.527313425772601</v>
      </c>
      <c r="J130">
        <f>(Table2[[#This Row],[1M Return vs Nifty]]-AVERAGE(Table2[1M Return vs Nifty]))/_xlfn.STDEV.P(Table2[1M Return vs Nifty])</f>
        <v>1.7060612380103393</v>
      </c>
      <c r="K130">
        <v>84.961740153899399</v>
      </c>
      <c r="L130">
        <f>(Table2[[#This Row],[6M Return vs Nifty]]-AVERAGE(Table2[6M Return vs Nifty]))/_xlfn.STDEV.P(Table2[6M Return vs Nifty])</f>
        <v>2.3178946163731995</v>
      </c>
      <c r="M130">
        <v>1.81469809770502</v>
      </c>
      <c r="N130">
        <f>(Table2[[#This Row],[1W Return vs Nifty]]-AVERAGE(Table2[1W Return vs Nifty]))/_xlfn.STDEV.P(Table2[1W Return vs Nifty])</f>
        <v>0.25577467033035511</v>
      </c>
      <c r="O130">
        <v>552.94000000000005</v>
      </c>
      <c r="P130">
        <v>484.05887078949098</v>
      </c>
      <c r="Q130">
        <v>361.90909982345403</v>
      </c>
      <c r="R130">
        <v>55.268528396299999</v>
      </c>
      <c r="S130" s="1">
        <f>(Table2[[#This Row],[Close Price]]-Table2[[#This Row],[20D EMA]])/Table2[[#This Row],[20D EMA]]</f>
        <v>3.8358592252323798E-2</v>
      </c>
      <c r="T130" s="1">
        <f>(Table2[[#This Row],[Close Price]]-Table2[[#This Row],[50D EMA]])/Table2[[#This Row],[50D EMA]]</f>
        <v>0.18611605870081885</v>
      </c>
      <c r="U130" s="1">
        <f>(Table2[[#This Row],[Close Price]]-Table2[[#This Row],[200D EMA]])/Table2[[#This Row],[200D EMA]]</f>
        <v>0.58644808953430849</v>
      </c>
      <c r="V130">
        <v>0.40448387766534999</v>
      </c>
      <c r="W130">
        <v>570</v>
      </c>
      <c r="X130">
        <v>599.45000000000005</v>
      </c>
      <c r="Y130">
        <v>570</v>
      </c>
      <c r="Z130">
        <v>599.45000000000005</v>
      </c>
      <c r="AA130">
        <v>549.9</v>
      </c>
      <c r="AB130">
        <v>610</v>
      </c>
      <c r="AC130" s="1">
        <f>(Table2[[#This Row],[Close Price]]/Table2[[#This Row],[Day Low]])-1</f>
        <v>7.2807017543858876E-3</v>
      </c>
      <c r="AD130" s="1">
        <f>(Table2[[#This Row],[Day High]]/Table2[[#This Row],[Close Price]])-1</f>
        <v>4.4065139771836792E-2</v>
      </c>
      <c r="AE130" s="1">
        <f>(Table2[[#This Row],[Close Price]]/Table2[[#This Row],[Current Week Low]])-1</f>
        <v>7.2807017543858876E-3</v>
      </c>
      <c r="AF130" s="1">
        <f>(Table2[[#This Row],[Current Week High]]/Table2[[#This Row],[Close Price]])-1</f>
        <v>4.4065139771836792E-2</v>
      </c>
      <c r="AG130" s="1">
        <f>(Table2[[#This Row],[Close Price]]/Table2[[#This Row],[Current Month Low]])-1</f>
        <v>4.4098927077650396E-2</v>
      </c>
      <c r="AH130" s="1">
        <f>(Table2[[#This Row],[Current Month High]]/Table2[[#This Row],[Close Price]])-1</f>
        <v>6.2440128886179558E-2</v>
      </c>
      <c r="AI130">
        <v>6.9058608377601596</v>
      </c>
      <c r="AJ130">
        <v>166.05653382761801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0.73</v>
      </c>
      <c r="AM130" t="s">
        <v>3191</v>
      </c>
      <c r="AN130">
        <v>-0.32</v>
      </c>
      <c r="AO130" t="s">
        <v>3189</v>
      </c>
      <c r="AP130">
        <v>6.0057517666083998E-2</v>
      </c>
      <c r="AQ130">
        <f>(Table2[[#This Row],[Sharpe Ratio]]-AVERAGE(Table2[Sharpe Ratio]))/_xlfn.STDEV.P(Table2[Sharpe Ratio])</f>
        <v>-5.3463854524444153E-2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4.7068024220344276</v>
      </c>
      <c r="AS130">
        <f>_xlfn.RANK.AVG(Table2[[#This Row],[1Y Return vs Nifty Z-Score]],Table2[1Y Return vs Nifty Z-Score])</f>
        <v>175</v>
      </c>
      <c r="AT130">
        <f>_xlfn.RANK.AVG(Table2[[#This Row],[6M Return vs Nifty Z-Score]],Table2[6M Return vs Nifty Z-Score])</f>
        <v>18</v>
      </c>
      <c r="AU130">
        <f>_xlfn.RANK.AVG(Table2[[#This Row],[Sharpe Ratio Z-Score]],Table2[Sharpe Ratio Z-Score])</f>
        <v>363</v>
      </c>
      <c r="AV130">
        <f>(Table2[[#This Row],[Rank 1Y]]+Table2[[#This Row],[Rank 6M]]+Table2[[#This Row],[Rank Sharpe]])/3</f>
        <v>185.33333333333334</v>
      </c>
    </row>
    <row r="131" spans="1:48" x14ac:dyDescent="0.3">
      <c r="A131" t="s">
        <v>815</v>
      </c>
      <c r="B131" t="s">
        <v>816</v>
      </c>
      <c r="C131" t="s">
        <v>3148</v>
      </c>
      <c r="D131" t="s">
        <v>54</v>
      </c>
      <c r="E131">
        <v>19884.223227439899</v>
      </c>
      <c r="F131">
        <v>1461.2</v>
      </c>
      <c r="G131">
        <v>52.969153964320498</v>
      </c>
      <c r="H131">
        <f>(Table2[[#This Row],[1Y Return vs Nifty]]-AVERAGE(Table2[1Y Return vs Nifty]))/_xlfn.STDEV.P(Table2[1Y Return vs Nifty])</f>
        <v>0.55808780257558899</v>
      </c>
      <c r="I131">
        <v>21.660539018058198</v>
      </c>
      <c r="J131">
        <f>(Table2[[#This Row],[1M Return vs Nifty]]-AVERAGE(Table2[1M Return vs Nifty]))/_xlfn.STDEV.P(Table2[1M Return vs Nifty])</f>
        <v>2.0091114360226698</v>
      </c>
      <c r="K131">
        <v>51.414193970950201</v>
      </c>
      <c r="L131">
        <f>(Table2[[#This Row],[6M Return vs Nifty]]-AVERAGE(Table2[6M Return vs Nifty]))/_xlfn.STDEV.P(Table2[6M Return vs Nifty])</f>
        <v>1.2313845424901892</v>
      </c>
      <c r="M131">
        <v>4.8887720633904301</v>
      </c>
      <c r="N131">
        <f>(Table2[[#This Row],[1W Return vs Nifty]]-AVERAGE(Table2[1W Return vs Nifty]))/_xlfn.STDEV.P(Table2[1W Return vs Nifty])</f>
        <v>0.85096681473519298</v>
      </c>
      <c r="O131">
        <v>1330.47</v>
      </c>
      <c r="P131">
        <v>1202.2058460505</v>
      </c>
      <c r="Q131">
        <v>997.37024494654895</v>
      </c>
      <c r="R131">
        <v>84.619389773102398</v>
      </c>
      <c r="S131" s="1">
        <f>(Table2[[#This Row],[Close Price]]-Table2[[#This Row],[20D EMA]])/Table2[[#This Row],[20D EMA]]</f>
        <v>9.8258510150548317E-2</v>
      </c>
      <c r="T131" s="1">
        <f>(Table2[[#This Row],[Close Price]]-Table2[[#This Row],[50D EMA]])/Table2[[#This Row],[50D EMA]]</f>
        <v>0.21543245260397836</v>
      </c>
      <c r="U131" s="1">
        <f>(Table2[[#This Row],[Close Price]]-Table2[[#This Row],[200D EMA]])/Table2[[#This Row],[200D EMA]]</f>
        <v>0.46505272981981594</v>
      </c>
      <c r="V131">
        <v>1.14040783652843</v>
      </c>
      <c r="W131">
        <v>1452.55</v>
      </c>
      <c r="X131">
        <v>1488.45</v>
      </c>
      <c r="Y131">
        <v>1452.55</v>
      </c>
      <c r="Z131">
        <v>1488.45</v>
      </c>
      <c r="AA131">
        <v>1383.05</v>
      </c>
      <c r="AB131">
        <v>1522.05</v>
      </c>
      <c r="AC131" s="1">
        <f>(Table2[[#This Row],[Close Price]]/Table2[[#This Row],[Day Low]])-1</f>
        <v>5.9550445767788673E-3</v>
      </c>
      <c r="AD131" s="1">
        <f>(Table2[[#This Row],[Day High]]/Table2[[#This Row],[Close Price]])-1</f>
        <v>1.8649055570763684E-2</v>
      </c>
      <c r="AE131" s="1">
        <f>(Table2[[#This Row],[Close Price]]/Table2[[#This Row],[Current Week Low]])-1</f>
        <v>5.9550445767788673E-3</v>
      </c>
      <c r="AF131" s="1">
        <f>(Table2[[#This Row],[Current Week High]]/Table2[[#This Row],[Close Price]])-1</f>
        <v>1.8649055570763684E-2</v>
      </c>
      <c r="AG131" s="1">
        <f>(Table2[[#This Row],[Close Price]]/Table2[[#This Row],[Current Month Low]])-1</f>
        <v>5.6505549329380678E-2</v>
      </c>
      <c r="AH131" s="1">
        <f>(Table2[[#This Row],[Current Month High]]/Table2[[#This Row],[Close Price]])-1</f>
        <v>4.1643854366274269E-2</v>
      </c>
      <c r="AI131">
        <v>4.1643854366274198</v>
      </c>
      <c r="AJ131">
        <v>84.413453650533199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0.2</v>
      </c>
      <c r="AM131" t="s">
        <v>3191</v>
      </c>
      <c r="AN131">
        <v>17.95</v>
      </c>
      <c r="AO131" t="s">
        <v>3191</v>
      </c>
      <c r="AP131">
        <v>7.4519061006757994E-2</v>
      </c>
      <c r="AQ131">
        <f>(Table2[[#This Row],[Sharpe Ratio]]-AVERAGE(Table2[Sharpe Ratio]))/_xlfn.STDEV.P(Table2[Sharpe Ratio])</f>
        <v>0.1147178026737338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4.7642683984973742</v>
      </c>
      <c r="AS131">
        <f>_xlfn.RANK.AVG(Table2[[#This Row],[1Y Return vs Nifty Z-Score]],Table2[1Y Return vs Nifty Z-Score])</f>
        <v>161</v>
      </c>
      <c r="AT131">
        <f>_xlfn.RANK.AVG(Table2[[#This Row],[6M Return vs Nifty Z-Score]],Table2[6M Return vs Nifty Z-Score])</f>
        <v>75</v>
      </c>
      <c r="AU131">
        <f>_xlfn.RANK.AVG(Table2[[#This Row],[Sharpe Ratio Z-Score]],Table2[Sharpe Ratio Z-Score])</f>
        <v>321</v>
      </c>
      <c r="AV131">
        <f>(Table2[[#This Row],[Rank 1Y]]+Table2[[#This Row],[Rank 6M]]+Table2[[#This Row],[Rank Sharpe]])/3</f>
        <v>185.66666666666666</v>
      </c>
    </row>
    <row r="132" spans="1:48" x14ac:dyDescent="0.3">
      <c r="A132" t="s">
        <v>877</v>
      </c>
      <c r="B132" t="s">
        <v>878</v>
      </c>
      <c r="C132" t="s">
        <v>3155</v>
      </c>
      <c r="D132" t="s">
        <v>127</v>
      </c>
      <c r="E132">
        <v>17854.8431182399</v>
      </c>
      <c r="F132">
        <v>680.3</v>
      </c>
      <c r="G132">
        <v>49.859982438969404</v>
      </c>
      <c r="H132">
        <f>(Table2[[#This Row],[1Y Return vs Nifty]]-AVERAGE(Table2[1Y Return vs Nifty]))/_xlfn.STDEV.P(Table2[1Y Return vs Nifty])</f>
        <v>0.50265287547766169</v>
      </c>
      <c r="I132">
        <v>1.67878755180165</v>
      </c>
      <c r="J132">
        <f>(Table2[[#This Row],[1M Return vs Nifty]]-AVERAGE(Table2[1M Return vs Nifty]))/_xlfn.STDEV.P(Table2[1M Return vs Nifty])</f>
        <v>7.6446978860194914E-2</v>
      </c>
      <c r="K132">
        <v>14.4713894786578</v>
      </c>
      <c r="L132">
        <f>(Table2[[#This Row],[6M Return vs Nifty]]-AVERAGE(Table2[6M Return vs Nifty]))/_xlfn.STDEV.P(Table2[6M Return vs Nifty])</f>
        <v>3.4911661300236527E-2</v>
      </c>
      <c r="M132">
        <v>-3.1986840516027701</v>
      </c>
      <c r="N132">
        <f>(Table2[[#This Row],[1W Return vs Nifty]]-AVERAGE(Table2[1W Return vs Nifty]))/_xlfn.STDEV.P(Table2[1W Return vs Nifty])</f>
        <v>-0.71489998014186562</v>
      </c>
      <c r="O132">
        <v>692.13</v>
      </c>
      <c r="P132">
        <v>661.77011220460099</v>
      </c>
      <c r="Q132">
        <v>566.00068578766604</v>
      </c>
      <c r="R132">
        <v>33.109453023681802</v>
      </c>
      <c r="S132" s="1">
        <f>(Table2[[#This Row],[Close Price]]-Table2[[#This Row],[20D EMA]])/Table2[[#This Row],[20D EMA]]</f>
        <v>-1.7092164766734631E-2</v>
      </c>
      <c r="T132" s="1">
        <f>(Table2[[#This Row],[Close Price]]-Table2[[#This Row],[50D EMA]])/Table2[[#This Row],[50D EMA]]</f>
        <v>2.8000490583760355E-2</v>
      </c>
      <c r="U132" s="1">
        <f>(Table2[[#This Row],[Close Price]]-Table2[[#This Row],[200D EMA]])/Table2[[#This Row],[200D EMA]]</f>
        <v>0.2019420065777324</v>
      </c>
      <c r="V132">
        <v>0.398808568409242</v>
      </c>
      <c r="W132">
        <v>663</v>
      </c>
      <c r="X132">
        <v>689.7</v>
      </c>
      <c r="Y132">
        <v>663</v>
      </c>
      <c r="Z132">
        <v>689.7</v>
      </c>
      <c r="AA132">
        <v>663</v>
      </c>
      <c r="AB132">
        <v>713.4</v>
      </c>
      <c r="AC132" s="1">
        <f>(Table2[[#This Row],[Close Price]]/Table2[[#This Row],[Day Low]])-1</f>
        <v>2.6093514328808354E-2</v>
      </c>
      <c r="AD132" s="1">
        <f>(Table2[[#This Row],[Day High]]/Table2[[#This Row],[Close Price]])-1</f>
        <v>1.3817433485227237E-2</v>
      </c>
      <c r="AE132" s="1">
        <f>(Table2[[#This Row],[Close Price]]/Table2[[#This Row],[Current Week Low]])-1</f>
        <v>2.6093514328808354E-2</v>
      </c>
      <c r="AF132" s="1">
        <f>(Table2[[#This Row],[Current Week High]]/Table2[[#This Row],[Close Price]])-1</f>
        <v>1.3817433485227237E-2</v>
      </c>
      <c r="AG132" s="1">
        <f>(Table2[[#This Row],[Close Price]]/Table2[[#This Row],[Current Month Low]])-1</f>
        <v>2.6093514328808354E-2</v>
      </c>
      <c r="AH132" s="1">
        <f>(Table2[[#This Row],[Current Month High]]/Table2[[#This Row],[Close Price]])-1</f>
        <v>4.8655005144789154E-2</v>
      </c>
      <c r="AI132">
        <v>10.245479935322599</v>
      </c>
      <c r="AJ132">
        <v>93.294502059951697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0.41</v>
      </c>
      <c r="AM132" t="s">
        <v>3191</v>
      </c>
      <c r="AN132">
        <v>-5.52</v>
      </c>
      <c r="AO132" t="s">
        <v>3189</v>
      </c>
      <c r="AP132">
        <v>0.17147611692239401</v>
      </c>
      <c r="AQ132">
        <f>(Table2[[#This Row],[Sharpe Ratio]]-AVERAGE(Table2[Sharpe Ratio]))/_xlfn.STDEV.P(Table2[Sharpe Ratio])</f>
        <v>1.242287520290615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1.1413990557868423</v>
      </c>
      <c r="AS132">
        <f>_xlfn.RANK.AVG(Table2[[#This Row],[1Y Return vs Nifty Z-Score]],Table2[1Y Return vs Nifty Z-Score])</f>
        <v>168</v>
      </c>
      <c r="AT132">
        <f>_xlfn.RANK.AVG(Table2[[#This Row],[6M Return vs Nifty Z-Score]],Table2[6M Return vs Nifty Z-Score])</f>
        <v>309</v>
      </c>
      <c r="AU132">
        <f>_xlfn.RANK.AVG(Table2[[#This Row],[Sharpe Ratio Z-Score]],Table2[Sharpe Ratio Z-Score])</f>
        <v>80</v>
      </c>
      <c r="AV132">
        <f>(Table2[[#This Row],[Rank 1Y]]+Table2[[#This Row],[Rank 6M]]+Table2[[#This Row],[Rank Sharpe]])/3</f>
        <v>185.66666666666666</v>
      </c>
    </row>
    <row r="133" spans="1:48" x14ac:dyDescent="0.3">
      <c r="A133" t="s">
        <v>1092</v>
      </c>
      <c r="B133" t="s">
        <v>1093</v>
      </c>
      <c r="C133" t="s">
        <v>3158</v>
      </c>
      <c r="D133" t="s">
        <v>490</v>
      </c>
      <c r="E133">
        <v>11767.04004932</v>
      </c>
      <c r="F133">
        <v>2301.35</v>
      </c>
      <c r="G133">
        <v>-33.613123917902598</v>
      </c>
      <c r="H133">
        <f>(Table2[[#This Row],[1Y Return vs Nifty]]-AVERAGE(Table2[1Y Return vs Nifty]))/_xlfn.STDEV.P(Table2[1Y Return vs Nifty])</f>
        <v>-0.98562962286671973</v>
      </c>
      <c r="I133">
        <v>5.5607596287012004</v>
      </c>
      <c r="J133">
        <f>(Table2[[#This Row],[1M Return vs Nifty]]-AVERAGE(Table2[1M Return vs Nifty]))/_xlfn.STDEV.P(Table2[1M Return vs Nifty])</f>
        <v>0.45191704060080917</v>
      </c>
      <c r="K133">
        <v>-1.45967293979792</v>
      </c>
      <c r="L133">
        <f>(Table2[[#This Row],[6M Return vs Nifty]]-AVERAGE(Table2[6M Return vs Nifty]))/_xlfn.STDEV.P(Table2[6M Return vs Nifty])</f>
        <v>-0.48105036199995771</v>
      </c>
      <c r="M133">
        <v>8.8601002169386902</v>
      </c>
      <c r="N133">
        <f>(Table2[[#This Row],[1W Return vs Nifty]]-AVERAGE(Table2[1W Return vs Nifty]))/_xlfn.STDEV.P(Table2[1W Return vs Nifty])</f>
        <v>1.6198823796274879</v>
      </c>
      <c r="O133">
        <v>2135.94</v>
      </c>
      <c r="P133">
        <v>2094.0941920855998</v>
      </c>
      <c r="Q133">
        <v>2143.9294423993301</v>
      </c>
      <c r="R133">
        <v>88.318709200213803</v>
      </c>
      <c r="S133" s="1">
        <f>(Table2[[#This Row],[Close Price]]-Table2[[#This Row],[20D EMA]])/Table2[[#This Row],[20D EMA]]</f>
        <v>7.7441313894584987E-2</v>
      </c>
      <c r="T133" s="1">
        <f>(Table2[[#This Row],[Close Price]]-Table2[[#This Row],[50D EMA]])/Table2[[#This Row],[50D EMA]]</f>
        <v>9.8971578593599438E-2</v>
      </c>
      <c r="U133" s="1">
        <f>(Table2[[#This Row],[Close Price]]-Table2[[#This Row],[200D EMA]])/Table2[[#This Row],[200D EMA]]</f>
        <v>7.3426183944046278E-2</v>
      </c>
      <c r="V133">
        <v>1.7624510757149301</v>
      </c>
      <c r="W133">
        <v>2217.1</v>
      </c>
      <c r="X133">
        <v>2319</v>
      </c>
      <c r="Y133">
        <v>2217.1</v>
      </c>
      <c r="Z133">
        <v>2319</v>
      </c>
      <c r="AA133">
        <v>2079</v>
      </c>
      <c r="AB133">
        <v>2337.9499999999998</v>
      </c>
      <c r="AC133" s="1">
        <f>(Table2[[#This Row],[Close Price]]/Table2[[#This Row],[Day Low]])-1</f>
        <v>3.8000090207929382E-2</v>
      </c>
      <c r="AD133" s="1">
        <f>(Table2[[#This Row],[Day High]]/Table2[[#This Row],[Close Price]])-1</f>
        <v>7.6694114324200591E-3</v>
      </c>
      <c r="AE133" s="1">
        <f>(Table2[[#This Row],[Close Price]]/Table2[[#This Row],[Current Week Low]])-1</f>
        <v>3.8000090207929382E-2</v>
      </c>
      <c r="AF133" s="1">
        <f>(Table2[[#This Row],[Current Week High]]/Table2[[#This Row],[Close Price]])-1</f>
        <v>7.6694114324200591E-3</v>
      </c>
      <c r="AG133" s="1">
        <f>(Table2[[#This Row],[Close Price]]/Table2[[#This Row],[Current Month Low]])-1</f>
        <v>0.10695045695045691</v>
      </c>
      <c r="AH133" s="1">
        <f>(Table2[[#This Row],[Current Month High]]/Table2[[#This Row],[Close Price]])-1</f>
        <v>1.5903708692723839E-2</v>
      </c>
      <c r="AI133">
        <v>18.843287635518202</v>
      </c>
      <c r="AJ133">
        <v>27.287057522123799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0.08</v>
      </c>
      <c r="AM133" t="s">
        <v>3191</v>
      </c>
      <c r="AN133">
        <v>9.64</v>
      </c>
      <c r="AO133" t="s">
        <v>3191</v>
      </c>
      <c r="AP133">
        <v>-0.12955873561863099</v>
      </c>
      <c r="AQ133">
        <f>(Table2[[#This Row],[Sharpe Ratio]]-AVERAGE(Table2[Sharpe Ratio]))/_xlfn.STDEV.P(Table2[Sharpe Ratio])</f>
        <v>-2.2586210053134796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665</v>
      </c>
      <c r="AT133">
        <f>_xlfn.RANK.AVG(Table2[[#This Row],[6M Return vs Nifty Z-Score]],Table2[6M Return vs Nifty Z-Score])</f>
        <v>483</v>
      </c>
      <c r="AU133">
        <f>_xlfn.RANK.AVG(Table2[[#This Row],[Sharpe Ratio Z-Score]],Table2[Sharpe Ratio Z-Score])</f>
        <v>734</v>
      </c>
      <c r="AV133">
        <f>(Table2[[#This Row],[Rank 1Y]]+Table2[[#This Row],[Rank 6M]]+Table2[[#This Row],[Rank Sharpe]])/3</f>
        <v>627.33333333333337</v>
      </c>
    </row>
    <row r="134" spans="1:48" x14ac:dyDescent="0.3">
      <c r="A134" t="s">
        <v>886</v>
      </c>
      <c r="B134" t="s">
        <v>887</v>
      </c>
      <c r="C134" t="s">
        <v>3144</v>
      </c>
      <c r="D134" t="s">
        <v>51</v>
      </c>
      <c r="E134">
        <v>17638.866481304001</v>
      </c>
      <c r="F134">
        <v>213.82</v>
      </c>
      <c r="G134">
        <v>-20.4975671763588</v>
      </c>
      <c r="H134">
        <f>(Table2[[#This Row],[1Y Return vs Nifty]]-AVERAGE(Table2[1Y Return vs Nifty]))/_xlfn.STDEV.P(Table2[1Y Return vs Nifty])</f>
        <v>-0.75178600057440859</v>
      </c>
      <c r="I134">
        <v>0.89457523716027298</v>
      </c>
      <c r="J134">
        <f>(Table2[[#This Row],[1M Return vs Nifty]]-AVERAGE(Table2[1M Return vs Nifty]))/_xlfn.STDEV.P(Table2[1M Return vs Nifty])</f>
        <v>5.9680777104131942E-4</v>
      </c>
      <c r="K134">
        <v>-17.6112056227064</v>
      </c>
      <c r="L134">
        <f>(Table2[[#This Row],[6M Return vs Nifty]]-AVERAGE(Table2[6M Return vs Nifty]))/_xlfn.STDEV.P(Table2[6M Return vs Nifty])</f>
        <v>-1.0041527931861192</v>
      </c>
      <c r="M134">
        <v>2.0245482585817798</v>
      </c>
      <c r="N134">
        <f>(Table2[[#This Row],[1W Return vs Nifty]]-AVERAGE(Table2[1W Return vs Nifty]))/_xlfn.STDEV.P(Table2[1W Return vs Nifty])</f>
        <v>0.29640517195463539</v>
      </c>
      <c r="O134">
        <v>211.37</v>
      </c>
      <c r="P134">
        <v>212.31602928068699</v>
      </c>
      <c r="Q134">
        <v>212.00974879525</v>
      </c>
      <c r="R134">
        <v>57.572003395410498</v>
      </c>
      <c r="S134" s="1">
        <f>(Table2[[#This Row],[Close Price]]-Table2[[#This Row],[20D EMA]])/Table2[[#This Row],[20D EMA]]</f>
        <v>1.159104887164682E-2</v>
      </c>
      <c r="T134" s="1">
        <f>(Table2[[#This Row],[Close Price]]-Table2[[#This Row],[50D EMA]])/Table2[[#This Row],[50D EMA]]</f>
        <v>7.0836418917985542E-3</v>
      </c>
      <c r="U134" s="1">
        <f>(Table2[[#This Row],[Close Price]]-Table2[[#This Row],[200D EMA]])/Table2[[#This Row],[200D EMA]]</f>
        <v>8.538528133903182E-3</v>
      </c>
      <c r="V134">
        <v>1.67915408163186</v>
      </c>
      <c r="W134">
        <v>209.92</v>
      </c>
      <c r="X134">
        <v>215</v>
      </c>
      <c r="Y134">
        <v>209.92</v>
      </c>
      <c r="Z134">
        <v>215</v>
      </c>
      <c r="AA134">
        <v>205.55</v>
      </c>
      <c r="AB134">
        <v>217.95</v>
      </c>
      <c r="AC134" s="1">
        <f>(Table2[[#This Row],[Close Price]]/Table2[[#This Row],[Day Low]])-1</f>
        <v>1.8578506097560954E-2</v>
      </c>
      <c r="AD134" s="1">
        <f>(Table2[[#This Row],[Day High]]/Table2[[#This Row],[Close Price]])-1</f>
        <v>5.5186605556074575E-3</v>
      </c>
      <c r="AE134" s="1">
        <f>(Table2[[#This Row],[Close Price]]/Table2[[#This Row],[Current Week Low]])-1</f>
        <v>1.8578506097560954E-2</v>
      </c>
      <c r="AF134" s="1">
        <f>(Table2[[#This Row],[Current Week High]]/Table2[[#This Row],[Close Price]])-1</f>
        <v>5.5186605556074575E-3</v>
      </c>
      <c r="AG134" s="1">
        <f>(Table2[[#This Row],[Close Price]]/Table2[[#This Row],[Current Month Low]])-1</f>
        <v>4.0233519824860009E-2</v>
      </c>
      <c r="AH134" s="1">
        <f>(Table2[[#This Row],[Current Month High]]/Table2[[#This Row],[Close Price]])-1</f>
        <v>1.9315311944626323E-2</v>
      </c>
      <c r="AI134">
        <v>35.277336077074096</v>
      </c>
      <c r="AJ134">
        <v>16.825570277284498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-7.0000000000000007E-2</v>
      </c>
      <c r="AM134" t="s">
        <v>3189</v>
      </c>
      <c r="AN134">
        <v>-0.2</v>
      </c>
      <c r="AO134" t="s">
        <v>3189</v>
      </c>
      <c r="AP134">
        <v>5.4738949059557E-2</v>
      </c>
      <c r="AQ134">
        <f>(Table2[[#This Row],[Sharpe Ratio]]-AVERAGE(Table2[Sharpe Ratio]))/_xlfn.STDEV.P(Table2[Sharpe Ratio])</f>
        <v>-0.11531656699753944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584</v>
      </c>
      <c r="AT134">
        <f>_xlfn.RANK.AVG(Table2[[#This Row],[6M Return vs Nifty Z-Score]],Table2[6M Return vs Nifty Z-Score])</f>
        <v>652</v>
      </c>
      <c r="AU134">
        <f>_xlfn.RANK.AVG(Table2[[#This Row],[Sharpe Ratio Z-Score]],Table2[Sharpe Ratio Z-Score])</f>
        <v>376</v>
      </c>
      <c r="AV134">
        <f>(Table2[[#This Row],[Rank 1Y]]+Table2[[#This Row],[Rank 6M]]+Table2[[#This Row],[Rank Sharpe]])/3</f>
        <v>537.33333333333337</v>
      </c>
    </row>
    <row r="135" spans="1:48" x14ac:dyDescent="0.3">
      <c r="A135" t="s">
        <v>761</v>
      </c>
      <c r="B135" t="s">
        <v>762</v>
      </c>
      <c r="C135" t="s">
        <v>3145</v>
      </c>
      <c r="D135" t="s">
        <v>678</v>
      </c>
      <c r="E135">
        <v>22016.893427399998</v>
      </c>
      <c r="F135">
        <v>1286</v>
      </c>
      <c r="G135">
        <v>17.082181247733299</v>
      </c>
      <c r="H135">
        <f>(Table2[[#This Row],[1Y Return vs Nifty]]-AVERAGE(Table2[1Y Return vs Nifty]))/_xlfn.STDEV.P(Table2[1Y Return vs Nifty])</f>
        <v>-8.1758439450146103E-2</v>
      </c>
      <c r="I135">
        <v>3.09196769169067</v>
      </c>
      <c r="J135">
        <f>(Table2[[#This Row],[1M Return vs Nifty]]-AVERAGE(Table2[1M Return vs Nifty]))/_xlfn.STDEV.P(Table2[1M Return vs Nifty])</f>
        <v>0.21313184517652473</v>
      </c>
      <c r="K135">
        <v>65.063168237427007</v>
      </c>
      <c r="L135">
        <f>(Table2[[#This Row],[6M Return vs Nifty]]-AVERAGE(Table2[6M Return vs Nifty]))/_xlfn.STDEV.P(Table2[6M Return vs Nifty])</f>
        <v>1.673436189362483</v>
      </c>
      <c r="M135">
        <v>-0.110455443048843</v>
      </c>
      <c r="N135">
        <f>(Table2[[#This Row],[1W Return vs Nifty]]-AVERAGE(Table2[1W Return vs Nifty]))/_xlfn.STDEV.P(Table2[1W Return vs Nifty])</f>
        <v>-0.11696726009173124</v>
      </c>
      <c r="O135">
        <v>1298.49</v>
      </c>
      <c r="P135">
        <v>1282.5908667564599</v>
      </c>
      <c r="Q135">
        <v>1082.6795757206501</v>
      </c>
      <c r="R135">
        <v>44.530750117225303</v>
      </c>
      <c r="S135" s="1">
        <f>(Table2[[#This Row],[Close Price]]-Table2[[#This Row],[20D EMA]])/Table2[[#This Row],[20D EMA]]</f>
        <v>-9.6188649893337707E-3</v>
      </c>
      <c r="T135" s="1">
        <f>(Table2[[#This Row],[Close Price]]-Table2[[#This Row],[50D EMA]])/Table2[[#This Row],[50D EMA]]</f>
        <v>2.6580052391620415E-3</v>
      </c>
      <c r="U135" s="1">
        <f>(Table2[[#This Row],[Close Price]]-Table2[[#This Row],[200D EMA]])/Table2[[#This Row],[200D EMA]]</f>
        <v>0.18779371924885199</v>
      </c>
      <c r="V135">
        <v>0.50412497491799602</v>
      </c>
      <c r="W135">
        <v>1275</v>
      </c>
      <c r="X135">
        <v>1323.1</v>
      </c>
      <c r="Y135">
        <v>1275</v>
      </c>
      <c r="Z135">
        <v>1323.1</v>
      </c>
      <c r="AA135">
        <v>1275</v>
      </c>
      <c r="AB135">
        <v>1369</v>
      </c>
      <c r="AC135" s="1">
        <f>(Table2[[#This Row],[Close Price]]/Table2[[#This Row],[Day Low]])-1</f>
        <v>8.6274509803920818E-3</v>
      </c>
      <c r="AD135" s="1">
        <f>(Table2[[#This Row],[Day High]]/Table2[[#This Row],[Close Price]])-1</f>
        <v>2.8849144634525592E-2</v>
      </c>
      <c r="AE135" s="1">
        <f>(Table2[[#This Row],[Close Price]]/Table2[[#This Row],[Current Week Low]])-1</f>
        <v>8.6274509803920818E-3</v>
      </c>
      <c r="AF135" s="1">
        <f>(Table2[[#This Row],[Current Week High]]/Table2[[#This Row],[Close Price]])-1</f>
        <v>2.8849144634525592E-2</v>
      </c>
      <c r="AG135" s="1">
        <f>(Table2[[#This Row],[Close Price]]/Table2[[#This Row],[Current Month Low]])-1</f>
        <v>8.6274509803920818E-3</v>
      </c>
      <c r="AH135" s="1">
        <f>(Table2[[#This Row],[Current Month High]]/Table2[[#This Row],[Close Price]])-1</f>
        <v>6.4541213063763703E-2</v>
      </c>
      <c r="AI135">
        <v>16.251944012441601</v>
      </c>
      <c r="AJ135">
        <v>97.466410748560406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-0.15</v>
      </c>
      <c r="AM135" t="s">
        <v>3189</v>
      </c>
      <c r="AN135">
        <v>-1.58</v>
      </c>
      <c r="AO135" t="s">
        <v>3189</v>
      </c>
      <c r="AP135">
        <v>0.112061126281104</v>
      </c>
      <c r="AQ135">
        <f>(Table2[[#This Row],[Sharpe Ratio]]-AVERAGE(Table2[Sharpe Ratio]))/_xlfn.STDEV.P(Table2[Sharpe Ratio])</f>
        <v>0.55131620740440168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2.2391585424015323</v>
      </c>
      <c r="AS135">
        <f>_xlfn.RANK.AVG(Table2[[#This Row],[1Y Return vs Nifty Z-Score]],Table2[1Y Return vs Nifty Z-Score])</f>
        <v>327</v>
      </c>
      <c r="AT135">
        <f>_xlfn.RANK.AVG(Table2[[#This Row],[6M Return vs Nifty Z-Score]],Table2[6M Return vs Nifty Z-Score])</f>
        <v>44</v>
      </c>
      <c r="AU135">
        <f>_xlfn.RANK.AVG(Table2[[#This Row],[Sharpe Ratio Z-Score]],Table2[Sharpe Ratio Z-Score])</f>
        <v>201</v>
      </c>
      <c r="AV135">
        <f>(Table2[[#This Row],[Rank 1Y]]+Table2[[#This Row],[Rank 6M]]+Table2[[#This Row],[Rank Sharpe]])/3</f>
        <v>190.66666666666666</v>
      </c>
    </row>
    <row r="136" spans="1:48" x14ac:dyDescent="0.3">
      <c r="A136" t="s">
        <v>890</v>
      </c>
      <c r="B136" t="s">
        <v>891</v>
      </c>
      <c r="C136" t="s">
        <v>3144</v>
      </c>
      <c r="D136" t="s">
        <v>24</v>
      </c>
      <c r="E136">
        <v>17580.417347526</v>
      </c>
      <c r="F136">
        <v>218.46</v>
      </c>
      <c r="G136">
        <v>40.8215092526072</v>
      </c>
      <c r="H136">
        <f>(Table2[[#This Row],[1Y Return vs Nifty]]-AVERAGE(Table2[1Y Return vs Nifty]))/_xlfn.STDEV.P(Table2[1Y Return vs Nifty])</f>
        <v>0.34150155330801041</v>
      </c>
      <c r="I136">
        <v>0.82322765979274903</v>
      </c>
      <c r="J136">
        <f>(Table2[[#This Row],[1M Return vs Nifty]]-AVERAGE(Table2[1M Return vs Nifty]))/_xlfn.STDEV.P(Table2[1M Return vs Nifty])</f>
        <v>-6.304035086288861E-3</v>
      </c>
      <c r="K136">
        <v>13.831556446485701</v>
      </c>
      <c r="L136">
        <f>(Table2[[#This Row],[6M Return vs Nifty]]-AVERAGE(Table2[6M Return vs Nifty]))/_xlfn.STDEV.P(Table2[6M Return vs Nifty])</f>
        <v>1.4189280257314491E-2</v>
      </c>
      <c r="M136">
        <v>-0.204454114896509</v>
      </c>
      <c r="N136">
        <f>(Table2[[#This Row],[1W Return vs Nifty]]-AVERAGE(Table2[1W Return vs Nifty]))/_xlfn.STDEV.P(Table2[1W Return vs Nifty])</f>
        <v>-0.13516697541827666</v>
      </c>
      <c r="O136">
        <v>220.21</v>
      </c>
      <c r="P136">
        <v>215.29554161274601</v>
      </c>
      <c r="Q136">
        <v>189.910005170809</v>
      </c>
      <c r="R136">
        <v>40.683541399352997</v>
      </c>
      <c r="S136" s="1">
        <f>(Table2[[#This Row],[Close Price]]-Table2[[#This Row],[20D EMA]])/Table2[[#This Row],[20D EMA]]</f>
        <v>-7.9469597202670179E-3</v>
      </c>
      <c r="T136" s="1">
        <f>(Table2[[#This Row],[Close Price]]-Table2[[#This Row],[50D EMA]])/Table2[[#This Row],[50D EMA]]</f>
        <v>1.4698206769864006E-2</v>
      </c>
      <c r="U136" s="1">
        <f>(Table2[[#This Row],[Close Price]]-Table2[[#This Row],[200D EMA]])/Table2[[#This Row],[200D EMA]]</f>
        <v>0.15033433759065273</v>
      </c>
      <c r="V136">
        <v>0.52278121874971295</v>
      </c>
      <c r="W136">
        <v>212.21</v>
      </c>
      <c r="X136">
        <v>220.27</v>
      </c>
      <c r="Y136">
        <v>212.21</v>
      </c>
      <c r="Z136">
        <v>220.27</v>
      </c>
      <c r="AA136">
        <v>212.21</v>
      </c>
      <c r="AB136">
        <v>225.99</v>
      </c>
      <c r="AC136" s="1">
        <f>(Table2[[#This Row],[Close Price]]/Table2[[#This Row],[Day Low]])-1</f>
        <v>2.9451957966165621E-2</v>
      </c>
      <c r="AD136" s="1">
        <f>(Table2[[#This Row],[Day High]]/Table2[[#This Row],[Close Price]])-1</f>
        <v>8.285269614574764E-3</v>
      </c>
      <c r="AE136" s="1">
        <f>(Table2[[#This Row],[Close Price]]/Table2[[#This Row],[Current Week Low]])-1</f>
        <v>2.9451957966165621E-2</v>
      </c>
      <c r="AF136" s="1">
        <f>(Table2[[#This Row],[Current Week High]]/Table2[[#This Row],[Close Price]])-1</f>
        <v>8.285269614574764E-3</v>
      </c>
      <c r="AG136" s="1">
        <f>(Table2[[#This Row],[Close Price]]/Table2[[#This Row],[Current Month Low]])-1</f>
        <v>2.9451957966165621E-2</v>
      </c>
      <c r="AH136" s="1">
        <f>(Table2[[#This Row],[Current Month High]]/Table2[[#This Row],[Close Price]])-1</f>
        <v>3.4468552595440904E-2</v>
      </c>
      <c r="AI136">
        <v>6.5412432481918703</v>
      </c>
      <c r="AJ136">
        <v>74.768000000000001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0.04</v>
      </c>
      <c r="AM136" t="s">
        <v>3191</v>
      </c>
      <c r="AN136">
        <v>-2.2000000000000002</v>
      </c>
      <c r="AO136" t="s">
        <v>3189</v>
      </c>
      <c r="AP136">
        <v>0.18582459175027199</v>
      </c>
      <c r="AQ136">
        <f>(Table2[[#This Row],[Sharpe Ratio]]-AVERAGE(Table2[Sharpe Ratio]))/_xlfn.STDEV.P(Table2[Sharpe Ratio])</f>
        <v>1.4091542383145292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1.6233740613752885</v>
      </c>
      <c r="AS136">
        <f>_xlfn.RANK.AVG(Table2[[#This Row],[1Y Return vs Nifty Z-Score]],Table2[1Y Return vs Nifty Z-Score])</f>
        <v>203</v>
      </c>
      <c r="AT136">
        <f>_xlfn.RANK.AVG(Table2[[#This Row],[6M Return vs Nifty Z-Score]],Table2[6M Return vs Nifty Z-Score])</f>
        <v>321</v>
      </c>
      <c r="AU136">
        <f>_xlfn.RANK.AVG(Table2[[#This Row],[Sharpe Ratio Z-Score]],Table2[Sharpe Ratio Z-Score])</f>
        <v>62</v>
      </c>
      <c r="AV136">
        <f>(Table2[[#This Row],[Rank 1Y]]+Table2[[#This Row],[Rank 6M]]+Table2[[#This Row],[Rank Sharpe]])/3</f>
        <v>195.33333333333334</v>
      </c>
    </row>
    <row r="137" spans="1:48" x14ac:dyDescent="0.3">
      <c r="A137" t="s">
        <v>992</v>
      </c>
      <c r="B137" t="s">
        <v>993</v>
      </c>
      <c r="C137" t="s">
        <v>3148</v>
      </c>
      <c r="D137" t="s">
        <v>54</v>
      </c>
      <c r="E137">
        <v>14764.092332639901</v>
      </c>
      <c r="F137">
        <v>1204.95</v>
      </c>
      <c r="G137">
        <v>65.507995754805805</v>
      </c>
      <c r="H137">
        <f>(Table2[[#This Row],[1Y Return vs Nifty]]-AVERAGE(Table2[1Y Return vs Nifty]))/_xlfn.STDEV.P(Table2[1Y Return vs Nifty])</f>
        <v>0.78164889429422857</v>
      </c>
      <c r="I137">
        <v>22.178319935937601</v>
      </c>
      <c r="J137">
        <f>(Table2[[#This Row],[1M Return vs Nifty]]-AVERAGE(Table2[1M Return vs Nifty]))/_xlfn.STDEV.P(Table2[1M Return vs Nifty])</f>
        <v>2.0591919696671992</v>
      </c>
      <c r="K137">
        <v>53.649298458891003</v>
      </c>
      <c r="L137">
        <f>(Table2[[#This Row],[6M Return vs Nifty]]-AVERAGE(Table2[6M Return vs Nifty]))/_xlfn.STDEV.P(Table2[6M Return vs Nifty])</f>
        <v>1.303773251014066</v>
      </c>
      <c r="M137">
        <v>10.9255330150906</v>
      </c>
      <c r="N137">
        <f>(Table2[[#This Row],[1W Return vs Nifty]]-AVERAGE(Table2[1W Return vs Nifty]))/_xlfn.STDEV.P(Table2[1W Return vs Nifty])</f>
        <v>2.0197847209434761</v>
      </c>
      <c r="O137">
        <v>1045.54</v>
      </c>
      <c r="P137">
        <v>970.12998422837597</v>
      </c>
      <c r="Q137">
        <v>831.61606232549605</v>
      </c>
      <c r="R137">
        <v>85.315106726421604</v>
      </c>
      <c r="S137" s="1">
        <f>(Table2[[#This Row],[Close Price]]-Table2[[#This Row],[20D EMA]])/Table2[[#This Row],[20D EMA]]</f>
        <v>0.15246666794192484</v>
      </c>
      <c r="T137" s="1">
        <f>(Table2[[#This Row],[Close Price]]-Table2[[#This Row],[50D EMA]])/Table2[[#This Row],[50D EMA]]</f>
        <v>0.24205005472374477</v>
      </c>
      <c r="U137" s="1">
        <f>(Table2[[#This Row],[Close Price]]-Table2[[#This Row],[200D EMA]])/Table2[[#This Row],[200D EMA]]</f>
        <v>0.44892583800092645</v>
      </c>
      <c r="V137">
        <v>1.6556508317205201</v>
      </c>
      <c r="W137">
        <v>1141.05</v>
      </c>
      <c r="X137">
        <v>1220</v>
      </c>
      <c r="Y137">
        <v>1141.05</v>
      </c>
      <c r="Z137">
        <v>1220</v>
      </c>
      <c r="AA137">
        <v>1031.9000000000001</v>
      </c>
      <c r="AB137">
        <v>1220</v>
      </c>
      <c r="AC137" s="1">
        <f>(Table2[[#This Row],[Close Price]]/Table2[[#This Row],[Day Low]])-1</f>
        <v>5.6001051662942114E-2</v>
      </c>
      <c r="AD137" s="1">
        <f>(Table2[[#This Row],[Day High]]/Table2[[#This Row],[Close Price]])-1</f>
        <v>1.2490144819287119E-2</v>
      </c>
      <c r="AE137" s="1">
        <f>(Table2[[#This Row],[Close Price]]/Table2[[#This Row],[Current Week Low]])-1</f>
        <v>5.6001051662942114E-2</v>
      </c>
      <c r="AF137" s="1">
        <f>(Table2[[#This Row],[Current Week High]]/Table2[[#This Row],[Close Price]])-1</f>
        <v>1.2490144819287119E-2</v>
      </c>
      <c r="AG137" s="1">
        <f>(Table2[[#This Row],[Close Price]]/Table2[[#This Row],[Current Month Low]])-1</f>
        <v>0.16770035856187615</v>
      </c>
      <c r="AH137" s="1">
        <f>(Table2[[#This Row],[Current Month High]]/Table2[[#This Row],[Close Price]])-1</f>
        <v>1.2490144819287119E-2</v>
      </c>
      <c r="AI137">
        <v>1.2490144819287099</v>
      </c>
      <c r="AJ137">
        <v>97.209492635024503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0.22</v>
      </c>
      <c r="AM137" t="s">
        <v>3191</v>
      </c>
      <c r="AN137">
        <v>16.059999999999999</v>
      </c>
      <c r="AO137" t="s">
        <v>3191</v>
      </c>
      <c r="AP137">
        <v>4.6959476919652E-2</v>
      </c>
      <c r="AQ137">
        <f>(Table2[[#This Row],[Sharpe Ratio]]-AVERAGE(Table2[Sharpe Ratio]))/_xlfn.STDEV.P(Table2[Sharpe Ratio])</f>
        <v>-0.20578855092033566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5.9586102849986347</v>
      </c>
      <c r="AS137">
        <f>_xlfn.RANK.AVG(Table2[[#This Row],[1Y Return vs Nifty Z-Score]],Table2[1Y Return vs Nifty Z-Score])</f>
        <v>123</v>
      </c>
      <c r="AT137">
        <f>_xlfn.RANK.AVG(Table2[[#This Row],[6M Return vs Nifty Z-Score]],Table2[6M Return vs Nifty Z-Score])</f>
        <v>70</v>
      </c>
      <c r="AU137">
        <f>_xlfn.RANK.AVG(Table2[[#This Row],[Sharpe Ratio Z-Score]],Table2[Sharpe Ratio Z-Score])</f>
        <v>394</v>
      </c>
      <c r="AV137">
        <f>(Table2[[#This Row],[Rank 1Y]]+Table2[[#This Row],[Rank 6M]]+Table2[[#This Row],[Rank Sharpe]])/3</f>
        <v>195.66666666666666</v>
      </c>
    </row>
    <row r="138" spans="1:48" x14ac:dyDescent="0.3">
      <c r="A138" t="s">
        <v>865</v>
      </c>
      <c r="B138" t="s">
        <v>866</v>
      </c>
      <c r="C138" t="s">
        <v>3151</v>
      </c>
      <c r="D138" t="s">
        <v>776</v>
      </c>
      <c r="E138">
        <v>18292.299620400001</v>
      </c>
      <c r="F138">
        <v>444.6</v>
      </c>
      <c r="G138">
        <v>25.461297844906898</v>
      </c>
      <c r="H138">
        <f>(Table2[[#This Row],[1Y Return vs Nifty]]-AVERAGE(Table2[1Y Return vs Nifty]))/_xlfn.STDEV.P(Table2[1Y Return vs Nifty])</f>
        <v>6.7636894297772476E-2</v>
      </c>
      <c r="I138">
        <v>8.11993468190024</v>
      </c>
      <c r="J138">
        <f>(Table2[[#This Row],[1M Return vs Nifty]]-AVERAGE(Table2[1M Return vs Nifty]))/_xlfn.STDEV.P(Table2[1M Return vs Nifty])</f>
        <v>0.69944422425771191</v>
      </c>
      <c r="K138">
        <v>22.213705585657401</v>
      </c>
      <c r="L138">
        <f>(Table2[[#This Row],[6M Return vs Nifty]]-AVERAGE(Table2[6M Return vs Nifty]))/_xlfn.STDEV.P(Table2[6M Return vs Nifty])</f>
        <v>0.28566336753731675</v>
      </c>
      <c r="M138">
        <v>9.0473411586379004</v>
      </c>
      <c r="N138">
        <f>(Table2[[#This Row],[1W Return vs Nifty]]-AVERAGE(Table2[1W Return vs Nifty]))/_xlfn.STDEV.P(Table2[1W Return vs Nifty])</f>
        <v>1.6561353582006584</v>
      </c>
      <c r="O138">
        <v>418.23</v>
      </c>
      <c r="P138">
        <v>390.70782957029598</v>
      </c>
      <c r="Q138">
        <v>342.04077044061597</v>
      </c>
      <c r="R138">
        <v>67.348327224743201</v>
      </c>
      <c r="S138" s="1">
        <f>(Table2[[#This Row],[Close Price]]-Table2[[#This Row],[20D EMA]])/Table2[[#This Row],[20D EMA]]</f>
        <v>6.3051431030772556E-2</v>
      </c>
      <c r="T138" s="1">
        <f>(Table2[[#This Row],[Close Price]]-Table2[[#This Row],[50D EMA]])/Table2[[#This Row],[50D EMA]]</f>
        <v>0.13793470811418121</v>
      </c>
      <c r="U138" s="1">
        <f>(Table2[[#This Row],[Close Price]]-Table2[[#This Row],[200D EMA]])/Table2[[#This Row],[200D EMA]]</f>
        <v>0.29984504311362514</v>
      </c>
      <c r="V138">
        <v>1.38397307891579</v>
      </c>
      <c r="W138">
        <v>437.4</v>
      </c>
      <c r="X138">
        <v>450.45</v>
      </c>
      <c r="Y138">
        <v>437.4</v>
      </c>
      <c r="Z138">
        <v>450.45</v>
      </c>
      <c r="AA138">
        <v>407.25</v>
      </c>
      <c r="AB138">
        <v>463.5</v>
      </c>
      <c r="AC138" s="1">
        <f>(Table2[[#This Row],[Close Price]]/Table2[[#This Row],[Day Low]])-1</f>
        <v>1.6460905349794386E-2</v>
      </c>
      <c r="AD138" s="1">
        <f>(Table2[[#This Row],[Day High]]/Table2[[#This Row],[Close Price]])-1</f>
        <v>1.3157894736842035E-2</v>
      </c>
      <c r="AE138" s="1">
        <f>(Table2[[#This Row],[Close Price]]/Table2[[#This Row],[Current Week Low]])-1</f>
        <v>1.6460905349794386E-2</v>
      </c>
      <c r="AF138" s="1">
        <f>(Table2[[#This Row],[Current Week High]]/Table2[[#This Row],[Close Price]])-1</f>
        <v>1.3157894736842035E-2</v>
      </c>
      <c r="AG138" s="1">
        <f>(Table2[[#This Row],[Close Price]]/Table2[[#This Row],[Current Month Low]])-1</f>
        <v>9.1712707182320496E-2</v>
      </c>
      <c r="AH138" s="1">
        <f>(Table2[[#This Row],[Current Month High]]/Table2[[#This Row],[Close Price]])-1</f>
        <v>4.2510121457489891E-2</v>
      </c>
      <c r="AI138">
        <v>4.2510121457489802</v>
      </c>
      <c r="AJ138">
        <v>93.472584856396793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0.14000000000000001</v>
      </c>
      <c r="AM138" t="s">
        <v>3191</v>
      </c>
      <c r="AN138">
        <v>13.29</v>
      </c>
      <c r="AO138" t="s">
        <v>3191</v>
      </c>
      <c r="AP138">
        <v>0.17446424436817101</v>
      </c>
      <c r="AQ138">
        <f>(Table2[[#This Row],[Sharpe Ratio]]-AVERAGE(Table2[Sharpe Ratio]))/_xlfn.STDEV.P(Table2[Sharpe Ratio])</f>
        <v>1.2770381837510416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3.9859180280445008</v>
      </c>
      <c r="AS138">
        <f>_xlfn.RANK.AVG(Table2[[#This Row],[1Y Return vs Nifty Z-Score]],Table2[1Y Return vs Nifty Z-Score])</f>
        <v>282</v>
      </c>
      <c r="AT138">
        <f>_xlfn.RANK.AVG(Table2[[#This Row],[6M Return vs Nifty Z-Score]],Table2[6M Return vs Nifty Z-Score])</f>
        <v>235</v>
      </c>
      <c r="AU138">
        <f>_xlfn.RANK.AVG(Table2[[#This Row],[Sharpe Ratio Z-Score]],Table2[Sharpe Ratio Z-Score])</f>
        <v>74</v>
      </c>
      <c r="AV138">
        <f>(Table2[[#This Row],[Rank 1Y]]+Table2[[#This Row],[Rank 6M]]+Table2[[#This Row],[Rank Sharpe]])/3</f>
        <v>197</v>
      </c>
    </row>
    <row r="139" spans="1:48" x14ac:dyDescent="0.3">
      <c r="A139" t="s">
        <v>1044</v>
      </c>
      <c r="B139" t="s">
        <v>1045</v>
      </c>
      <c r="C139" t="s">
        <v>3149</v>
      </c>
      <c r="D139" t="s">
        <v>206</v>
      </c>
      <c r="E139">
        <v>12948.684936885</v>
      </c>
      <c r="F139">
        <v>550.35</v>
      </c>
      <c r="G139">
        <v>31.5406073988804</v>
      </c>
      <c r="H139">
        <f>(Table2[[#This Row],[1Y Return vs Nifty]]-AVERAGE(Table2[1Y Return vs Nifty]))/_xlfn.STDEV.P(Table2[1Y Return vs Nifty])</f>
        <v>0.17602785284812106</v>
      </c>
      <c r="I139">
        <v>2.4258775292535999</v>
      </c>
      <c r="J139">
        <f>(Table2[[#This Row],[1M Return vs Nifty]]-AVERAGE(Table2[1M Return vs Nifty]))/_xlfn.STDEV.P(Table2[1M Return vs Nifty])</f>
        <v>0.14870662277389229</v>
      </c>
      <c r="K139">
        <v>23.453381481797901</v>
      </c>
      <c r="L139">
        <f>(Table2[[#This Row],[6M Return vs Nifty]]-AVERAGE(Table2[6M Return vs Nifty]))/_xlfn.STDEV.P(Table2[6M Return vs Nifty])</f>
        <v>0.3258129612560724</v>
      </c>
      <c r="M139">
        <v>-1.7799742604492299</v>
      </c>
      <c r="N139">
        <f>(Table2[[#This Row],[1W Return vs Nifty]]-AVERAGE(Table2[1W Return vs Nifty]))/_xlfn.STDEV.P(Table2[1W Return vs Nifty])</f>
        <v>-0.44021403168696466</v>
      </c>
      <c r="O139">
        <v>555.80999999999995</v>
      </c>
      <c r="P139">
        <v>524.20462425326298</v>
      </c>
      <c r="Q139">
        <v>442.80073172506098</v>
      </c>
      <c r="R139">
        <v>43.225064047032802</v>
      </c>
      <c r="S139" s="1">
        <f>(Table2[[#This Row],[Close Price]]-Table2[[#This Row],[20D EMA]])/Table2[[#This Row],[20D EMA]]</f>
        <v>-9.8235008366166915E-3</v>
      </c>
      <c r="T139" s="1">
        <f>(Table2[[#This Row],[Close Price]]-Table2[[#This Row],[50D EMA]])/Table2[[#This Row],[50D EMA]]</f>
        <v>4.9876278340698556E-2</v>
      </c>
      <c r="U139" s="1">
        <f>(Table2[[#This Row],[Close Price]]-Table2[[#This Row],[200D EMA]])/Table2[[#This Row],[200D EMA]]</f>
        <v>0.24288412500121467</v>
      </c>
      <c r="V139">
        <v>1.52663960481105</v>
      </c>
      <c r="W139">
        <v>539.15</v>
      </c>
      <c r="X139">
        <v>569</v>
      </c>
      <c r="Y139">
        <v>539.15</v>
      </c>
      <c r="Z139">
        <v>569</v>
      </c>
      <c r="AA139">
        <v>539.15</v>
      </c>
      <c r="AB139">
        <v>590.4</v>
      </c>
      <c r="AC139" s="1">
        <f>(Table2[[#This Row],[Close Price]]/Table2[[#This Row],[Day Low]])-1</f>
        <v>2.0773439673560379E-2</v>
      </c>
      <c r="AD139" s="1">
        <f>(Table2[[#This Row],[Day High]]/Table2[[#This Row],[Close Price]])-1</f>
        <v>3.3887526119741995E-2</v>
      </c>
      <c r="AE139" s="1">
        <f>(Table2[[#This Row],[Close Price]]/Table2[[#This Row],[Current Week Low]])-1</f>
        <v>2.0773439673560379E-2</v>
      </c>
      <c r="AF139" s="1">
        <f>(Table2[[#This Row],[Current Week High]]/Table2[[#This Row],[Close Price]])-1</f>
        <v>3.3887526119741995E-2</v>
      </c>
      <c r="AG139" s="1">
        <f>(Table2[[#This Row],[Close Price]]/Table2[[#This Row],[Current Month Low]])-1</f>
        <v>2.0773439673560379E-2</v>
      </c>
      <c r="AH139" s="1">
        <f>(Table2[[#This Row],[Current Month High]]/Table2[[#This Row],[Close Price]])-1</f>
        <v>7.2771872444807872E-2</v>
      </c>
      <c r="AI139">
        <v>18.470064504406199</v>
      </c>
      <c r="AJ139">
        <v>75.830670926517499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0.14000000000000001</v>
      </c>
      <c r="AM139" t="s">
        <v>3191</v>
      </c>
      <c r="AN139">
        <v>2.29</v>
      </c>
      <c r="AO139" t="s">
        <v>3191</v>
      </c>
      <c r="AP139">
        <v>0.15120030698754899</v>
      </c>
      <c r="AQ139">
        <f>(Table2[[#This Row],[Sharpe Ratio]]-AVERAGE(Table2[Sharpe Ratio]))/_xlfn.STDEV.P(Table2[Sharpe Ratio])</f>
        <v>1.0064883918333762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1.2168217970244974</v>
      </c>
      <c r="AS139">
        <f>_xlfn.RANK.AVG(Table2[[#This Row],[1Y Return vs Nifty Z-Score]],Table2[1Y Return vs Nifty Z-Score])</f>
        <v>250</v>
      </c>
      <c r="AT139">
        <f>_xlfn.RANK.AVG(Table2[[#This Row],[6M Return vs Nifty Z-Score]],Table2[6M Return vs Nifty Z-Score])</f>
        <v>223</v>
      </c>
      <c r="AU139">
        <f>_xlfn.RANK.AVG(Table2[[#This Row],[Sharpe Ratio Z-Score]],Table2[Sharpe Ratio Z-Score])</f>
        <v>118</v>
      </c>
      <c r="AV139">
        <f>(Table2[[#This Row],[Rank 1Y]]+Table2[[#This Row],[Rank 6M]]+Table2[[#This Row],[Rank Sharpe]])/3</f>
        <v>197</v>
      </c>
    </row>
    <row r="140" spans="1:48" x14ac:dyDescent="0.3">
      <c r="A140" t="s">
        <v>941</v>
      </c>
      <c r="B140" t="s">
        <v>942</v>
      </c>
      <c r="C140" t="s">
        <v>3158</v>
      </c>
      <c r="D140" t="s">
        <v>490</v>
      </c>
      <c r="E140">
        <v>16133.0069368899</v>
      </c>
      <c r="F140">
        <v>857.95</v>
      </c>
      <c r="G140">
        <v>52.553337014183299</v>
      </c>
      <c r="H140">
        <f>(Table2[[#This Row],[1Y Return vs Nifty]]-AVERAGE(Table2[1Y Return vs Nifty]))/_xlfn.STDEV.P(Table2[1Y Return vs Nifty])</f>
        <v>0.55067400049712856</v>
      </c>
      <c r="I140">
        <v>4.5027833651586198</v>
      </c>
      <c r="J140">
        <f>(Table2[[#This Row],[1M Return vs Nifty]]-AVERAGE(Table2[1M Return vs Nifty]))/_xlfn.STDEV.P(Table2[1M Return vs Nifty])</f>
        <v>0.34958801681511953</v>
      </c>
      <c r="K140">
        <v>19.043629057833101</v>
      </c>
      <c r="L140">
        <f>(Table2[[#This Row],[6M Return vs Nifty]]-AVERAGE(Table2[6M Return vs Nifty]))/_xlfn.STDEV.P(Table2[6M Return vs Nifty])</f>
        <v>0.18299356081947757</v>
      </c>
      <c r="M140">
        <v>1.9513936694833101</v>
      </c>
      <c r="N140">
        <f>(Table2[[#This Row],[1W Return vs Nifty]]-AVERAGE(Table2[1W Return vs Nifty]))/_xlfn.STDEV.P(Table2[1W Return vs Nifty])</f>
        <v>0.28224121973858496</v>
      </c>
      <c r="O140">
        <v>865.23</v>
      </c>
      <c r="P140">
        <v>840.44261951641704</v>
      </c>
      <c r="Q140">
        <v>711.48659102413899</v>
      </c>
      <c r="R140">
        <v>44.348754261086199</v>
      </c>
      <c r="S140" s="1">
        <f>(Table2[[#This Row],[Close Price]]-Table2[[#This Row],[20D EMA]])/Table2[[#This Row],[20D EMA]]</f>
        <v>-8.4139477364399903E-3</v>
      </c>
      <c r="T140" s="1">
        <f>(Table2[[#This Row],[Close Price]]-Table2[[#This Row],[50D EMA]])/Table2[[#This Row],[50D EMA]]</f>
        <v>2.0831143110824856E-2</v>
      </c>
      <c r="U140" s="1">
        <f>(Table2[[#This Row],[Close Price]]-Table2[[#This Row],[200D EMA]])/Table2[[#This Row],[200D EMA]]</f>
        <v>0.20585547334776394</v>
      </c>
      <c r="V140">
        <v>0.66448066940509798</v>
      </c>
      <c r="W140">
        <v>846.3</v>
      </c>
      <c r="X140">
        <v>875.8</v>
      </c>
      <c r="Y140">
        <v>846.3</v>
      </c>
      <c r="Z140">
        <v>875.8</v>
      </c>
      <c r="AA140">
        <v>846.3</v>
      </c>
      <c r="AB140">
        <v>910</v>
      </c>
      <c r="AC140" s="1">
        <f>(Table2[[#This Row],[Close Price]]/Table2[[#This Row],[Day Low]])-1</f>
        <v>1.3765804088384792E-2</v>
      </c>
      <c r="AD140" s="1">
        <f>(Table2[[#This Row],[Day High]]/Table2[[#This Row],[Close Price]])-1</f>
        <v>2.0805408240573309E-2</v>
      </c>
      <c r="AE140" s="1">
        <f>(Table2[[#This Row],[Close Price]]/Table2[[#This Row],[Current Week Low]])-1</f>
        <v>1.3765804088384792E-2</v>
      </c>
      <c r="AF140" s="1">
        <f>(Table2[[#This Row],[Current Week High]]/Table2[[#This Row],[Close Price]])-1</f>
        <v>2.0805408240573309E-2</v>
      </c>
      <c r="AG140" s="1">
        <f>(Table2[[#This Row],[Close Price]]/Table2[[#This Row],[Current Month Low]])-1</f>
        <v>1.3765804088384792E-2</v>
      </c>
      <c r="AH140" s="1">
        <f>(Table2[[#This Row],[Current Month High]]/Table2[[#This Row],[Close Price]])-1</f>
        <v>6.06678710880586E-2</v>
      </c>
      <c r="AI140">
        <v>8.0016317967247499</v>
      </c>
      <c r="AJ140">
        <v>103.78859857482099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7.0000000000000007E-2</v>
      </c>
      <c r="AM140" t="s">
        <v>3191</v>
      </c>
      <c r="AN140">
        <v>-2.84</v>
      </c>
      <c r="AO140" t="s">
        <v>3189</v>
      </c>
      <c r="AP140">
        <v>0.12414266340034399</v>
      </c>
      <c r="AQ140">
        <f>(Table2[[#This Row],[Sharpe Ratio]]-AVERAGE(Table2[Sharpe Ratio]))/_xlfn.STDEV.P(Table2[Sharpe Ratio])</f>
        <v>0.69181939481319343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2.057316192683504</v>
      </c>
      <c r="AS140">
        <f>_xlfn.RANK.AVG(Table2[[#This Row],[1Y Return vs Nifty Z-Score]],Table2[1Y Return vs Nifty Z-Score])</f>
        <v>162</v>
      </c>
      <c r="AT140">
        <f>_xlfn.RANK.AVG(Table2[[#This Row],[6M Return vs Nifty Z-Score]],Table2[6M Return vs Nifty Z-Score])</f>
        <v>265</v>
      </c>
      <c r="AU140">
        <f>_xlfn.RANK.AVG(Table2[[#This Row],[Sharpe Ratio Z-Score]],Table2[Sharpe Ratio Z-Score])</f>
        <v>167</v>
      </c>
      <c r="AV140">
        <f>(Table2[[#This Row],[Rank 1Y]]+Table2[[#This Row],[Rank 6M]]+Table2[[#This Row],[Rank Sharpe]])/3</f>
        <v>198</v>
      </c>
    </row>
    <row r="141" spans="1:48" x14ac:dyDescent="0.3">
      <c r="A141" t="s">
        <v>1507</v>
      </c>
      <c r="B141" t="s">
        <v>1508</v>
      </c>
      <c r="C141" t="s">
        <v>3158</v>
      </c>
      <c r="D141" t="s">
        <v>163</v>
      </c>
      <c r="E141">
        <v>6847.95957</v>
      </c>
      <c r="F141">
        <v>989.2</v>
      </c>
      <c r="G141">
        <v>65.501473944043397</v>
      </c>
      <c r="H141">
        <f>(Table2[[#This Row],[1Y Return vs Nifty]]-AVERAGE(Table2[1Y Return vs Nifty]))/_xlfn.STDEV.P(Table2[1Y Return vs Nifty])</f>
        <v>0.78153261376701655</v>
      </c>
      <c r="I141">
        <v>2.77009283726172</v>
      </c>
      <c r="J141">
        <f>(Table2[[#This Row],[1M Return vs Nifty]]-AVERAGE(Table2[1M Return vs Nifty]))/_xlfn.STDEV.P(Table2[1M Return vs Nifty])</f>
        <v>0.18199963477646616</v>
      </c>
      <c r="K141">
        <v>64.732213718115403</v>
      </c>
      <c r="L141">
        <f>(Table2[[#This Row],[6M Return vs Nifty]]-AVERAGE(Table2[6M Return vs Nifty]))/_xlfn.STDEV.P(Table2[6M Return vs Nifty])</f>
        <v>1.6627175091565389</v>
      </c>
      <c r="M141">
        <v>-1.27900301035537</v>
      </c>
      <c r="N141">
        <f>(Table2[[#This Row],[1W Return vs Nifty]]-AVERAGE(Table2[1W Return vs Nifty]))/_xlfn.STDEV.P(Table2[1W Return vs Nifty])</f>
        <v>-0.34321761717094162</v>
      </c>
      <c r="O141">
        <v>1002.74</v>
      </c>
      <c r="P141">
        <v>952.21924173874004</v>
      </c>
      <c r="Q141">
        <v>758.27728947034302</v>
      </c>
      <c r="R141">
        <v>41.669970771953899</v>
      </c>
      <c r="S141" s="1">
        <f>(Table2[[#This Row],[Close Price]]-Table2[[#This Row],[20D EMA]])/Table2[[#This Row],[20D EMA]]</f>
        <v>-1.3503001775136091E-2</v>
      </c>
      <c r="T141" s="1">
        <f>(Table2[[#This Row],[Close Price]]-Table2[[#This Row],[50D EMA]])/Table2[[#This Row],[50D EMA]]</f>
        <v>3.8836390444845055E-2</v>
      </c>
      <c r="U141" s="1">
        <f>(Table2[[#This Row],[Close Price]]-Table2[[#This Row],[200D EMA]])/Table2[[#This Row],[200D EMA]]</f>
        <v>0.30453597085962658</v>
      </c>
      <c r="V141">
        <v>0.84034197646226405</v>
      </c>
      <c r="W141">
        <v>981.6</v>
      </c>
      <c r="X141">
        <v>1012</v>
      </c>
      <c r="Y141">
        <v>981.6</v>
      </c>
      <c r="Z141">
        <v>1012</v>
      </c>
      <c r="AA141">
        <v>981.6</v>
      </c>
      <c r="AB141">
        <v>1078.9000000000001</v>
      </c>
      <c r="AC141" s="1">
        <f>(Table2[[#This Row],[Close Price]]/Table2[[#This Row],[Day Low]])-1</f>
        <v>7.7424612876935139E-3</v>
      </c>
      <c r="AD141" s="1">
        <f>(Table2[[#This Row],[Day High]]/Table2[[#This Row],[Close Price]])-1</f>
        <v>2.3048928427011672E-2</v>
      </c>
      <c r="AE141" s="1">
        <f>(Table2[[#This Row],[Close Price]]/Table2[[#This Row],[Current Week Low]])-1</f>
        <v>7.7424612876935139E-3</v>
      </c>
      <c r="AF141" s="1">
        <f>(Table2[[#This Row],[Current Week High]]/Table2[[#This Row],[Close Price]])-1</f>
        <v>2.3048928427011672E-2</v>
      </c>
      <c r="AG141" s="1">
        <f>(Table2[[#This Row],[Close Price]]/Table2[[#This Row],[Current Month Low]])-1</f>
        <v>7.7424612876935139E-3</v>
      </c>
      <c r="AH141" s="1">
        <f>(Table2[[#This Row],[Current Month High]]/Table2[[#This Row],[Close Price]])-1</f>
        <v>9.0679336837848901E-2</v>
      </c>
      <c r="AI141">
        <v>9.3813182369591495</v>
      </c>
      <c r="AJ141">
        <v>126.30976893159399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0.12</v>
      </c>
      <c r="AM141" t="s">
        <v>3191</v>
      </c>
      <c r="AN141">
        <v>-5.5</v>
      </c>
      <c r="AO141" t="s">
        <v>3189</v>
      </c>
      <c r="AP141">
        <v>3.6414472701932002E-2</v>
      </c>
      <c r="AQ141">
        <f>(Table2[[#This Row],[Sharpe Ratio]]-AVERAGE(Table2[Sharpe Ratio]))/_xlfn.STDEV.P(Table2[Sharpe Ratio])</f>
        <v>-0.32842250794136207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1.9546096325877182</v>
      </c>
      <c r="AS141">
        <f>_xlfn.RANK.AVG(Table2[[#This Row],[1Y Return vs Nifty Z-Score]],Table2[1Y Return vs Nifty Z-Score])</f>
        <v>124</v>
      </c>
      <c r="AT141">
        <f>_xlfn.RANK.AVG(Table2[[#This Row],[6M Return vs Nifty Z-Score]],Table2[6M Return vs Nifty Z-Score])</f>
        <v>47</v>
      </c>
      <c r="AU141">
        <f>_xlfn.RANK.AVG(Table2[[#This Row],[Sharpe Ratio Z-Score]],Table2[Sharpe Ratio Z-Score])</f>
        <v>429</v>
      </c>
      <c r="AV141">
        <f>(Table2[[#This Row],[Rank 1Y]]+Table2[[#This Row],[Rank 6M]]+Table2[[#This Row],[Rank Sharpe]])/3</f>
        <v>200</v>
      </c>
    </row>
    <row r="142" spans="1:48" x14ac:dyDescent="0.3">
      <c r="A142" t="s">
        <v>1425</v>
      </c>
      <c r="B142" t="s">
        <v>1426</v>
      </c>
      <c r="C142" t="s">
        <v>3147</v>
      </c>
      <c r="D142" t="s">
        <v>46</v>
      </c>
      <c r="E142">
        <v>7640.097805632</v>
      </c>
      <c r="F142">
        <v>45.48</v>
      </c>
      <c r="G142">
        <v>49.329999695837799</v>
      </c>
      <c r="H142">
        <f>(Table2[[#This Row],[1Y Return vs Nifty]]-AVERAGE(Table2[1Y Return vs Nifty]))/_xlfn.STDEV.P(Table2[1Y Return vs Nifty])</f>
        <v>0.49320355610460376</v>
      </c>
      <c r="I142">
        <v>-4.5085801205276104</v>
      </c>
      <c r="J142">
        <f>(Table2[[#This Row],[1M Return vs Nifty]]-AVERAGE(Table2[1M Return vs Nifty]))/_xlfn.STDEV.P(Table2[1M Return vs Nifty])</f>
        <v>-0.52200434328244549</v>
      </c>
      <c r="K142">
        <v>16.856709070229201</v>
      </c>
      <c r="L142">
        <f>(Table2[[#This Row],[6M Return vs Nifty]]-AVERAGE(Table2[6M Return vs Nifty]))/_xlfn.STDEV.P(Table2[6M Return vs Nifty])</f>
        <v>0.11216541188870947</v>
      </c>
      <c r="M142">
        <v>-0.75782797450056605</v>
      </c>
      <c r="N142">
        <f>(Table2[[#This Row],[1W Return vs Nifty]]-AVERAGE(Table2[1W Return vs Nifty]))/_xlfn.STDEV.P(Table2[1W Return vs Nifty])</f>
        <v>-0.24230941175255785</v>
      </c>
      <c r="O142">
        <v>47.52</v>
      </c>
      <c r="P142">
        <v>47.4745221638671</v>
      </c>
      <c r="Q142">
        <v>39.995352366665003</v>
      </c>
      <c r="R142">
        <v>36.561913033968899</v>
      </c>
      <c r="S142" s="1">
        <f>(Table2[[#This Row],[Close Price]]-Table2[[#This Row],[20D EMA]])/Table2[[#This Row],[20D EMA]]</f>
        <v>-4.292929292929306E-2</v>
      </c>
      <c r="T142" s="1">
        <f>(Table2[[#This Row],[Close Price]]-Table2[[#This Row],[50D EMA]])/Table2[[#This Row],[50D EMA]]</f>
        <v>-4.2012474753987845E-2</v>
      </c>
      <c r="U142" s="1">
        <f>(Table2[[#This Row],[Close Price]]-Table2[[#This Row],[200D EMA]])/Table2[[#This Row],[200D EMA]]</f>
        <v>0.13713212432918315</v>
      </c>
      <c r="V142">
        <v>0.33335180105393902</v>
      </c>
      <c r="W142">
        <v>45.01</v>
      </c>
      <c r="X142">
        <v>46.4</v>
      </c>
      <c r="Y142">
        <v>45.01</v>
      </c>
      <c r="Z142">
        <v>46.4</v>
      </c>
      <c r="AA142">
        <v>45.01</v>
      </c>
      <c r="AB142">
        <v>48.6</v>
      </c>
      <c r="AC142" s="1">
        <f>(Table2[[#This Row],[Close Price]]/Table2[[#This Row],[Day Low]])-1</f>
        <v>1.044212397245059E-2</v>
      </c>
      <c r="AD142" s="1">
        <f>(Table2[[#This Row],[Day High]]/Table2[[#This Row],[Close Price]])-1</f>
        <v>2.0228671943711474E-2</v>
      </c>
      <c r="AE142" s="1">
        <f>(Table2[[#This Row],[Close Price]]/Table2[[#This Row],[Current Week Low]])-1</f>
        <v>1.044212397245059E-2</v>
      </c>
      <c r="AF142" s="1">
        <f>(Table2[[#This Row],[Current Week High]]/Table2[[#This Row],[Close Price]])-1</f>
        <v>2.0228671943711474E-2</v>
      </c>
      <c r="AG142" s="1">
        <f>(Table2[[#This Row],[Close Price]]/Table2[[#This Row],[Current Month Low]])-1</f>
        <v>1.044212397245059E-2</v>
      </c>
      <c r="AH142" s="1">
        <f>(Table2[[#This Row],[Current Month High]]/Table2[[#This Row],[Close Price]])-1</f>
        <v>6.8601583113456543E-2</v>
      </c>
      <c r="AI142">
        <v>26.429199648196999</v>
      </c>
      <c r="AJ142">
        <v>102.897759128167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-0.11</v>
      </c>
      <c r="AM142" t="s">
        <v>3189</v>
      </c>
      <c r="AN142">
        <v>-6.94</v>
      </c>
      <c r="AO142" t="s">
        <v>3189</v>
      </c>
      <c r="AP142">
        <v>0.13585878689102299</v>
      </c>
      <c r="AQ142">
        <f>(Table2[[#This Row],[Sharpe Ratio]]-AVERAGE(Table2[Sharpe Ratio]))/_xlfn.STDEV.P(Table2[Sharpe Ratio])</f>
        <v>0.82807297565051097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0.66912818860882084</v>
      </c>
      <c r="AS142">
        <f>_xlfn.RANK.AVG(Table2[[#This Row],[1Y Return vs Nifty Z-Score]],Table2[1Y Return vs Nifty Z-Score])</f>
        <v>171</v>
      </c>
      <c r="AT142">
        <f>_xlfn.RANK.AVG(Table2[[#This Row],[6M Return vs Nifty Z-Score]],Table2[6M Return vs Nifty Z-Score])</f>
        <v>281</v>
      </c>
      <c r="AU142">
        <f>_xlfn.RANK.AVG(Table2[[#This Row],[Sharpe Ratio Z-Score]],Table2[Sharpe Ratio Z-Score])</f>
        <v>148</v>
      </c>
      <c r="AV142">
        <f>(Table2[[#This Row],[Rank 1Y]]+Table2[[#This Row],[Rank 6M]]+Table2[[#This Row],[Rank Sharpe]])/3</f>
        <v>200</v>
      </c>
    </row>
    <row r="143" spans="1:48" x14ac:dyDescent="0.3">
      <c r="A143" t="s">
        <v>1470</v>
      </c>
      <c r="B143" t="s">
        <v>1471</v>
      </c>
      <c r="C143" t="s">
        <v>3158</v>
      </c>
      <c r="D143" t="s">
        <v>378</v>
      </c>
      <c r="E143">
        <v>7242.8514668399903</v>
      </c>
      <c r="F143">
        <v>1589.1</v>
      </c>
      <c r="G143">
        <v>55.289690075625998</v>
      </c>
      <c r="H143">
        <f>(Table2[[#This Row],[1Y Return vs Nifty]]-AVERAGE(Table2[1Y Return vs Nifty]))/_xlfn.STDEV.P(Table2[1Y Return vs Nifty])</f>
        <v>0.59946176638217008</v>
      </c>
      <c r="I143">
        <v>-16.050147566907299</v>
      </c>
      <c r="J143">
        <f>(Table2[[#This Row],[1M Return vs Nifty]]-AVERAGE(Table2[1M Return vs Nifty]))/_xlfn.STDEV.P(Table2[1M Return vs Nifty])</f>
        <v>-1.638321760263129</v>
      </c>
      <c r="K143">
        <v>43.774135572020803</v>
      </c>
      <c r="L143">
        <f>(Table2[[#This Row],[6M Return vs Nifty]]-AVERAGE(Table2[6M Return vs Nifty]))/_xlfn.STDEV.P(Table2[6M Return vs Nifty])</f>
        <v>0.98394467400555041</v>
      </c>
      <c r="M143">
        <v>-12.298069469381399</v>
      </c>
      <c r="N143">
        <f>(Table2[[#This Row],[1W Return vs Nifty]]-AVERAGE(Table2[1W Return vs Nifty]))/_xlfn.STDEV.P(Table2[1W Return vs Nifty])</f>
        <v>-2.4766932160981199</v>
      </c>
      <c r="O143">
        <v>1729</v>
      </c>
      <c r="P143">
        <v>1697.2400666413901</v>
      </c>
      <c r="Q143">
        <v>1376.09339592371</v>
      </c>
      <c r="R143">
        <v>23.338079332797399</v>
      </c>
      <c r="S143" s="1">
        <f>(Table2[[#This Row],[Close Price]]-Table2[[#This Row],[20D EMA]])/Table2[[#This Row],[20D EMA]]</f>
        <v>-8.0913823019086228E-2</v>
      </c>
      <c r="T143" s="1">
        <f>(Table2[[#This Row],[Close Price]]-Table2[[#This Row],[50D EMA]])/Table2[[#This Row],[50D EMA]]</f>
        <v>-6.3715244983218428E-2</v>
      </c>
      <c r="U143" s="1">
        <f>(Table2[[#This Row],[Close Price]]-Table2[[#This Row],[200D EMA]])/Table2[[#This Row],[200D EMA]]</f>
        <v>0.15479080468466905</v>
      </c>
      <c r="V143">
        <v>0.74026235609485003</v>
      </c>
      <c r="W143">
        <v>1533.4</v>
      </c>
      <c r="X143">
        <v>1600</v>
      </c>
      <c r="Y143">
        <v>1533.4</v>
      </c>
      <c r="Z143">
        <v>1600</v>
      </c>
      <c r="AA143">
        <v>1533.4</v>
      </c>
      <c r="AB143">
        <v>1849.95</v>
      </c>
      <c r="AC143" s="1">
        <f>(Table2[[#This Row],[Close Price]]/Table2[[#This Row],[Day Low]])-1</f>
        <v>3.6324507630102865E-2</v>
      </c>
      <c r="AD143" s="1">
        <f>(Table2[[#This Row],[Day High]]/Table2[[#This Row],[Close Price]])-1</f>
        <v>6.8592284941162429E-3</v>
      </c>
      <c r="AE143" s="1">
        <f>(Table2[[#This Row],[Close Price]]/Table2[[#This Row],[Current Week Low]])-1</f>
        <v>3.6324507630102865E-2</v>
      </c>
      <c r="AF143" s="1">
        <f>(Table2[[#This Row],[Current Week High]]/Table2[[#This Row],[Close Price]])-1</f>
        <v>6.8592284941162429E-3</v>
      </c>
      <c r="AG143" s="1">
        <f>(Table2[[#This Row],[Close Price]]/Table2[[#This Row],[Current Month Low]])-1</f>
        <v>3.6324507630102865E-2</v>
      </c>
      <c r="AH143" s="1">
        <f>(Table2[[#This Row],[Current Month High]]/Table2[[#This Row],[Close Price]])-1</f>
        <v>0.16414951859543137</v>
      </c>
      <c r="AI143">
        <v>21.188093889623001</v>
      </c>
      <c r="AJ143">
        <v>107.834161653151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-7.0000000000000007E-2</v>
      </c>
      <c r="AM143" t="s">
        <v>3189</v>
      </c>
      <c r="AN143">
        <v>-11.48</v>
      </c>
      <c r="AO143" t="s">
        <v>3189</v>
      </c>
      <c r="AP143">
        <v>6.7554554936822997E-2</v>
      </c>
      <c r="AQ143">
        <f>(Table2[[#This Row],[Sharpe Ratio]]-AVERAGE(Table2[Sharpe Ratio]))/_xlfn.STDEV.P(Table2[Sharpe Ratio])</f>
        <v>3.3723530844248173E-2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-2.4978850051292802</v>
      </c>
      <c r="AS143">
        <f>_xlfn.RANK.AVG(Table2[[#This Row],[1Y Return vs Nifty Z-Score]],Table2[1Y Return vs Nifty Z-Score])</f>
        <v>153</v>
      </c>
      <c r="AT143">
        <f>_xlfn.RANK.AVG(Table2[[#This Row],[6M Return vs Nifty Z-Score]],Table2[6M Return vs Nifty Z-Score])</f>
        <v>106</v>
      </c>
      <c r="AU143">
        <f>_xlfn.RANK.AVG(Table2[[#This Row],[Sharpe Ratio Z-Score]],Table2[Sharpe Ratio Z-Score])</f>
        <v>342</v>
      </c>
      <c r="AV143">
        <f>(Table2[[#This Row],[Rank 1Y]]+Table2[[#This Row],[Rank 6M]]+Table2[[#This Row],[Rank Sharpe]])/3</f>
        <v>200.33333333333334</v>
      </c>
    </row>
    <row r="144" spans="1:48" x14ac:dyDescent="0.3">
      <c r="A144" t="s">
        <v>448</v>
      </c>
      <c r="B144" t="s">
        <v>449</v>
      </c>
      <c r="C144" t="s">
        <v>3158</v>
      </c>
      <c r="D144" t="s">
        <v>378</v>
      </c>
      <c r="E144">
        <v>50269.776332404901</v>
      </c>
      <c r="F144">
        <v>1706.95</v>
      </c>
      <c r="G144">
        <v>26.096535953857899</v>
      </c>
      <c r="H144">
        <f>(Table2[[#This Row],[1Y Return vs Nifty]]-AVERAGE(Table2[1Y Return vs Nifty]))/_xlfn.STDEV.P(Table2[1Y Return vs Nifty])</f>
        <v>7.8962862637697848E-2</v>
      </c>
      <c r="I144">
        <v>-0.35372273645958502</v>
      </c>
      <c r="J144">
        <f>(Table2[[#This Row],[1M Return vs Nifty]]-AVERAGE(Table2[1M Return vs Nifty]))/_xlfn.STDEV.P(Table2[1M Return vs Nifty])</f>
        <v>-0.12014041236890141</v>
      </c>
      <c r="K144">
        <v>41.648151769307702</v>
      </c>
      <c r="L144">
        <f>(Table2[[#This Row],[6M Return vs Nifty]]-AVERAGE(Table2[6M Return vs Nifty]))/_xlfn.STDEV.P(Table2[6M Return vs Nifty])</f>
        <v>0.9150900756405016</v>
      </c>
      <c r="M144">
        <v>-2.51686329827342</v>
      </c>
      <c r="N144">
        <f>(Table2[[#This Row],[1W Return vs Nifty]]-AVERAGE(Table2[1W Return vs Nifty]))/_xlfn.STDEV.P(Table2[1W Return vs Nifty])</f>
        <v>-0.58288807645843044</v>
      </c>
      <c r="O144">
        <v>1715.89</v>
      </c>
      <c r="P144">
        <v>1647.0572020151401</v>
      </c>
      <c r="Q144">
        <v>1376.5211574500699</v>
      </c>
      <c r="R144">
        <v>43.086778891314999</v>
      </c>
      <c r="S144" s="1">
        <f>(Table2[[#This Row],[Close Price]]-Table2[[#This Row],[20D EMA]])/Table2[[#This Row],[20D EMA]]</f>
        <v>-5.2101241921102487E-3</v>
      </c>
      <c r="T144" s="1">
        <f>(Table2[[#This Row],[Close Price]]-Table2[[#This Row],[50D EMA]])/Table2[[#This Row],[50D EMA]]</f>
        <v>3.6363520290359296E-2</v>
      </c>
      <c r="U144" s="1">
        <f>(Table2[[#This Row],[Close Price]]-Table2[[#This Row],[200D EMA]])/Table2[[#This Row],[200D EMA]]</f>
        <v>0.2400463231251973</v>
      </c>
      <c r="V144">
        <v>0.53925836688546502</v>
      </c>
      <c r="W144">
        <v>1667.05</v>
      </c>
      <c r="X144">
        <v>1711.95</v>
      </c>
      <c r="Y144">
        <v>1667.05</v>
      </c>
      <c r="Z144">
        <v>1711.95</v>
      </c>
      <c r="AA144">
        <v>1667.05</v>
      </c>
      <c r="AB144">
        <v>1773.55</v>
      </c>
      <c r="AC144" s="1">
        <f>(Table2[[#This Row],[Close Price]]/Table2[[#This Row],[Day Low]])-1</f>
        <v>2.3934495066134875E-2</v>
      </c>
      <c r="AD144" s="1">
        <f>(Table2[[#This Row],[Day High]]/Table2[[#This Row],[Close Price]])-1</f>
        <v>2.9292012068309337E-3</v>
      </c>
      <c r="AE144" s="1">
        <f>(Table2[[#This Row],[Close Price]]/Table2[[#This Row],[Current Week Low]])-1</f>
        <v>2.3934495066134875E-2</v>
      </c>
      <c r="AF144" s="1">
        <f>(Table2[[#This Row],[Current Week High]]/Table2[[#This Row],[Close Price]])-1</f>
        <v>2.9292012068309337E-3</v>
      </c>
      <c r="AG144" s="1">
        <f>(Table2[[#This Row],[Close Price]]/Table2[[#This Row],[Current Month Low]])-1</f>
        <v>2.3934495066134875E-2</v>
      </c>
      <c r="AH144" s="1">
        <f>(Table2[[#This Row],[Current Month High]]/Table2[[#This Row],[Close Price]])-1</f>
        <v>3.901696007498745E-2</v>
      </c>
      <c r="AI144">
        <v>4.8068191804094997</v>
      </c>
      <c r="AJ144">
        <v>67.504047887738494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0.03</v>
      </c>
      <c r="AM144" t="s">
        <v>3191</v>
      </c>
      <c r="AN144">
        <v>-4.1900000000000004</v>
      </c>
      <c r="AO144" t="s">
        <v>3189</v>
      </c>
      <c r="AP144">
        <v>0.108782219050753</v>
      </c>
      <c r="AQ144">
        <f>(Table2[[#This Row],[Sharpe Ratio]]-AVERAGE(Table2[Sharpe Ratio]))/_xlfn.STDEV.P(Table2[Sharpe Ratio])</f>
        <v>0.51318389753893068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0.80420834698979815</v>
      </c>
      <c r="AS144">
        <f>_xlfn.RANK.AVG(Table2[[#This Row],[1Y Return vs Nifty Z-Score]],Table2[1Y Return vs Nifty Z-Score])</f>
        <v>277</v>
      </c>
      <c r="AT144">
        <f>_xlfn.RANK.AVG(Table2[[#This Row],[6M Return vs Nifty Z-Score]],Table2[6M Return vs Nifty Z-Score])</f>
        <v>115</v>
      </c>
      <c r="AU144">
        <f>_xlfn.RANK.AVG(Table2[[#This Row],[Sharpe Ratio Z-Score]],Table2[Sharpe Ratio Z-Score])</f>
        <v>210</v>
      </c>
      <c r="AV144">
        <f>(Table2[[#This Row],[Rank 1Y]]+Table2[[#This Row],[Rank 6M]]+Table2[[#This Row],[Rank Sharpe]])/3</f>
        <v>200.66666666666666</v>
      </c>
    </row>
    <row r="145" spans="1:48" x14ac:dyDescent="0.3">
      <c r="A145" t="s">
        <v>156</v>
      </c>
      <c r="B145" t="s">
        <v>157</v>
      </c>
      <c r="C145" t="s">
        <v>3152</v>
      </c>
      <c r="D145" t="s">
        <v>158</v>
      </c>
      <c r="E145">
        <v>179672.57707490001</v>
      </c>
      <c r="F145">
        <v>459.8</v>
      </c>
      <c r="G145">
        <v>67.135416592066406</v>
      </c>
      <c r="H145">
        <f>(Table2[[#This Row],[1Y Return vs Nifty]]-AVERAGE(Table2[1Y Return vs Nifty]))/_xlfn.STDEV.P(Table2[1Y Return vs Nifty])</f>
        <v>0.81066496971354851</v>
      </c>
      <c r="I145">
        <v>4.3722254734263997</v>
      </c>
      <c r="J145">
        <f>(Table2[[#This Row],[1M Return vs Nifty]]-AVERAGE(Table2[1M Return vs Nifty]))/_xlfn.STDEV.P(Table2[1M Return vs Nifty])</f>
        <v>0.33696026506978166</v>
      </c>
      <c r="K145">
        <v>56.1272461166688</v>
      </c>
      <c r="L145">
        <f>(Table2[[#This Row],[6M Return vs Nifty]]-AVERAGE(Table2[6M Return vs Nifty]))/_xlfn.STDEV.P(Table2[6M Return vs Nifty])</f>
        <v>1.3840269625090302</v>
      </c>
      <c r="M145">
        <v>-1.30282368166874</v>
      </c>
      <c r="N145">
        <f>(Table2[[#This Row],[1W Return vs Nifty]]-AVERAGE(Table2[1W Return vs Nifty]))/_xlfn.STDEV.P(Table2[1W Return vs Nifty])</f>
        <v>-0.34782969762132415</v>
      </c>
      <c r="O145">
        <v>455.61</v>
      </c>
      <c r="P145">
        <v>445.90062832862498</v>
      </c>
      <c r="Q145">
        <v>377.13639517756798</v>
      </c>
      <c r="R145">
        <v>52.774782037809103</v>
      </c>
      <c r="S145" s="1">
        <f>(Table2[[#This Row],[Close Price]]-Table2[[#This Row],[20D EMA]])/Table2[[#This Row],[20D EMA]]</f>
        <v>9.1964618862623686E-3</v>
      </c>
      <c r="T145" s="1">
        <f>(Table2[[#This Row],[Close Price]]-Table2[[#This Row],[50D EMA]])/Table2[[#This Row],[50D EMA]]</f>
        <v>3.1171455674943158E-2</v>
      </c>
      <c r="U145" s="1">
        <f>(Table2[[#This Row],[Close Price]]-Table2[[#This Row],[200D EMA]])/Table2[[#This Row],[200D EMA]]</f>
        <v>0.21918755622488079</v>
      </c>
      <c r="V145">
        <v>0.81347133500098201</v>
      </c>
      <c r="W145">
        <v>451.55</v>
      </c>
      <c r="X145">
        <v>461.4</v>
      </c>
      <c r="Y145">
        <v>451.55</v>
      </c>
      <c r="Z145">
        <v>461.4</v>
      </c>
      <c r="AA145">
        <v>451.55</v>
      </c>
      <c r="AB145">
        <v>473.65</v>
      </c>
      <c r="AC145" s="1">
        <f>(Table2[[#This Row],[Close Price]]/Table2[[#This Row],[Day Low]])-1</f>
        <v>1.8270401948842885E-2</v>
      </c>
      <c r="AD145" s="1">
        <f>(Table2[[#This Row],[Day High]]/Table2[[#This Row],[Close Price]])-1</f>
        <v>3.4797738147018809E-3</v>
      </c>
      <c r="AE145" s="1">
        <f>(Table2[[#This Row],[Close Price]]/Table2[[#This Row],[Current Week Low]])-1</f>
        <v>1.8270401948842885E-2</v>
      </c>
      <c r="AF145" s="1">
        <f>(Table2[[#This Row],[Current Week High]]/Table2[[#This Row],[Close Price]])-1</f>
        <v>3.4797738147018809E-3</v>
      </c>
      <c r="AG145" s="1">
        <f>(Table2[[#This Row],[Close Price]]/Table2[[#This Row],[Current Month Low]])-1</f>
        <v>1.8270401948842885E-2</v>
      </c>
      <c r="AH145" s="1">
        <f>(Table2[[#This Row],[Current Month High]]/Table2[[#This Row],[Close Price]])-1</f>
        <v>3.0121792083514398E-2</v>
      </c>
      <c r="AI145">
        <v>10.2109612875163</v>
      </c>
      <c r="AJ145">
        <v>121.05769230769199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7.0000000000000007E-2</v>
      </c>
      <c r="AM145" t="s">
        <v>3191</v>
      </c>
      <c r="AN145">
        <v>0.15</v>
      </c>
      <c r="AO145" t="s">
        <v>3191</v>
      </c>
      <c r="AP145">
        <v>3.7960768653274003E-2</v>
      </c>
      <c r="AQ145">
        <f>(Table2[[#This Row],[Sharpe Ratio]]-AVERAGE(Table2[Sharpe Ratio]))/_xlfn.STDEV.P(Table2[Sharpe Ratio])</f>
        <v>-0.31043973739680342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1.8733827622742325</v>
      </c>
      <c r="AS145">
        <f>_xlfn.RANK.AVG(Table2[[#This Row],[1Y Return vs Nifty Z-Score]],Table2[1Y Return vs Nifty Z-Score])</f>
        <v>118</v>
      </c>
      <c r="AT145">
        <f>_xlfn.RANK.AVG(Table2[[#This Row],[6M Return vs Nifty Z-Score]],Table2[6M Return vs Nifty Z-Score])</f>
        <v>62</v>
      </c>
      <c r="AU145">
        <f>_xlfn.RANK.AVG(Table2[[#This Row],[Sharpe Ratio Z-Score]],Table2[Sharpe Ratio Z-Score])</f>
        <v>424</v>
      </c>
      <c r="AV145">
        <f>(Table2[[#This Row],[Rank 1Y]]+Table2[[#This Row],[Rank 6M]]+Table2[[#This Row],[Rank Sharpe]])/3</f>
        <v>201.33333333333334</v>
      </c>
    </row>
    <row r="146" spans="1:48" x14ac:dyDescent="0.3">
      <c r="A146" t="s">
        <v>1610</v>
      </c>
      <c r="B146" t="s">
        <v>1611</v>
      </c>
      <c r="C146" t="s">
        <v>3147</v>
      </c>
      <c r="D146" t="s">
        <v>46</v>
      </c>
      <c r="E146">
        <v>5849.3219413300003</v>
      </c>
      <c r="F146">
        <v>773.05</v>
      </c>
      <c r="G146">
        <v>56.272269203849099</v>
      </c>
      <c r="H146">
        <f>(Table2[[#This Row],[1Y Return vs Nifty]]-AVERAGE(Table2[1Y Return vs Nifty]))/_xlfn.STDEV.P(Table2[1Y Return vs Nifty])</f>
        <v>0.61698064621780135</v>
      </c>
      <c r="I146">
        <v>-4.54036720096508</v>
      </c>
      <c r="J146">
        <f>(Table2[[#This Row],[1M Return vs Nifty]]-AVERAGE(Table2[1M Return vs Nifty]))/_xlfn.STDEV.P(Table2[1M Return vs Nifty])</f>
        <v>-0.52507883656008469</v>
      </c>
      <c r="K146">
        <v>10.297992065285699</v>
      </c>
      <c r="L146">
        <f>(Table2[[#This Row],[6M Return vs Nifty]]-AVERAGE(Table2[6M Return vs Nifty]))/_xlfn.STDEV.P(Table2[6M Return vs Nifty])</f>
        <v>-0.10025286928026683</v>
      </c>
      <c r="M146">
        <v>-6.52496640961213</v>
      </c>
      <c r="N146">
        <f>(Table2[[#This Row],[1W Return vs Nifty]]-AVERAGE(Table2[1W Return vs Nifty]))/_xlfn.STDEV.P(Table2[1W Return vs Nifty])</f>
        <v>-1.3589238883688595</v>
      </c>
      <c r="O146">
        <v>820.67</v>
      </c>
      <c r="P146">
        <v>819.46223593504601</v>
      </c>
      <c r="Q146">
        <v>688.68406560061999</v>
      </c>
      <c r="R146">
        <v>23.9066938891661</v>
      </c>
      <c r="S146" s="1">
        <f>(Table2[[#This Row],[Close Price]]-Table2[[#This Row],[20D EMA]])/Table2[[#This Row],[20D EMA]]</f>
        <v>-5.8025759440457195E-2</v>
      </c>
      <c r="T146" s="1">
        <f>(Table2[[#This Row],[Close Price]]-Table2[[#This Row],[50D EMA]])/Table2[[#This Row],[50D EMA]]</f>
        <v>-5.663743111003456E-2</v>
      </c>
      <c r="U146" s="1">
        <f>(Table2[[#This Row],[Close Price]]-Table2[[#This Row],[200D EMA]])/Table2[[#This Row],[200D EMA]]</f>
        <v>0.12250310209486574</v>
      </c>
      <c r="V146">
        <v>0.75018735928396096</v>
      </c>
      <c r="W146">
        <v>761.55</v>
      </c>
      <c r="X146">
        <v>800</v>
      </c>
      <c r="Y146">
        <v>761.55</v>
      </c>
      <c r="Z146">
        <v>800</v>
      </c>
      <c r="AA146">
        <v>761.55</v>
      </c>
      <c r="AB146">
        <v>856.8</v>
      </c>
      <c r="AC146" s="1">
        <f>(Table2[[#This Row],[Close Price]]/Table2[[#This Row],[Day Low]])-1</f>
        <v>1.5100781301293331E-2</v>
      </c>
      <c r="AD146" s="1">
        <f>(Table2[[#This Row],[Day High]]/Table2[[#This Row],[Close Price]])-1</f>
        <v>3.4861910613802616E-2</v>
      </c>
      <c r="AE146" s="1">
        <f>(Table2[[#This Row],[Close Price]]/Table2[[#This Row],[Current Week Low]])-1</f>
        <v>1.5100781301293331E-2</v>
      </c>
      <c r="AF146" s="1">
        <f>(Table2[[#This Row],[Current Week High]]/Table2[[#This Row],[Close Price]])-1</f>
        <v>3.4861910613802616E-2</v>
      </c>
      <c r="AG146" s="1">
        <f>(Table2[[#This Row],[Close Price]]/Table2[[#This Row],[Current Month Low]])-1</f>
        <v>1.5100781301293331E-2</v>
      </c>
      <c r="AH146" s="1">
        <f>(Table2[[#This Row],[Current Month High]]/Table2[[#This Row],[Close Price]])-1</f>
        <v>0.10833710626738235</v>
      </c>
      <c r="AI146">
        <v>21.182329732876202</v>
      </c>
      <c r="AJ146">
        <v>101.315104166666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-0.14000000000000001</v>
      </c>
      <c r="AM146" t="s">
        <v>3189</v>
      </c>
      <c r="AN146">
        <v>-9.9</v>
      </c>
      <c r="AO146" t="s">
        <v>3189</v>
      </c>
      <c r="AP146">
        <v>0.16090569990676801</v>
      </c>
      <c r="AQ146">
        <f>(Table2[[#This Row],[Sharpe Ratio]]-AVERAGE(Table2[Sharpe Ratio]))/_xlfn.STDEV.P(Table2[Sharpe Ratio])</f>
        <v>1.1193580231349578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-0.24791692485645189</v>
      </c>
      <c r="AS146">
        <f>_xlfn.RANK.AVG(Table2[[#This Row],[1Y Return vs Nifty Z-Score]],Table2[1Y Return vs Nifty Z-Score])</f>
        <v>148</v>
      </c>
      <c r="AT146">
        <f>_xlfn.RANK.AVG(Table2[[#This Row],[6M Return vs Nifty Z-Score]],Table2[6M Return vs Nifty Z-Score])</f>
        <v>358</v>
      </c>
      <c r="AU146">
        <f>_xlfn.RANK.AVG(Table2[[#This Row],[Sharpe Ratio Z-Score]],Table2[Sharpe Ratio Z-Score])</f>
        <v>98</v>
      </c>
      <c r="AV146">
        <f>(Table2[[#This Row],[Rank 1Y]]+Table2[[#This Row],[Rank 6M]]+Table2[[#This Row],[Rank Sharpe]])/3</f>
        <v>201.33333333333334</v>
      </c>
    </row>
    <row r="147" spans="1:48" x14ac:dyDescent="0.3">
      <c r="A147" t="s">
        <v>25</v>
      </c>
      <c r="B147" t="s">
        <v>26</v>
      </c>
      <c r="C147" t="s">
        <v>3145</v>
      </c>
      <c r="D147" t="s">
        <v>27</v>
      </c>
      <c r="E147">
        <v>922339.73092149396</v>
      </c>
      <c r="F147">
        <v>1542.65</v>
      </c>
      <c r="G147">
        <v>47.361150682571697</v>
      </c>
      <c r="H147">
        <f>(Table2[[#This Row],[1Y Return vs Nifty]]-AVERAGE(Table2[1Y Return vs Nifty]))/_xlfn.STDEV.P(Table2[1Y Return vs Nifty])</f>
        <v>0.45809999213995306</v>
      </c>
      <c r="I147">
        <v>2.7049125599098298</v>
      </c>
      <c r="J147">
        <f>(Table2[[#This Row],[1M Return vs Nifty]]-AVERAGE(Table2[1M Return vs Nifty]))/_xlfn.STDEV.P(Table2[1M Return vs Nifty])</f>
        <v>0.17569530226794106</v>
      </c>
      <c r="K147">
        <v>18.059214033392902</v>
      </c>
      <c r="L147">
        <f>(Table2[[#This Row],[6M Return vs Nifty]]-AVERAGE(Table2[6M Return vs Nifty]))/_xlfn.STDEV.P(Table2[6M Return vs Nifty])</f>
        <v>0.15111114429031611</v>
      </c>
      <c r="M147">
        <v>-2.59285343465308</v>
      </c>
      <c r="N147">
        <f>(Table2[[#This Row],[1W Return vs Nifty]]-AVERAGE(Table2[1W Return vs Nifty]))/_xlfn.STDEV.P(Table2[1W Return vs Nifty])</f>
        <v>-0.5976010380625737</v>
      </c>
      <c r="O147">
        <v>1524.8</v>
      </c>
      <c r="P147">
        <v>1481.1448837836199</v>
      </c>
      <c r="Q147">
        <v>1288.54054590639</v>
      </c>
      <c r="R147">
        <v>54.4284409150603</v>
      </c>
      <c r="S147" s="1">
        <f>(Table2[[#This Row],[Close Price]]-Table2[[#This Row],[20D EMA]])/Table2[[#This Row],[20D EMA]]</f>
        <v>1.1706453305351611E-2</v>
      </c>
      <c r="T147" s="1">
        <f>(Table2[[#This Row],[Close Price]]-Table2[[#This Row],[50D EMA]])/Table2[[#This Row],[50D EMA]]</f>
        <v>4.1525388157344821E-2</v>
      </c>
      <c r="U147" s="1">
        <f>(Table2[[#This Row],[Close Price]]-Table2[[#This Row],[200D EMA]])/Table2[[#This Row],[200D EMA]]</f>
        <v>0.19720718521500888</v>
      </c>
      <c r="V147">
        <v>1.0951827932571401</v>
      </c>
      <c r="W147">
        <v>1523.25</v>
      </c>
      <c r="X147">
        <v>1546.75</v>
      </c>
      <c r="Y147">
        <v>1523.25</v>
      </c>
      <c r="Z147">
        <v>1546.75</v>
      </c>
      <c r="AA147">
        <v>1523.25</v>
      </c>
      <c r="AB147">
        <v>1605</v>
      </c>
      <c r="AC147" s="1">
        <f>(Table2[[#This Row],[Close Price]]/Table2[[#This Row],[Day Low]])-1</f>
        <v>1.2735926473001813E-2</v>
      </c>
      <c r="AD147" s="1">
        <f>(Table2[[#This Row],[Day High]]/Table2[[#This Row],[Close Price]])-1</f>
        <v>2.6577642368650345E-3</v>
      </c>
      <c r="AE147" s="1">
        <f>(Table2[[#This Row],[Close Price]]/Table2[[#This Row],[Current Week Low]])-1</f>
        <v>1.2735926473001813E-2</v>
      </c>
      <c r="AF147" s="1">
        <f>(Table2[[#This Row],[Current Week High]]/Table2[[#This Row],[Close Price]])-1</f>
        <v>2.6577642368650345E-3</v>
      </c>
      <c r="AG147" s="1">
        <f>(Table2[[#This Row],[Close Price]]/Table2[[#This Row],[Current Month Low]])-1</f>
        <v>1.2735926473001813E-2</v>
      </c>
      <c r="AH147" s="1">
        <f>(Table2[[#This Row],[Current Month High]]/Table2[[#This Row],[Close Price]])-1</f>
        <v>4.0417463455741709E-2</v>
      </c>
      <c r="AI147">
        <v>4.2621463066800702</v>
      </c>
      <c r="AJ147">
        <v>74.586917157084599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0.05</v>
      </c>
      <c r="AM147" t="s">
        <v>3191</v>
      </c>
      <c r="AN147">
        <v>3.79</v>
      </c>
      <c r="AO147" t="s">
        <v>3191</v>
      </c>
      <c r="AP147">
        <v>0.133613800839048</v>
      </c>
      <c r="AQ147">
        <f>(Table2[[#This Row],[Sharpe Ratio]]-AVERAGE(Table2[Sharpe Ratio]))/_xlfn.STDEV.P(Table2[Sharpe Ratio])</f>
        <v>0.80196473355535214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0.98927013419098875</v>
      </c>
      <c r="AS147">
        <f>_xlfn.RANK.AVG(Table2[[#This Row],[1Y Return vs Nifty Z-Score]],Table2[1Y Return vs Nifty Z-Score])</f>
        <v>181</v>
      </c>
      <c r="AT147">
        <f>_xlfn.RANK.AVG(Table2[[#This Row],[6M Return vs Nifty Z-Score]],Table2[6M Return vs Nifty Z-Score])</f>
        <v>273</v>
      </c>
      <c r="AU147">
        <f>_xlfn.RANK.AVG(Table2[[#This Row],[Sharpe Ratio Z-Score]],Table2[Sharpe Ratio Z-Score])</f>
        <v>152</v>
      </c>
      <c r="AV147">
        <f>(Table2[[#This Row],[Rank 1Y]]+Table2[[#This Row],[Rank 6M]]+Table2[[#This Row],[Rank Sharpe]])/3</f>
        <v>202</v>
      </c>
    </row>
    <row r="148" spans="1:48" x14ac:dyDescent="0.3">
      <c r="A148" t="s">
        <v>131</v>
      </c>
      <c r="B148" t="s">
        <v>132</v>
      </c>
      <c r="C148" t="s">
        <v>3144</v>
      </c>
      <c r="D148" t="s">
        <v>51</v>
      </c>
      <c r="E148">
        <v>217091.72070395999</v>
      </c>
      <c r="F148">
        <v>341.7</v>
      </c>
      <c r="G148">
        <v>10.783394821494699</v>
      </c>
      <c r="H148">
        <f>(Table2[[#This Row],[1Y Return vs Nifty]]-AVERAGE(Table2[1Y Return vs Nifty]))/_xlfn.STDEV.P(Table2[1Y Return vs Nifty])</f>
        <v>-0.19406255760410415</v>
      </c>
      <c r="I148">
        <v>-7.2979159623718301E-2</v>
      </c>
      <c r="J148">
        <f>(Table2[[#This Row],[1M Return vs Nifty]]-AVERAGE(Table2[1M Return vs Nifty]))/_xlfn.STDEV.P(Table2[1M Return vs Nifty])</f>
        <v>-9.2986479769769176E-2</v>
      </c>
      <c r="K148">
        <v>-14.7826199890971</v>
      </c>
      <c r="L148">
        <f>(Table2[[#This Row],[6M Return vs Nifty]]-AVERAGE(Table2[6M Return vs Nifty]))/_xlfn.STDEV.P(Table2[6M Return vs Nifty])</f>
        <v>-0.91254291003707122</v>
      </c>
      <c r="M148">
        <v>5.2560168434153001</v>
      </c>
      <c r="N148">
        <f>(Table2[[#This Row],[1W Return vs Nifty]]-AVERAGE(Table2[1W Return vs Nifty]))/_xlfn.STDEV.P(Table2[1W Return vs Nifty])</f>
        <v>0.92207154760252641</v>
      </c>
      <c r="O148">
        <v>334.76</v>
      </c>
      <c r="P148">
        <v>336.47541626906701</v>
      </c>
      <c r="Q148">
        <v>306.67296038118599</v>
      </c>
      <c r="R148">
        <v>58.005934451765</v>
      </c>
      <c r="S148" s="1">
        <f>(Table2[[#This Row],[Close Price]]-Table2[[#This Row],[20D EMA]])/Table2[[#This Row],[20D EMA]]</f>
        <v>2.0731270163699359E-2</v>
      </c>
      <c r="T148" s="1">
        <f>(Table2[[#This Row],[Close Price]]-Table2[[#This Row],[50D EMA]])/Table2[[#This Row],[50D EMA]]</f>
        <v>1.5527386187272207E-2</v>
      </c>
      <c r="U148" s="1">
        <f>(Table2[[#This Row],[Close Price]]-Table2[[#This Row],[200D EMA]])/Table2[[#This Row],[200D EMA]]</f>
        <v>0.11421626339432196</v>
      </c>
      <c r="V148">
        <v>1.66865271681426</v>
      </c>
      <c r="W148">
        <v>329.3</v>
      </c>
      <c r="X148">
        <v>345.85</v>
      </c>
      <c r="Y148">
        <v>329.3</v>
      </c>
      <c r="Z148">
        <v>345.85</v>
      </c>
      <c r="AA148">
        <v>323.14999999999998</v>
      </c>
      <c r="AB148">
        <v>355</v>
      </c>
      <c r="AC148" s="1">
        <f>(Table2[[#This Row],[Close Price]]/Table2[[#This Row],[Day Low]])-1</f>
        <v>3.7655633161250979E-2</v>
      </c>
      <c r="AD148" s="1">
        <f>(Table2[[#This Row],[Day High]]/Table2[[#This Row],[Close Price]])-1</f>
        <v>1.2145156570090743E-2</v>
      </c>
      <c r="AE148" s="1">
        <f>(Table2[[#This Row],[Close Price]]/Table2[[#This Row],[Current Week Low]])-1</f>
        <v>3.7655633161250979E-2</v>
      </c>
      <c r="AF148" s="1">
        <f>(Table2[[#This Row],[Current Week High]]/Table2[[#This Row],[Close Price]])-1</f>
        <v>1.2145156570090743E-2</v>
      </c>
      <c r="AG148" s="1">
        <f>(Table2[[#This Row],[Close Price]]/Table2[[#This Row],[Current Month Low]])-1</f>
        <v>5.7403682500386966E-2</v>
      </c>
      <c r="AH148" s="1">
        <f>(Table2[[#This Row],[Current Month High]]/Table2[[#This Row],[Close Price]])-1</f>
        <v>3.8923031899326999E-2</v>
      </c>
      <c r="AI148">
        <v>15.510681884694099</v>
      </c>
      <c r="AJ148">
        <v>67.294981640146801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-0.09</v>
      </c>
      <c r="AM148" t="s">
        <v>3189</v>
      </c>
      <c r="AN148">
        <v>3.67</v>
      </c>
      <c r="AO148" t="s">
        <v>3191</v>
      </c>
      <c r="AQ148">
        <f>(Table2[[#This Row],[Sharpe Ratio]]-AVERAGE(Table2[Sharpe Ratio]))/_xlfn.STDEV.P(Table2[Sharpe Ratio])</f>
        <v>-0.75190748604766899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364</v>
      </c>
      <c r="AT148">
        <f>_xlfn.RANK.AVG(Table2[[#This Row],[6M Return vs Nifty Z-Score]],Table2[6M Return vs Nifty Z-Score])</f>
        <v>623</v>
      </c>
      <c r="AU148">
        <f>_xlfn.RANK.AVG(Table2[[#This Row],[Sharpe Ratio Z-Score]],Table2[Sharpe Ratio Z-Score])</f>
        <v>556</v>
      </c>
      <c r="AV148">
        <f>(Table2[[#This Row],[Rank 1Y]]+Table2[[#This Row],[Rank 6M]]+Table2[[#This Row],[Rank Sharpe]])/3</f>
        <v>514.33333333333337</v>
      </c>
    </row>
    <row r="149" spans="1:48" x14ac:dyDescent="0.3">
      <c r="A149" t="s">
        <v>458</v>
      </c>
      <c r="B149" t="s">
        <v>459</v>
      </c>
      <c r="C149" t="s">
        <v>3148</v>
      </c>
      <c r="D149" t="s">
        <v>54</v>
      </c>
      <c r="E149">
        <v>48335.776651050001</v>
      </c>
      <c r="F149">
        <v>2853.25</v>
      </c>
      <c r="G149">
        <v>69.553219714877301</v>
      </c>
      <c r="H149">
        <f>(Table2[[#This Row],[1Y Return vs Nifty]]-AVERAGE(Table2[1Y Return vs Nifty]))/_xlfn.STDEV.P(Table2[1Y Return vs Nifty])</f>
        <v>0.85377315424351841</v>
      </c>
      <c r="I149">
        <v>-4.8881807393798704</v>
      </c>
      <c r="J149">
        <f>(Table2[[#This Row],[1M Return vs Nifty]]-AVERAGE(Table2[1M Return vs Nifty]))/_xlfn.STDEV.P(Table2[1M Return vs Nifty])</f>
        <v>-0.55871987471178752</v>
      </c>
      <c r="K149">
        <v>31.134898546833199</v>
      </c>
      <c r="L149">
        <f>(Table2[[#This Row],[6M Return vs Nifty]]-AVERAGE(Table2[6M Return vs Nifty]))/_xlfn.STDEV.P(Table2[6M Return vs Nifty])</f>
        <v>0.57459555859867761</v>
      </c>
      <c r="M149">
        <v>4.5653309791094703</v>
      </c>
      <c r="N149">
        <f>(Table2[[#This Row],[1W Return vs Nifty]]-AVERAGE(Table2[1W Return vs Nifty]))/_xlfn.STDEV.P(Table2[1W Return vs Nifty])</f>
        <v>0.78834321013403053</v>
      </c>
      <c r="O149">
        <v>2830.2</v>
      </c>
      <c r="P149">
        <v>2741.3688319345401</v>
      </c>
      <c r="Q149">
        <v>2310.7460715371199</v>
      </c>
      <c r="R149">
        <v>53.585413639425497</v>
      </c>
      <c r="S149" s="1">
        <f>(Table2[[#This Row],[Close Price]]-Table2[[#This Row],[20D EMA]])/Table2[[#This Row],[20D EMA]]</f>
        <v>8.1443007561303737E-3</v>
      </c>
      <c r="T149" s="1">
        <f>(Table2[[#This Row],[Close Price]]-Table2[[#This Row],[50D EMA]])/Table2[[#This Row],[50D EMA]]</f>
        <v>4.0812154410651523E-2</v>
      </c>
      <c r="U149" s="1">
        <f>(Table2[[#This Row],[Close Price]]-Table2[[#This Row],[200D EMA]])/Table2[[#This Row],[200D EMA]]</f>
        <v>0.2347743593055224</v>
      </c>
      <c r="V149">
        <v>0.63420148322522696</v>
      </c>
      <c r="W149">
        <v>2771.05</v>
      </c>
      <c r="X149">
        <v>2870</v>
      </c>
      <c r="Y149">
        <v>2771.05</v>
      </c>
      <c r="Z149">
        <v>2870</v>
      </c>
      <c r="AA149">
        <v>2716.2</v>
      </c>
      <c r="AB149">
        <v>2879.85</v>
      </c>
      <c r="AC149" s="1">
        <f>(Table2[[#This Row],[Close Price]]/Table2[[#This Row],[Day Low]])-1</f>
        <v>2.9663845834611458E-2</v>
      </c>
      <c r="AD149" s="1">
        <f>(Table2[[#This Row],[Day High]]/Table2[[#This Row],[Close Price]])-1</f>
        <v>5.8704985542801236E-3</v>
      </c>
      <c r="AE149" s="1">
        <f>(Table2[[#This Row],[Close Price]]/Table2[[#This Row],[Current Week Low]])-1</f>
        <v>2.9663845834611458E-2</v>
      </c>
      <c r="AF149" s="1">
        <f>(Table2[[#This Row],[Current Week High]]/Table2[[#This Row],[Close Price]])-1</f>
        <v>5.8704985542801236E-3</v>
      </c>
      <c r="AG149" s="1">
        <f>(Table2[[#This Row],[Close Price]]/Table2[[#This Row],[Current Month Low]])-1</f>
        <v>5.0456520138428829E-2</v>
      </c>
      <c r="AH149" s="1">
        <f>(Table2[[#This Row],[Current Month High]]/Table2[[#This Row],[Close Price]])-1</f>
        <v>9.3227021817225975E-3</v>
      </c>
      <c r="AI149">
        <v>8.227459914133</v>
      </c>
      <c r="AJ149">
        <v>106.00339337929999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-0.04</v>
      </c>
      <c r="AM149" t="s">
        <v>3189</v>
      </c>
      <c r="AN149">
        <v>-2.11</v>
      </c>
      <c r="AO149" t="s">
        <v>3189</v>
      </c>
      <c r="AP149">
        <v>6.9226617647236005E-2</v>
      </c>
      <c r="AQ149">
        <f>(Table2[[#This Row],[Sharpe Ratio]]-AVERAGE(Table2[Sharpe Ratio]))/_xlfn.STDEV.P(Table2[Sharpe Ratio])</f>
        <v>5.3168915818175219E-2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1.7111609640826142</v>
      </c>
      <c r="AS149">
        <f>_xlfn.RANK.AVG(Table2[[#This Row],[1Y Return vs Nifty Z-Score]],Table2[1Y Return vs Nifty Z-Score])</f>
        <v>113</v>
      </c>
      <c r="AT149">
        <f>_xlfn.RANK.AVG(Table2[[#This Row],[6M Return vs Nifty Z-Score]],Table2[6M Return vs Nifty Z-Score])</f>
        <v>167</v>
      </c>
      <c r="AU149">
        <f>_xlfn.RANK.AVG(Table2[[#This Row],[Sharpe Ratio Z-Score]],Table2[Sharpe Ratio Z-Score])</f>
        <v>338</v>
      </c>
      <c r="AV149">
        <f>(Table2[[#This Row],[Rank 1Y]]+Table2[[#This Row],[Rank 6M]]+Table2[[#This Row],[Rank Sharpe]])/3</f>
        <v>206</v>
      </c>
    </row>
    <row r="150" spans="1:48" x14ac:dyDescent="0.3">
      <c r="A150" t="s">
        <v>207</v>
      </c>
      <c r="B150" t="s">
        <v>208</v>
      </c>
      <c r="C150" t="s">
        <v>3144</v>
      </c>
      <c r="D150" t="s">
        <v>51</v>
      </c>
      <c r="E150">
        <v>124657.4716625</v>
      </c>
      <c r="F150">
        <v>3315.7</v>
      </c>
      <c r="G150">
        <v>43.595735824822398</v>
      </c>
      <c r="H150">
        <f>(Table2[[#This Row],[1Y Return vs Nifty]]-AVERAGE(Table2[1Y Return vs Nifty]))/_xlfn.STDEV.P(Table2[1Y Return vs Nifty])</f>
        <v>0.39096458438556292</v>
      </c>
      <c r="I150">
        <v>9.23370007637374</v>
      </c>
      <c r="J150">
        <f>(Table2[[#This Row],[1M Return vs Nifty]]-AVERAGE(Table2[1M Return vs Nifty]))/_xlfn.STDEV.P(Table2[1M Return vs Nifty])</f>
        <v>0.80716925502648562</v>
      </c>
      <c r="K150">
        <v>22.786161081751601</v>
      </c>
      <c r="L150">
        <f>(Table2[[#This Row],[6M Return vs Nifty]]-AVERAGE(Table2[6M Return vs Nifty]))/_xlfn.STDEV.P(Table2[6M Return vs Nifty])</f>
        <v>0.30420358088001925</v>
      </c>
      <c r="M150">
        <v>1.6159413301271</v>
      </c>
      <c r="N150">
        <f>(Table2[[#This Row],[1W Return vs Nifty]]-AVERAGE(Table2[1W Return vs Nifty]))/_xlfn.STDEV.P(Table2[1W Return vs Nifty])</f>
        <v>0.2172920352245665</v>
      </c>
      <c r="O150">
        <v>3156.83</v>
      </c>
      <c r="P150">
        <v>2992.4995564128499</v>
      </c>
      <c r="Q150">
        <v>2544.64740640427</v>
      </c>
      <c r="R150">
        <v>76.446607092808705</v>
      </c>
      <c r="S150" s="1">
        <f>(Table2[[#This Row],[Close Price]]-Table2[[#This Row],[20D EMA]])/Table2[[#This Row],[20D EMA]]</f>
        <v>5.0325801516077802E-2</v>
      </c>
      <c r="T150" s="1">
        <f>(Table2[[#This Row],[Close Price]]-Table2[[#This Row],[50D EMA]])/Table2[[#This Row],[50D EMA]]</f>
        <v>0.10800350593019795</v>
      </c>
      <c r="U150" s="1">
        <f>(Table2[[#This Row],[Close Price]]-Table2[[#This Row],[200D EMA]])/Table2[[#This Row],[200D EMA]]</f>
        <v>0.30300960033015756</v>
      </c>
      <c r="V150">
        <v>0.76199572046057995</v>
      </c>
      <c r="W150">
        <v>3216.1</v>
      </c>
      <c r="X150">
        <v>3323.2</v>
      </c>
      <c r="Y150">
        <v>3216.1</v>
      </c>
      <c r="Z150">
        <v>3323.2</v>
      </c>
      <c r="AA150">
        <v>3190.05</v>
      </c>
      <c r="AB150">
        <v>3323.2</v>
      </c>
      <c r="AC150" s="1">
        <f>(Table2[[#This Row],[Close Price]]/Table2[[#This Row],[Day Low]])-1</f>
        <v>3.0969186281521122E-2</v>
      </c>
      <c r="AD150" s="1">
        <f>(Table2[[#This Row],[Day High]]/Table2[[#This Row],[Close Price]])-1</f>
        <v>2.2619657990772257E-3</v>
      </c>
      <c r="AE150" s="1">
        <f>(Table2[[#This Row],[Close Price]]/Table2[[#This Row],[Current Week Low]])-1</f>
        <v>3.0969186281521122E-2</v>
      </c>
      <c r="AF150" s="1">
        <f>(Table2[[#This Row],[Current Week High]]/Table2[[#This Row],[Close Price]])-1</f>
        <v>2.2619657990772257E-3</v>
      </c>
      <c r="AG150" s="1">
        <f>(Table2[[#This Row],[Close Price]]/Table2[[#This Row],[Current Month Low]])-1</f>
        <v>3.9388097365244956E-2</v>
      </c>
      <c r="AH150" s="1">
        <f>(Table2[[#This Row],[Current Month High]]/Table2[[#This Row],[Close Price]])-1</f>
        <v>2.2619657990772257E-3</v>
      </c>
      <c r="AI150">
        <v>0.22619657990772199</v>
      </c>
      <c r="AJ150">
        <v>88.301104580174297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0.15</v>
      </c>
      <c r="AM150" t="s">
        <v>3191</v>
      </c>
      <c r="AN150">
        <v>5.47</v>
      </c>
      <c r="AO150" t="s">
        <v>3191</v>
      </c>
      <c r="AP150">
        <v>0.11185417881441399</v>
      </c>
      <c r="AQ150">
        <f>(Table2[[#This Row],[Sharpe Ratio]]-AVERAGE(Table2[Sharpe Ratio]))/_xlfn.STDEV.P(Table2[Sharpe Ratio])</f>
        <v>0.54890949554239732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2.2685389510590315</v>
      </c>
      <c r="AS150">
        <f>_xlfn.RANK.AVG(Table2[[#This Row],[1Y Return vs Nifty Z-Score]],Table2[1Y Return vs Nifty Z-Score])</f>
        <v>192</v>
      </c>
      <c r="AT150">
        <f>_xlfn.RANK.AVG(Table2[[#This Row],[6M Return vs Nifty Z-Score]],Table2[6M Return vs Nifty Z-Score])</f>
        <v>229</v>
      </c>
      <c r="AU150">
        <f>_xlfn.RANK.AVG(Table2[[#This Row],[Sharpe Ratio Z-Score]],Table2[Sharpe Ratio Z-Score])</f>
        <v>202</v>
      </c>
      <c r="AV150">
        <f>(Table2[[#This Row],[Rank 1Y]]+Table2[[#This Row],[Rank 6M]]+Table2[[#This Row],[Rank Sharpe]])/3</f>
        <v>207.66666666666666</v>
      </c>
    </row>
    <row r="151" spans="1:48" x14ac:dyDescent="0.3">
      <c r="A151" t="s">
        <v>308</v>
      </c>
      <c r="B151" t="s">
        <v>309</v>
      </c>
      <c r="C151" t="s">
        <v>3142</v>
      </c>
      <c r="D151" t="s">
        <v>18</v>
      </c>
      <c r="E151">
        <v>89666.440866379999</v>
      </c>
      <c r="F151">
        <v>421.4</v>
      </c>
      <c r="G151">
        <v>111.99573739337799</v>
      </c>
      <c r="H151">
        <f>(Table2[[#This Row],[1Y Return vs Nifty]]-AVERAGE(Table2[1Y Return vs Nifty]))/_xlfn.STDEV.P(Table2[1Y Return vs Nifty])</f>
        <v>1.6105013868856519</v>
      </c>
      <c r="I151">
        <v>11.6212615693304</v>
      </c>
      <c r="J151">
        <f>(Table2[[#This Row],[1M Return vs Nifty]]-AVERAGE(Table2[1M Return vs Nifty]))/_xlfn.STDEV.P(Table2[1M Return vs Nifty])</f>
        <v>1.0380977221590808</v>
      </c>
      <c r="K151">
        <v>12.6329865261992</v>
      </c>
      <c r="L151">
        <f>(Table2[[#This Row],[6M Return vs Nifty]]-AVERAGE(Table2[6M Return vs Nifty]))/_xlfn.STDEV.P(Table2[6M Return vs Nifty])</f>
        <v>-2.4629007242542127E-2</v>
      </c>
      <c r="M151">
        <v>3.9157854730564399</v>
      </c>
      <c r="N151">
        <f>(Table2[[#This Row],[1W Return vs Nifty]]-AVERAGE(Table2[1W Return vs Nifty]))/_xlfn.STDEV.P(Table2[1W Return vs Nifty])</f>
        <v>0.66258033423978391</v>
      </c>
      <c r="O151">
        <v>412.71</v>
      </c>
      <c r="P151">
        <v>388.46160507297998</v>
      </c>
      <c r="Q151">
        <v>328.04099365697601</v>
      </c>
      <c r="R151">
        <v>51.538121557175501</v>
      </c>
      <c r="S151" s="1">
        <f>(Table2[[#This Row],[Close Price]]-Table2[[#This Row],[20D EMA]])/Table2[[#This Row],[20D EMA]]</f>
        <v>2.1055947275326496E-2</v>
      </c>
      <c r="T151" s="1">
        <f>(Table2[[#This Row],[Close Price]]-Table2[[#This Row],[50D EMA]])/Table2[[#This Row],[50D EMA]]</f>
        <v>8.4791893193233062E-2</v>
      </c>
      <c r="U151" s="1">
        <f>(Table2[[#This Row],[Close Price]]-Table2[[#This Row],[200D EMA]])/Table2[[#This Row],[200D EMA]]</f>
        <v>0.28459554795961589</v>
      </c>
      <c r="V151">
        <v>1.0803664848391901</v>
      </c>
      <c r="W151">
        <v>420.1</v>
      </c>
      <c r="X151">
        <v>434.45</v>
      </c>
      <c r="Y151">
        <v>420.1</v>
      </c>
      <c r="Z151">
        <v>434.45</v>
      </c>
      <c r="AA151">
        <v>420.1</v>
      </c>
      <c r="AB151">
        <v>457.15</v>
      </c>
      <c r="AC151" s="1">
        <f>(Table2[[#This Row],[Close Price]]/Table2[[#This Row],[Day Low]])-1</f>
        <v>3.0945013092120721E-3</v>
      </c>
      <c r="AD151" s="1">
        <f>(Table2[[#This Row],[Day High]]/Table2[[#This Row],[Close Price]])-1</f>
        <v>3.0968201233982029E-2</v>
      </c>
      <c r="AE151" s="1">
        <f>(Table2[[#This Row],[Close Price]]/Table2[[#This Row],[Current Week Low]])-1</f>
        <v>3.0945013092120721E-3</v>
      </c>
      <c r="AF151" s="1">
        <f>(Table2[[#This Row],[Current Week High]]/Table2[[#This Row],[Close Price]])-1</f>
        <v>3.0968201233982029E-2</v>
      </c>
      <c r="AG151" s="1">
        <f>(Table2[[#This Row],[Close Price]]/Table2[[#This Row],[Current Month Low]])-1</f>
        <v>3.0945013092120721E-3</v>
      </c>
      <c r="AH151" s="1">
        <f>(Table2[[#This Row],[Current Month High]]/Table2[[#This Row],[Close Price]])-1</f>
        <v>8.4836260085429549E-2</v>
      </c>
      <c r="AI151">
        <v>8.4836260085429505</v>
      </c>
      <c r="AJ151">
        <v>164.25585284280899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0.17</v>
      </c>
      <c r="AM151" t="s">
        <v>3191</v>
      </c>
      <c r="AN151">
        <v>3.67</v>
      </c>
      <c r="AO151" t="s">
        <v>3191</v>
      </c>
      <c r="AP151">
        <v>9.2825956267961002E-2</v>
      </c>
      <c r="AQ151">
        <f>(Table2[[#This Row],[Sharpe Ratio]]-AVERAGE(Table2[Sharpe Ratio]))/_xlfn.STDEV.P(Table2[Sharpe Ratio])</f>
        <v>0.32761928287211889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3.6141697189140936</v>
      </c>
      <c r="AS151">
        <f>_xlfn.RANK.AVG(Table2[[#This Row],[1Y Return vs Nifty Z-Score]],Table2[1Y Return vs Nifty Z-Score])</f>
        <v>51</v>
      </c>
      <c r="AT151">
        <f>_xlfn.RANK.AVG(Table2[[#This Row],[6M Return vs Nifty Z-Score]],Table2[6M Return vs Nifty Z-Score])</f>
        <v>326</v>
      </c>
      <c r="AU151">
        <f>_xlfn.RANK.AVG(Table2[[#This Row],[Sharpe Ratio Z-Score]],Table2[Sharpe Ratio Z-Score])</f>
        <v>249</v>
      </c>
      <c r="AV151">
        <f>(Table2[[#This Row],[Rank 1Y]]+Table2[[#This Row],[Rank 6M]]+Table2[[#This Row],[Rank Sharpe]])/3</f>
        <v>208.66666666666666</v>
      </c>
    </row>
    <row r="152" spans="1:48" x14ac:dyDescent="0.3">
      <c r="A152" t="s">
        <v>312</v>
      </c>
      <c r="B152" t="s">
        <v>313</v>
      </c>
      <c r="C152" t="s">
        <v>3148</v>
      </c>
      <c r="D152" t="s">
        <v>54</v>
      </c>
      <c r="E152">
        <v>88194.726452550007</v>
      </c>
      <c r="F152">
        <v>1518.5</v>
      </c>
      <c r="G152">
        <v>49.168068557469802</v>
      </c>
      <c r="H152">
        <f>(Table2[[#This Row],[1Y Return vs Nifty]]-AVERAGE(Table2[1Y Return vs Nifty]))/_xlfn.STDEV.P(Table2[1Y Return vs Nifty])</f>
        <v>0.49031640730077547</v>
      </c>
      <c r="I152">
        <v>0.98869728331221896</v>
      </c>
      <c r="J152">
        <f>(Table2[[#This Row],[1M Return vs Nifty]]-AVERAGE(Table2[1M Return vs Nifty]))/_xlfn.STDEV.P(Table2[1M Return vs Nifty])</f>
        <v>9.7004308213259616E-3</v>
      </c>
      <c r="K152">
        <v>31.7621105545951</v>
      </c>
      <c r="L152">
        <f>(Table2[[#This Row],[6M Return vs Nifty]]-AVERAGE(Table2[6M Return vs Nifty]))/_xlfn.STDEV.P(Table2[6M Return vs Nifty])</f>
        <v>0.59490918038124674</v>
      </c>
      <c r="M152">
        <v>-1.5172984056287699</v>
      </c>
      <c r="N152">
        <f>(Table2[[#This Row],[1W Return vs Nifty]]-AVERAGE(Table2[1W Return vs Nifty]))/_xlfn.STDEV.P(Table2[1W Return vs Nifty])</f>
        <v>-0.38935559202053188</v>
      </c>
      <c r="O152">
        <v>1520.02</v>
      </c>
      <c r="P152">
        <v>1439.36181280291</v>
      </c>
      <c r="Q152">
        <v>1201.3533812364501</v>
      </c>
      <c r="R152">
        <v>40.128325413541802</v>
      </c>
      <c r="S152" s="1">
        <f>(Table2[[#This Row],[Close Price]]-Table2[[#This Row],[20D EMA]])/Table2[[#This Row],[20D EMA]]</f>
        <v>-9.9998684227837922E-4</v>
      </c>
      <c r="T152" s="1">
        <f>(Table2[[#This Row],[Close Price]]-Table2[[#This Row],[50D EMA]])/Table2[[#This Row],[50D EMA]]</f>
        <v>5.49814414229748E-2</v>
      </c>
      <c r="U152" s="1">
        <f>(Table2[[#This Row],[Close Price]]-Table2[[#This Row],[200D EMA]])/Table2[[#This Row],[200D EMA]]</f>
        <v>0.26399111511813289</v>
      </c>
      <c r="V152">
        <v>0.62133895595991995</v>
      </c>
      <c r="W152">
        <v>1512.75</v>
      </c>
      <c r="X152">
        <v>1540</v>
      </c>
      <c r="Y152">
        <v>1512.75</v>
      </c>
      <c r="Z152">
        <v>1540</v>
      </c>
      <c r="AA152">
        <v>1512.75</v>
      </c>
      <c r="AB152">
        <v>1584.45</v>
      </c>
      <c r="AC152" s="1">
        <f>(Table2[[#This Row],[Close Price]]/Table2[[#This Row],[Day Low]])-1</f>
        <v>3.8010246240289813E-3</v>
      </c>
      <c r="AD152" s="1">
        <f>(Table2[[#This Row],[Day High]]/Table2[[#This Row],[Close Price]])-1</f>
        <v>1.4158709252551915E-2</v>
      </c>
      <c r="AE152" s="1">
        <f>(Table2[[#This Row],[Close Price]]/Table2[[#This Row],[Current Week Low]])-1</f>
        <v>3.8010246240289813E-3</v>
      </c>
      <c r="AF152" s="1">
        <f>(Table2[[#This Row],[Current Week High]]/Table2[[#This Row],[Close Price]])-1</f>
        <v>1.4158709252551915E-2</v>
      </c>
      <c r="AG152" s="1">
        <f>(Table2[[#This Row],[Close Price]]/Table2[[#This Row],[Current Month Low]])-1</f>
        <v>3.8010246240289813E-3</v>
      </c>
      <c r="AH152" s="1">
        <f>(Table2[[#This Row],[Current Month High]]/Table2[[#This Row],[Close Price]])-1</f>
        <v>4.3431017451432297E-2</v>
      </c>
      <c r="AI152">
        <v>4.3431017451432297</v>
      </c>
      <c r="AJ152">
        <v>81.932546576409194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0.04</v>
      </c>
      <c r="AM152" t="s">
        <v>3191</v>
      </c>
      <c r="AN152">
        <v>-1</v>
      </c>
      <c r="AO152" t="s">
        <v>3189</v>
      </c>
      <c r="AP152">
        <v>8.1854650261767997E-2</v>
      </c>
      <c r="AQ152">
        <f>(Table2[[#This Row],[Sharpe Ratio]]-AVERAGE(Table2[Sharpe Ratio]))/_xlfn.STDEV.P(Table2[Sharpe Ratio])</f>
        <v>0.20002761562867885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0.90559804211149508</v>
      </c>
      <c r="AS152">
        <f>_xlfn.RANK.AVG(Table2[[#This Row],[1Y Return vs Nifty Z-Score]],Table2[1Y Return vs Nifty Z-Score])</f>
        <v>173</v>
      </c>
      <c r="AT152">
        <f>_xlfn.RANK.AVG(Table2[[#This Row],[6M Return vs Nifty Z-Score]],Table2[6M Return vs Nifty Z-Score])</f>
        <v>160</v>
      </c>
      <c r="AU152">
        <f>_xlfn.RANK.AVG(Table2[[#This Row],[Sharpe Ratio Z-Score]],Table2[Sharpe Ratio Z-Score])</f>
        <v>293</v>
      </c>
      <c r="AV152">
        <f>(Table2[[#This Row],[Rank 1Y]]+Table2[[#This Row],[Rank 6M]]+Table2[[#This Row],[Rank Sharpe]])/3</f>
        <v>208.66666666666666</v>
      </c>
    </row>
    <row r="153" spans="1:48" x14ac:dyDescent="0.3">
      <c r="A153" t="s">
        <v>972</v>
      </c>
      <c r="B153" t="s">
        <v>973</v>
      </c>
      <c r="C153" t="s">
        <v>3143</v>
      </c>
      <c r="D153" t="s">
        <v>21</v>
      </c>
      <c r="E153">
        <v>15219.03708</v>
      </c>
      <c r="F153">
        <v>2700</v>
      </c>
      <c r="G153">
        <v>193.598579719783</v>
      </c>
      <c r="H153">
        <f>(Table2[[#This Row],[1Y Return vs Nifty]]-AVERAGE(Table2[1Y Return vs Nifty]))/_xlfn.STDEV.P(Table2[1Y Return vs Nifty])</f>
        <v>3.0654380407381936</v>
      </c>
      <c r="I153">
        <v>11.853561526874399</v>
      </c>
      <c r="J153">
        <f>(Table2[[#This Row],[1M Return vs Nifty]]-AVERAGE(Table2[1M Return vs Nifty]))/_xlfn.STDEV.P(Table2[1M Return vs Nifty])</f>
        <v>1.0605661164889673</v>
      </c>
      <c r="K153">
        <v>59.411579875056603</v>
      </c>
      <c r="L153">
        <f>(Table2[[#This Row],[6M Return vs Nifty]]-AVERAGE(Table2[6M Return vs Nifty]))/_xlfn.STDEV.P(Table2[6M Return vs Nifty])</f>
        <v>1.4903972375515635</v>
      </c>
      <c r="M153">
        <v>-5.9141015954143201</v>
      </c>
      <c r="N153">
        <f>(Table2[[#This Row],[1W Return vs Nifty]]-AVERAGE(Table2[1W Return vs Nifty]))/_xlfn.STDEV.P(Table2[1W Return vs Nifty])</f>
        <v>-1.24065024148776</v>
      </c>
      <c r="O153">
        <v>2580.69</v>
      </c>
      <c r="P153">
        <v>2473.0404813888999</v>
      </c>
      <c r="Q153">
        <v>1891.4341252987699</v>
      </c>
      <c r="R153">
        <v>60.008494322169398</v>
      </c>
      <c r="S153" s="1">
        <f>(Table2[[#This Row],[Close Price]]-Table2[[#This Row],[20D EMA]])/Table2[[#This Row],[20D EMA]]</f>
        <v>4.6231821722097555E-2</v>
      </c>
      <c r="T153" s="1">
        <f>(Table2[[#This Row],[Close Price]]-Table2[[#This Row],[50D EMA]])/Table2[[#This Row],[50D EMA]]</f>
        <v>9.1773474926555146E-2</v>
      </c>
      <c r="U153" s="1">
        <f>(Table2[[#This Row],[Close Price]]-Table2[[#This Row],[200D EMA]])/Table2[[#This Row],[200D EMA]]</f>
        <v>0.42748825554445863</v>
      </c>
      <c r="V153">
        <v>1.05502530717634</v>
      </c>
      <c r="W153">
        <v>2541.9</v>
      </c>
      <c r="X153">
        <v>2776</v>
      </c>
      <c r="Y153">
        <v>2541.9</v>
      </c>
      <c r="Z153">
        <v>2776</v>
      </c>
      <c r="AA153">
        <v>2541.9</v>
      </c>
      <c r="AB153">
        <v>2925</v>
      </c>
      <c r="AC153" s="1">
        <f>(Table2[[#This Row],[Close Price]]/Table2[[#This Row],[Day Low]])-1</f>
        <v>6.2197568747787146E-2</v>
      </c>
      <c r="AD153" s="1">
        <f>(Table2[[#This Row],[Day High]]/Table2[[#This Row],[Close Price]])-1</f>
        <v>2.8148148148148255E-2</v>
      </c>
      <c r="AE153" s="1">
        <f>(Table2[[#This Row],[Close Price]]/Table2[[#This Row],[Current Week Low]])-1</f>
        <v>6.2197568747787146E-2</v>
      </c>
      <c r="AF153" s="1">
        <f>(Table2[[#This Row],[Current Week High]]/Table2[[#This Row],[Close Price]])-1</f>
        <v>2.8148148148148255E-2</v>
      </c>
      <c r="AG153" s="1">
        <f>(Table2[[#This Row],[Close Price]]/Table2[[#This Row],[Current Month Low]])-1</f>
        <v>6.2197568747787146E-2</v>
      </c>
      <c r="AH153" s="1">
        <f>(Table2[[#This Row],[Current Month High]]/Table2[[#This Row],[Close Price]])-1</f>
        <v>8.3333333333333259E-2</v>
      </c>
      <c r="AI153">
        <v>8.3333333333333197</v>
      </c>
      <c r="AJ153">
        <v>265.55645816409401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-0.04</v>
      </c>
      <c r="AM153" t="s">
        <v>3189</v>
      </c>
      <c r="AN153">
        <v>8.5399999999999991</v>
      </c>
      <c r="AO153" t="s">
        <v>3191</v>
      </c>
      <c r="AQ153">
        <f>(Table2[[#This Row],[Sharpe Ratio]]-AVERAGE(Table2[Sharpe Ratio]))/_xlfn.STDEV.P(Table2[Sharpe Ratio])</f>
        <v>-0.75190748604766899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3.6238436672432961</v>
      </c>
      <c r="AS153">
        <f>_xlfn.RANK.AVG(Table2[[#This Row],[1Y Return vs Nifty Z-Score]],Table2[1Y Return vs Nifty Z-Score])</f>
        <v>15</v>
      </c>
      <c r="AT153">
        <f>_xlfn.RANK.AVG(Table2[[#This Row],[6M Return vs Nifty Z-Score]],Table2[6M Return vs Nifty Z-Score])</f>
        <v>56</v>
      </c>
      <c r="AU153">
        <f>_xlfn.RANK.AVG(Table2[[#This Row],[Sharpe Ratio Z-Score]],Table2[Sharpe Ratio Z-Score])</f>
        <v>556</v>
      </c>
      <c r="AV153">
        <f>(Table2[[#This Row],[Rank 1Y]]+Table2[[#This Row],[Rank 6M]]+Table2[[#This Row],[Rank Sharpe]])/3</f>
        <v>209</v>
      </c>
    </row>
    <row r="154" spans="1:48" x14ac:dyDescent="0.3">
      <c r="A154" t="s">
        <v>327</v>
      </c>
      <c r="B154" t="s">
        <v>328</v>
      </c>
      <c r="C154" t="s">
        <v>3143</v>
      </c>
      <c r="D154" t="s">
        <v>292</v>
      </c>
      <c r="E154">
        <v>79079.089560624998</v>
      </c>
      <c r="F154">
        <v>5168.75</v>
      </c>
      <c r="G154">
        <v>48.330211845537796</v>
      </c>
      <c r="H154">
        <f>(Table2[[#This Row],[1Y Return vs Nifty]]-AVERAGE(Table2[1Y Return vs Nifty]))/_xlfn.STDEV.P(Table2[1Y Return vs Nifty])</f>
        <v>0.47537785361669882</v>
      </c>
      <c r="I154">
        <v>8.3252476351041604</v>
      </c>
      <c r="J154">
        <f>(Table2[[#This Row],[1M Return vs Nifty]]-AVERAGE(Table2[1M Return vs Nifty]))/_xlfn.STDEV.P(Table2[1M Return vs Nifty])</f>
        <v>0.71930239574595012</v>
      </c>
      <c r="K154">
        <v>14.6777521527613</v>
      </c>
      <c r="L154">
        <f>(Table2[[#This Row],[6M Return vs Nifty]]-AVERAGE(Table2[6M Return vs Nifty]))/_xlfn.STDEV.P(Table2[6M Return vs Nifty])</f>
        <v>4.1595164262395026E-2</v>
      </c>
      <c r="M154">
        <v>0.97309173684028605</v>
      </c>
      <c r="N154">
        <f>(Table2[[#This Row],[1W Return vs Nifty]]-AVERAGE(Table2[1W Return vs Nifty]))/_xlfn.STDEV.P(Table2[1W Return vs Nifty])</f>
        <v>9.282560005444003E-2</v>
      </c>
      <c r="O154">
        <v>5034.54</v>
      </c>
      <c r="P154">
        <v>4755.9436277211598</v>
      </c>
      <c r="Q154">
        <v>4038.6258639757302</v>
      </c>
      <c r="R154">
        <v>59.361534727052302</v>
      </c>
      <c r="S154" s="1">
        <f>(Table2[[#This Row],[Close Price]]-Table2[[#This Row],[20D EMA]])/Table2[[#This Row],[20D EMA]]</f>
        <v>2.6657847588856188E-2</v>
      </c>
      <c r="T154" s="1">
        <f>(Table2[[#This Row],[Close Price]]-Table2[[#This Row],[50D EMA]])/Table2[[#This Row],[50D EMA]]</f>
        <v>8.6797995222798491E-2</v>
      </c>
      <c r="U154" s="1">
        <f>(Table2[[#This Row],[Close Price]]-Table2[[#This Row],[200D EMA]])/Table2[[#This Row],[200D EMA]]</f>
        <v>0.27982887598103617</v>
      </c>
      <c r="V154">
        <v>0.93894274004908096</v>
      </c>
      <c r="W154">
        <v>5131.55</v>
      </c>
      <c r="X154">
        <v>5255.95</v>
      </c>
      <c r="Y154">
        <v>5131.55</v>
      </c>
      <c r="Z154">
        <v>5255.95</v>
      </c>
      <c r="AA154">
        <v>5131.55</v>
      </c>
      <c r="AB154">
        <v>5333.15</v>
      </c>
      <c r="AC154" s="1">
        <f>(Table2[[#This Row],[Close Price]]/Table2[[#This Row],[Day Low]])-1</f>
        <v>7.2492716625580655E-3</v>
      </c>
      <c r="AD154" s="1">
        <f>(Table2[[#This Row],[Day High]]/Table2[[#This Row],[Close Price]])-1</f>
        <v>1.6870616686819773E-2</v>
      </c>
      <c r="AE154" s="1">
        <f>(Table2[[#This Row],[Close Price]]/Table2[[#This Row],[Current Week Low]])-1</f>
        <v>7.2492716625580655E-3</v>
      </c>
      <c r="AF154" s="1">
        <f>(Table2[[#This Row],[Current Week High]]/Table2[[#This Row],[Close Price]])-1</f>
        <v>1.6870616686819773E-2</v>
      </c>
      <c r="AG154" s="1">
        <f>(Table2[[#This Row],[Close Price]]/Table2[[#This Row],[Current Month Low]])-1</f>
        <v>7.2492716625580655E-3</v>
      </c>
      <c r="AH154" s="1">
        <f>(Table2[[#This Row],[Current Month High]]/Table2[[#This Row],[Close Price]])-1</f>
        <v>3.180652962515107E-2</v>
      </c>
      <c r="AI154">
        <v>3.1806529625150999</v>
      </c>
      <c r="AJ154">
        <v>85.366159804906005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0.11</v>
      </c>
      <c r="AM154" t="s">
        <v>3191</v>
      </c>
      <c r="AN154">
        <v>4.21</v>
      </c>
      <c r="AO154" t="s">
        <v>3191</v>
      </c>
      <c r="AP154">
        <v>0.136793263357394</v>
      </c>
      <c r="AQ154">
        <f>(Table2[[#This Row],[Sharpe Ratio]]-AVERAGE(Table2[Sharpe Ratio]))/_xlfn.STDEV.P(Table2[Sharpe Ratio])</f>
        <v>0.83894054331079981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2.1680415569902833</v>
      </c>
      <c r="AS154">
        <f>_xlfn.RANK.AVG(Table2[[#This Row],[1Y Return vs Nifty Z-Score]],Table2[1Y Return vs Nifty Z-Score])</f>
        <v>176</v>
      </c>
      <c r="AT154">
        <f>_xlfn.RANK.AVG(Table2[[#This Row],[6M Return vs Nifty Z-Score]],Table2[6M Return vs Nifty Z-Score])</f>
        <v>306</v>
      </c>
      <c r="AU154">
        <f>_xlfn.RANK.AVG(Table2[[#This Row],[Sharpe Ratio Z-Score]],Table2[Sharpe Ratio Z-Score])</f>
        <v>145</v>
      </c>
      <c r="AV154">
        <f>(Table2[[#This Row],[Rank 1Y]]+Table2[[#This Row],[Rank 6M]]+Table2[[#This Row],[Rank Sharpe]])/3</f>
        <v>209</v>
      </c>
    </row>
    <row r="155" spans="1:48" x14ac:dyDescent="0.3">
      <c r="A155" t="s">
        <v>871</v>
      </c>
      <c r="B155" t="s">
        <v>872</v>
      </c>
      <c r="C155" t="s">
        <v>3156</v>
      </c>
      <c r="D155" t="s">
        <v>441</v>
      </c>
      <c r="E155">
        <v>18184.253296570001</v>
      </c>
      <c r="F155">
        <v>1273.7</v>
      </c>
      <c r="G155">
        <v>27.800501689376599</v>
      </c>
      <c r="H155">
        <f>(Table2[[#This Row],[1Y Return vs Nifty]]-AVERAGE(Table2[1Y Return vs Nifty]))/_xlfn.STDEV.P(Table2[1Y Return vs Nifty])</f>
        <v>0.10934369417293417</v>
      </c>
      <c r="I155">
        <v>-7.48466158274511</v>
      </c>
      <c r="J155">
        <f>(Table2[[#This Row],[1M Return vs Nifty]]-AVERAGE(Table2[1M Return vs Nifty]))/_xlfn.STDEV.P(Table2[1M Return vs Nifty])</f>
        <v>-0.80985532938649019</v>
      </c>
      <c r="K155">
        <v>20.564219725068298</v>
      </c>
      <c r="L155">
        <f>(Table2[[#This Row],[6M Return vs Nifty]]-AVERAGE(Table2[6M Return vs Nifty]))/_xlfn.STDEV.P(Table2[6M Return vs Nifty])</f>
        <v>0.23224118892299717</v>
      </c>
      <c r="M155">
        <v>-1.5007875131206501</v>
      </c>
      <c r="N155">
        <f>(Table2[[#This Row],[1W Return vs Nifty]]-AVERAGE(Table2[1W Return vs Nifty]))/_xlfn.STDEV.P(Table2[1W Return vs Nifty])</f>
        <v>-0.38615880702848476</v>
      </c>
      <c r="O155">
        <v>1321.8</v>
      </c>
      <c r="P155">
        <v>1298.7290779144801</v>
      </c>
      <c r="Q155">
        <v>1105.9428695925899</v>
      </c>
      <c r="R155">
        <v>32.555756820355001</v>
      </c>
      <c r="S155" s="1">
        <f>(Table2[[#This Row],[Close Price]]-Table2[[#This Row],[20D EMA]])/Table2[[#This Row],[20D EMA]]</f>
        <v>-3.6389771523679761E-2</v>
      </c>
      <c r="T155" s="1">
        <f>(Table2[[#This Row],[Close Price]]-Table2[[#This Row],[50D EMA]])/Table2[[#This Row],[50D EMA]]</f>
        <v>-1.9271977766657927E-2</v>
      </c>
      <c r="U155" s="1">
        <f>(Table2[[#This Row],[Close Price]]-Table2[[#This Row],[200D EMA]])/Table2[[#This Row],[200D EMA]]</f>
        <v>0.15168697680487689</v>
      </c>
      <c r="V155">
        <v>0.34347400690006502</v>
      </c>
      <c r="W155">
        <v>1246</v>
      </c>
      <c r="X155">
        <v>1293.05</v>
      </c>
      <c r="Y155">
        <v>1246</v>
      </c>
      <c r="Z155">
        <v>1293.05</v>
      </c>
      <c r="AA155">
        <v>1246</v>
      </c>
      <c r="AB155">
        <v>1349.4</v>
      </c>
      <c r="AC155" s="1">
        <f>(Table2[[#This Row],[Close Price]]/Table2[[#This Row],[Day Low]])-1</f>
        <v>2.2231139646869957E-2</v>
      </c>
      <c r="AD155" s="1">
        <f>(Table2[[#This Row],[Day High]]/Table2[[#This Row],[Close Price]])-1</f>
        <v>1.5191960430242624E-2</v>
      </c>
      <c r="AE155" s="1">
        <f>(Table2[[#This Row],[Close Price]]/Table2[[#This Row],[Current Week Low]])-1</f>
        <v>2.2231139646869957E-2</v>
      </c>
      <c r="AF155" s="1">
        <f>(Table2[[#This Row],[Current Week High]]/Table2[[#This Row],[Close Price]])-1</f>
        <v>1.5191960430242624E-2</v>
      </c>
      <c r="AG155" s="1">
        <f>(Table2[[#This Row],[Close Price]]/Table2[[#This Row],[Current Month Low]])-1</f>
        <v>2.2231139646869957E-2</v>
      </c>
      <c r="AH155" s="1">
        <f>(Table2[[#This Row],[Current Month High]]/Table2[[#This Row],[Close Price]])-1</f>
        <v>5.943314752296458E-2</v>
      </c>
      <c r="AI155">
        <v>21.198084321268698</v>
      </c>
      <c r="AJ155">
        <v>75.079037800687303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0.05</v>
      </c>
      <c r="AM155" t="s">
        <v>3191</v>
      </c>
      <c r="AN155">
        <v>-7.33</v>
      </c>
      <c r="AO155" t="s">
        <v>3189</v>
      </c>
      <c r="AP155">
        <v>0.15326840325515401</v>
      </c>
      <c r="AQ155">
        <f>(Table2[[#This Row],[Sharpe Ratio]]-AVERAGE(Table2[Sharpe Ratio]))/_xlfn.STDEV.P(Table2[Sharpe Ratio])</f>
        <v>1.0305394802502621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0.17611022693121853</v>
      </c>
      <c r="AS155">
        <f>_xlfn.RANK.AVG(Table2[[#This Row],[1Y Return vs Nifty Z-Score]],Table2[1Y Return vs Nifty Z-Score])</f>
        <v>267</v>
      </c>
      <c r="AT155">
        <f>_xlfn.RANK.AVG(Table2[[#This Row],[6M Return vs Nifty Z-Score]],Table2[6M Return vs Nifty Z-Score])</f>
        <v>253</v>
      </c>
      <c r="AU155">
        <f>_xlfn.RANK.AVG(Table2[[#This Row],[Sharpe Ratio Z-Score]],Table2[Sharpe Ratio Z-Score])</f>
        <v>111</v>
      </c>
      <c r="AV155">
        <f>(Table2[[#This Row],[Rank 1Y]]+Table2[[#This Row],[Rank 6M]]+Table2[[#This Row],[Rank Sharpe]])/3</f>
        <v>210.33333333333334</v>
      </c>
    </row>
    <row r="156" spans="1:48" x14ac:dyDescent="0.3">
      <c r="A156" t="s">
        <v>1278</v>
      </c>
      <c r="B156" t="s">
        <v>1279</v>
      </c>
      <c r="C156" t="s">
        <v>3156</v>
      </c>
      <c r="D156" t="s">
        <v>407</v>
      </c>
      <c r="E156">
        <v>8984.45086902</v>
      </c>
      <c r="F156">
        <v>203.94</v>
      </c>
      <c r="G156">
        <v>-42.692575842285898</v>
      </c>
      <c r="H156">
        <f>(Table2[[#This Row],[1Y Return vs Nifty]]-AVERAGE(Table2[1Y Return vs Nifty]))/_xlfn.STDEV.P(Table2[1Y Return vs Nifty])</f>
        <v>-1.1475115748315567</v>
      </c>
      <c r="I156">
        <v>3.4046733976408401</v>
      </c>
      <c r="J156">
        <f>(Table2[[#This Row],[1M Return vs Nifty]]-AVERAGE(Table2[1M Return vs Nifty]))/_xlfn.STDEV.P(Table2[1M Return vs Nifty])</f>
        <v>0.24337720201936089</v>
      </c>
      <c r="K156">
        <v>10.641116107141601</v>
      </c>
      <c r="L156">
        <f>(Table2[[#This Row],[6M Return vs Nifty]]-AVERAGE(Table2[6M Return vs Nifty]))/_xlfn.STDEV.P(Table2[6M Return vs Nifty])</f>
        <v>-8.9140052681556114E-2</v>
      </c>
      <c r="M156">
        <v>5.5828829115709597</v>
      </c>
      <c r="N156">
        <f>(Table2[[#This Row],[1W Return vs Nifty]]-AVERAGE(Table2[1W Return vs Nifty]))/_xlfn.STDEV.P(Table2[1W Return vs Nifty])</f>
        <v>0.98535828637667544</v>
      </c>
      <c r="O156">
        <v>195.79</v>
      </c>
      <c r="P156">
        <v>190.557127548593</v>
      </c>
      <c r="Q156">
        <v>191.54391980949799</v>
      </c>
      <c r="R156">
        <v>65.340961581069493</v>
      </c>
      <c r="S156" s="1">
        <f>(Table2[[#This Row],[Close Price]]-Table2[[#This Row],[20D EMA]])/Table2[[#This Row],[20D EMA]]</f>
        <v>4.1626232187547914E-2</v>
      </c>
      <c r="T156" s="1">
        <f>(Table2[[#This Row],[Close Price]]-Table2[[#This Row],[50D EMA]])/Table2[[#This Row],[50D EMA]]</f>
        <v>7.0230238163063716E-2</v>
      </c>
      <c r="U156" s="1">
        <f>(Table2[[#This Row],[Close Price]]-Table2[[#This Row],[200D EMA]])/Table2[[#This Row],[200D EMA]]</f>
        <v>6.4716646724316054E-2</v>
      </c>
      <c r="V156">
        <v>1.56540490052074</v>
      </c>
      <c r="W156">
        <v>200.62</v>
      </c>
      <c r="X156">
        <v>206.75</v>
      </c>
      <c r="Y156">
        <v>200.62</v>
      </c>
      <c r="Z156">
        <v>206.75</v>
      </c>
      <c r="AA156">
        <v>192.71</v>
      </c>
      <c r="AB156">
        <v>210.67</v>
      </c>
      <c r="AC156" s="1">
        <f>(Table2[[#This Row],[Close Price]]/Table2[[#This Row],[Day Low]])-1</f>
        <v>1.6548699032997716E-2</v>
      </c>
      <c r="AD156" s="1">
        <f>(Table2[[#This Row],[Day High]]/Table2[[#This Row],[Close Price]])-1</f>
        <v>1.377856232225172E-2</v>
      </c>
      <c r="AE156" s="1">
        <f>(Table2[[#This Row],[Close Price]]/Table2[[#This Row],[Current Week Low]])-1</f>
        <v>1.6548699032997716E-2</v>
      </c>
      <c r="AF156" s="1">
        <f>(Table2[[#This Row],[Current Week High]]/Table2[[#This Row],[Close Price]])-1</f>
        <v>1.377856232225172E-2</v>
      </c>
      <c r="AG156" s="1">
        <f>(Table2[[#This Row],[Close Price]]/Table2[[#This Row],[Current Month Low]])-1</f>
        <v>5.8274090602459694E-2</v>
      </c>
      <c r="AH156" s="1">
        <f>(Table2[[#This Row],[Current Month High]]/Table2[[#This Row],[Close Price]])-1</f>
        <v>3.2999901931940689E-2</v>
      </c>
      <c r="AI156">
        <v>26.507796410708998</v>
      </c>
      <c r="AJ156">
        <v>40.6482758620689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0.06</v>
      </c>
      <c r="AM156" t="s">
        <v>3191</v>
      </c>
      <c r="AN156">
        <v>4.4000000000000004</v>
      </c>
      <c r="AO156" t="s">
        <v>3191</v>
      </c>
      <c r="AQ156">
        <f>(Table2[[#This Row],[Sharpe Ratio]]-AVERAGE(Table2[Sharpe Ratio]))/_xlfn.STDEV.P(Table2[Sharpe Ratio])</f>
        <v>-0.75190748604766899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693</v>
      </c>
      <c r="AT156">
        <f>_xlfn.RANK.AVG(Table2[[#This Row],[6M Return vs Nifty Z-Score]],Table2[6M Return vs Nifty Z-Score])</f>
        <v>353</v>
      </c>
      <c r="AU156">
        <f>_xlfn.RANK.AVG(Table2[[#This Row],[Sharpe Ratio Z-Score]],Table2[Sharpe Ratio Z-Score])</f>
        <v>556</v>
      </c>
      <c r="AV156">
        <f>(Table2[[#This Row],[Rank 1Y]]+Table2[[#This Row],[Rank 6M]]+Table2[[#This Row],[Rank Sharpe]])/3</f>
        <v>534</v>
      </c>
    </row>
    <row r="157" spans="1:48" x14ac:dyDescent="0.3">
      <c r="A157" t="s">
        <v>329</v>
      </c>
      <c r="B157" t="s">
        <v>330</v>
      </c>
      <c r="C157" t="s">
        <v>3144</v>
      </c>
      <c r="D157" t="s">
        <v>124</v>
      </c>
      <c r="E157">
        <v>78979.770912719905</v>
      </c>
      <c r="F157">
        <v>1741.2</v>
      </c>
      <c r="G157">
        <v>92.874125311610598</v>
      </c>
      <c r="H157">
        <f>(Table2[[#This Row],[1Y Return vs Nifty]]-AVERAGE(Table2[1Y Return vs Nifty]))/_xlfn.STDEV.P(Table2[1Y Return vs Nifty])</f>
        <v>1.2695728909488042</v>
      </c>
      <c r="I157">
        <v>13.669120801738501</v>
      </c>
      <c r="J157">
        <f>(Table2[[#This Row],[1M Return vs Nifty]]-AVERAGE(Table2[1M Return vs Nifty]))/_xlfn.STDEV.P(Table2[1M Return vs Nifty])</f>
        <v>1.2361696858921298</v>
      </c>
      <c r="K157">
        <v>44.313111334397703</v>
      </c>
      <c r="L157">
        <f>(Table2[[#This Row],[6M Return vs Nifty]]-AVERAGE(Table2[6M Return vs Nifty]))/_xlfn.STDEV.P(Table2[6M Return vs Nifty])</f>
        <v>1.0014005735282081</v>
      </c>
      <c r="M157">
        <v>-2.0697045438365298</v>
      </c>
      <c r="N157">
        <f>(Table2[[#This Row],[1W Return vs Nifty]]-AVERAGE(Table2[1W Return vs Nifty]))/_xlfn.STDEV.P(Table2[1W Return vs Nifty])</f>
        <v>-0.4963106613039619</v>
      </c>
      <c r="O157">
        <v>1681.71</v>
      </c>
      <c r="P157">
        <v>1567.6897923368099</v>
      </c>
      <c r="Q157">
        <v>1247.02125456198</v>
      </c>
      <c r="R157">
        <v>59.137593788067697</v>
      </c>
      <c r="S157" s="1">
        <f>(Table2[[#This Row],[Close Price]]-Table2[[#This Row],[20D EMA]])/Table2[[#This Row],[20D EMA]]</f>
        <v>3.5374707886615411E-2</v>
      </c>
      <c r="T157" s="1">
        <f>(Table2[[#This Row],[Close Price]]-Table2[[#This Row],[50D EMA]])/Table2[[#This Row],[50D EMA]]</f>
        <v>0.11067891652503176</v>
      </c>
      <c r="U157" s="1">
        <f>(Table2[[#This Row],[Close Price]]-Table2[[#This Row],[200D EMA]])/Table2[[#This Row],[200D EMA]]</f>
        <v>0.39628734765359064</v>
      </c>
      <c r="V157">
        <v>0.93175997402758604</v>
      </c>
      <c r="W157">
        <v>1680.55</v>
      </c>
      <c r="X157">
        <v>1760</v>
      </c>
      <c r="Y157">
        <v>1680.55</v>
      </c>
      <c r="Z157">
        <v>1760</v>
      </c>
      <c r="AA157">
        <v>1680.55</v>
      </c>
      <c r="AB157">
        <v>1783.5</v>
      </c>
      <c r="AC157" s="1">
        <f>(Table2[[#This Row],[Close Price]]/Table2[[#This Row],[Day Low]])-1</f>
        <v>3.6089375502067922E-2</v>
      </c>
      <c r="AD157" s="1">
        <f>(Table2[[#This Row],[Day High]]/Table2[[#This Row],[Close Price]])-1</f>
        <v>1.079715138984616E-2</v>
      </c>
      <c r="AE157" s="1">
        <f>(Table2[[#This Row],[Close Price]]/Table2[[#This Row],[Current Week Low]])-1</f>
        <v>3.6089375502067922E-2</v>
      </c>
      <c r="AF157" s="1">
        <f>(Table2[[#This Row],[Current Week High]]/Table2[[#This Row],[Close Price]])-1</f>
        <v>1.079715138984616E-2</v>
      </c>
      <c r="AG157" s="1">
        <f>(Table2[[#This Row],[Close Price]]/Table2[[#This Row],[Current Month Low]])-1</f>
        <v>3.6089375502067922E-2</v>
      </c>
      <c r="AH157" s="1">
        <f>(Table2[[#This Row],[Current Month High]]/Table2[[#This Row],[Close Price]])-1</f>
        <v>2.4293590627153749E-2</v>
      </c>
      <c r="AI157">
        <v>6.2428210429588704</v>
      </c>
      <c r="AJ157">
        <v>163.29956146983201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7.0000000000000007E-2</v>
      </c>
      <c r="AM157" t="s">
        <v>3191</v>
      </c>
      <c r="AN157">
        <v>2.66</v>
      </c>
      <c r="AO157" t="s">
        <v>3191</v>
      </c>
      <c r="AP157">
        <v>2.5743418425564001E-2</v>
      </c>
      <c r="AQ157">
        <f>(Table2[[#This Row],[Sharpe Ratio]]-AVERAGE(Table2[Sharpe Ratio]))/_xlfn.STDEV.P(Table2[Sharpe Ratio])</f>
        <v>-0.4525223740464987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2.5583101150186813</v>
      </c>
      <c r="AS157">
        <f>_xlfn.RANK.AVG(Table2[[#This Row],[1Y Return vs Nifty Z-Score]],Table2[1Y Return vs Nifty Z-Score])</f>
        <v>71</v>
      </c>
      <c r="AT157">
        <f>_xlfn.RANK.AVG(Table2[[#This Row],[6M Return vs Nifty Z-Score]],Table2[6M Return vs Nifty Z-Score])</f>
        <v>104</v>
      </c>
      <c r="AU157">
        <f>_xlfn.RANK.AVG(Table2[[#This Row],[Sharpe Ratio Z-Score]],Table2[Sharpe Ratio Z-Score])</f>
        <v>459</v>
      </c>
      <c r="AV157">
        <f>(Table2[[#This Row],[Rank 1Y]]+Table2[[#This Row],[Rank 6M]]+Table2[[#This Row],[Rank Sharpe]])/3</f>
        <v>211.33333333333334</v>
      </c>
    </row>
    <row r="158" spans="1:48" x14ac:dyDescent="0.3">
      <c r="A158" t="s">
        <v>900</v>
      </c>
      <c r="B158" t="s">
        <v>901</v>
      </c>
      <c r="C158" t="s">
        <v>3155</v>
      </c>
      <c r="D158" t="s">
        <v>541</v>
      </c>
      <c r="E158">
        <v>17281.266134435002</v>
      </c>
      <c r="F158">
        <v>1528.55</v>
      </c>
      <c r="G158">
        <v>1.77184836678753</v>
      </c>
      <c r="H158">
        <f>(Table2[[#This Row],[1Y Return vs Nifty]]-AVERAGE(Table2[1Y Return vs Nifty]))/_xlfn.STDEV.P(Table2[1Y Return vs Nifty])</f>
        <v>-0.35473379001540289</v>
      </c>
      <c r="I158">
        <v>-8.4335730895094798</v>
      </c>
      <c r="J158">
        <f>(Table2[[#This Row],[1M Return vs Nifty]]-AVERAGE(Table2[1M Return vs Nifty]))/_xlfn.STDEV.P(Table2[1M Return vs Nifty])</f>
        <v>-0.90163544912288895</v>
      </c>
      <c r="K158">
        <v>-1.54534201828411</v>
      </c>
      <c r="L158">
        <f>(Table2[[#This Row],[6M Return vs Nifty]]-AVERAGE(Table2[6M Return vs Nifty]))/_xlfn.STDEV.P(Table2[6M Return vs Nifty])</f>
        <v>-0.48382494098966716</v>
      </c>
      <c r="M158">
        <v>-1.7257060295395901</v>
      </c>
      <c r="N158">
        <f>(Table2[[#This Row],[1W Return vs Nifty]]-AVERAGE(Table2[1W Return vs Nifty]))/_xlfn.STDEV.P(Table2[1W Return vs Nifty])</f>
        <v>-0.42970679435672576</v>
      </c>
      <c r="O158">
        <v>1615.29</v>
      </c>
      <c r="P158">
        <v>1660.4078987298001</v>
      </c>
      <c r="Q158">
        <v>1599.2226951518001</v>
      </c>
      <c r="R158">
        <v>19.008148432038102</v>
      </c>
      <c r="S158" s="1">
        <f>(Table2[[#This Row],[Close Price]]-Table2[[#This Row],[20D EMA]])/Table2[[#This Row],[20D EMA]]</f>
        <v>-5.3699335722997114E-2</v>
      </c>
      <c r="T158" s="1">
        <f>(Table2[[#This Row],[Close Price]]-Table2[[#This Row],[50D EMA]])/Table2[[#This Row],[50D EMA]]</f>
        <v>-7.9412955594026294E-2</v>
      </c>
      <c r="U158" s="1">
        <f>(Table2[[#This Row],[Close Price]]-Table2[[#This Row],[200D EMA]])/Table2[[#This Row],[200D EMA]]</f>
        <v>-4.4191903582941443E-2</v>
      </c>
      <c r="V158">
        <v>1.5056474339523001</v>
      </c>
      <c r="W158">
        <v>1519</v>
      </c>
      <c r="X158">
        <v>1587.35</v>
      </c>
      <c r="Y158">
        <v>1519</v>
      </c>
      <c r="Z158">
        <v>1587.35</v>
      </c>
      <c r="AA158">
        <v>1519</v>
      </c>
      <c r="AB158">
        <v>1638</v>
      </c>
      <c r="AC158" s="1">
        <f>(Table2[[#This Row],[Close Price]]/Table2[[#This Row],[Day Low]])-1</f>
        <v>6.2870309414087E-3</v>
      </c>
      <c r="AD158" s="1">
        <f>(Table2[[#This Row],[Day High]]/Table2[[#This Row],[Close Price]])-1</f>
        <v>3.8467828988256736E-2</v>
      </c>
      <c r="AE158" s="1">
        <f>(Table2[[#This Row],[Close Price]]/Table2[[#This Row],[Current Week Low]])-1</f>
        <v>6.2870309414087E-3</v>
      </c>
      <c r="AF158" s="1">
        <f>(Table2[[#This Row],[Current Week High]]/Table2[[#This Row],[Close Price]])-1</f>
        <v>3.8467828988256736E-2</v>
      </c>
      <c r="AG158" s="1">
        <f>(Table2[[#This Row],[Close Price]]/Table2[[#This Row],[Current Month Low]])-1</f>
        <v>6.2870309414087E-3</v>
      </c>
      <c r="AH158" s="1">
        <f>(Table2[[#This Row],[Current Month High]]/Table2[[#This Row],[Close Price]])-1</f>
        <v>7.1603807530012054E-2</v>
      </c>
      <c r="AI158">
        <v>24.428379837100501</v>
      </c>
      <c r="AJ158">
        <v>34.460767065446802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-0.2</v>
      </c>
      <c r="AM158" t="s">
        <v>3189</v>
      </c>
      <c r="AN158">
        <v>-6.28</v>
      </c>
      <c r="AO158" t="s">
        <v>3189</v>
      </c>
      <c r="AQ158">
        <f>(Table2[[#This Row],[Sharpe Ratio]]-AVERAGE(Table2[Sharpe Ratio]))/_xlfn.STDEV.P(Table2[Sharpe Ratio])</f>
        <v>-0.75190748604766899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420</v>
      </c>
      <c r="AT158">
        <f>_xlfn.RANK.AVG(Table2[[#This Row],[6M Return vs Nifty Z-Score]],Table2[6M Return vs Nifty Z-Score])</f>
        <v>487</v>
      </c>
      <c r="AU158">
        <f>_xlfn.RANK.AVG(Table2[[#This Row],[Sharpe Ratio Z-Score]],Table2[Sharpe Ratio Z-Score])</f>
        <v>556</v>
      </c>
      <c r="AV158">
        <f>(Table2[[#This Row],[Rank 1Y]]+Table2[[#This Row],[Rank 6M]]+Table2[[#This Row],[Rank Sharpe]])/3</f>
        <v>487.66666666666669</v>
      </c>
    </row>
    <row r="159" spans="1:48" x14ac:dyDescent="0.3">
      <c r="A159" t="s">
        <v>393</v>
      </c>
      <c r="B159" t="s">
        <v>394</v>
      </c>
      <c r="C159" t="s">
        <v>3154</v>
      </c>
      <c r="D159" t="s">
        <v>345</v>
      </c>
      <c r="E159">
        <v>60153.191308300004</v>
      </c>
      <c r="F159">
        <v>1778.65</v>
      </c>
      <c r="G159">
        <v>70.255463330375605</v>
      </c>
      <c r="H159">
        <f>(Table2[[#This Row],[1Y Return vs Nifty]]-AVERAGE(Table2[1Y Return vs Nifty]))/_xlfn.STDEV.P(Table2[1Y Return vs Nifty])</f>
        <v>0.86629379625786906</v>
      </c>
      <c r="I159">
        <v>21.751421942065999</v>
      </c>
      <c r="J159">
        <f>(Table2[[#This Row],[1M Return vs Nifty]]-AVERAGE(Table2[1M Return vs Nifty]))/_xlfn.STDEV.P(Table2[1M Return vs Nifty])</f>
        <v>2.0179017664043428</v>
      </c>
      <c r="K159">
        <v>54.8036325611859</v>
      </c>
      <c r="L159">
        <f>(Table2[[#This Row],[6M Return vs Nifty]]-AVERAGE(Table2[6M Return vs Nifty]))/_xlfn.STDEV.P(Table2[6M Return vs Nifty])</f>
        <v>1.3411588655663329</v>
      </c>
      <c r="M159">
        <v>2.4511004933395002</v>
      </c>
      <c r="N159">
        <f>(Table2[[#This Row],[1W Return vs Nifty]]-AVERAGE(Table2[1W Return vs Nifty]))/_xlfn.STDEV.P(Table2[1W Return vs Nifty])</f>
        <v>0.37899282018304004</v>
      </c>
      <c r="O159">
        <v>1709.57</v>
      </c>
      <c r="P159">
        <v>1591.47084645991</v>
      </c>
      <c r="Q159">
        <v>1310.92833507559</v>
      </c>
      <c r="R159">
        <v>72.600925766245894</v>
      </c>
      <c r="S159" s="1">
        <f>(Table2[[#This Row],[Close Price]]-Table2[[#This Row],[20D EMA]])/Table2[[#This Row],[20D EMA]]</f>
        <v>4.0407821849938963E-2</v>
      </c>
      <c r="T159" s="1">
        <f>(Table2[[#This Row],[Close Price]]-Table2[[#This Row],[50D EMA]])/Table2[[#This Row],[50D EMA]]</f>
        <v>0.11761393804759539</v>
      </c>
      <c r="U159" s="1">
        <f>(Table2[[#This Row],[Close Price]]-Table2[[#This Row],[200D EMA]])/Table2[[#This Row],[200D EMA]]</f>
        <v>0.35678660107490973</v>
      </c>
      <c r="V159">
        <v>1.16098874208536</v>
      </c>
      <c r="W159">
        <v>1770</v>
      </c>
      <c r="X159">
        <v>1825.15</v>
      </c>
      <c r="Y159">
        <v>1770</v>
      </c>
      <c r="Z159">
        <v>1825.15</v>
      </c>
      <c r="AA159">
        <v>1750.55</v>
      </c>
      <c r="AB159">
        <v>1828.75</v>
      </c>
      <c r="AC159" s="1">
        <f>(Table2[[#This Row],[Close Price]]/Table2[[#This Row],[Day Low]])-1</f>
        <v>4.8870056497176684E-3</v>
      </c>
      <c r="AD159" s="1">
        <f>(Table2[[#This Row],[Day High]]/Table2[[#This Row],[Close Price]])-1</f>
        <v>2.6143423382902764E-2</v>
      </c>
      <c r="AE159" s="1">
        <f>(Table2[[#This Row],[Close Price]]/Table2[[#This Row],[Current Week Low]])-1</f>
        <v>4.8870056497176684E-3</v>
      </c>
      <c r="AF159" s="1">
        <f>(Table2[[#This Row],[Current Week High]]/Table2[[#This Row],[Close Price]])-1</f>
        <v>2.6143423382902764E-2</v>
      </c>
      <c r="AG159" s="1">
        <f>(Table2[[#This Row],[Close Price]]/Table2[[#This Row],[Current Month Low]])-1</f>
        <v>1.6052097912084839E-2</v>
      </c>
      <c r="AH159" s="1">
        <f>(Table2[[#This Row],[Current Month High]]/Table2[[#This Row],[Close Price]])-1</f>
        <v>2.8167430354482326E-2</v>
      </c>
      <c r="AI159">
        <v>2.8167430354482299</v>
      </c>
      <c r="AJ159">
        <v>120.48469071525901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0.12</v>
      </c>
      <c r="AM159" t="s">
        <v>3191</v>
      </c>
      <c r="AN159">
        <v>7.97</v>
      </c>
      <c r="AO159" t="s">
        <v>3191</v>
      </c>
      <c r="AP159">
        <v>2.5974765569353998E-2</v>
      </c>
      <c r="AQ159">
        <f>(Table2[[#This Row],[Sharpe Ratio]]-AVERAGE(Table2[Sharpe Ratio]))/_xlfn.STDEV.P(Table2[Sharpe Ratio])</f>
        <v>-0.44983190421806524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4.1545153441935199</v>
      </c>
      <c r="AS159">
        <f>_xlfn.RANK.AVG(Table2[[#This Row],[1Y Return vs Nifty Z-Score]],Table2[1Y Return vs Nifty Z-Score])</f>
        <v>112</v>
      </c>
      <c r="AT159">
        <f>_xlfn.RANK.AVG(Table2[[#This Row],[6M Return vs Nifty Z-Score]],Table2[6M Return vs Nifty Z-Score])</f>
        <v>66</v>
      </c>
      <c r="AU159">
        <f>_xlfn.RANK.AVG(Table2[[#This Row],[Sharpe Ratio Z-Score]],Table2[Sharpe Ratio Z-Score])</f>
        <v>458</v>
      </c>
      <c r="AV159">
        <f>(Table2[[#This Row],[Rank 1Y]]+Table2[[#This Row],[Rank 6M]]+Table2[[#This Row],[Rank Sharpe]])/3</f>
        <v>212</v>
      </c>
    </row>
    <row r="160" spans="1:48" x14ac:dyDescent="0.3">
      <c r="A160" t="s">
        <v>670</v>
      </c>
      <c r="B160" t="s">
        <v>671</v>
      </c>
      <c r="C160" t="s">
        <v>3148</v>
      </c>
      <c r="D160" t="s">
        <v>54</v>
      </c>
      <c r="E160">
        <v>27694.863648750001</v>
      </c>
      <c r="F160">
        <v>1546.25</v>
      </c>
      <c r="G160">
        <v>64.305850387869597</v>
      </c>
      <c r="H160">
        <f>(Table2[[#This Row],[1Y Return vs Nifty]]-AVERAGE(Table2[1Y Return vs Nifty]))/_xlfn.STDEV.P(Table2[1Y Return vs Nifty])</f>
        <v>0.76021526149724272</v>
      </c>
      <c r="I160">
        <v>4.0451194677728299</v>
      </c>
      <c r="J160">
        <f>(Table2[[#This Row],[1M Return vs Nifty]]-AVERAGE(Table2[1M Return vs Nifty]))/_xlfn.STDEV.P(Table2[1M Return vs Nifty])</f>
        <v>0.30532209001197336</v>
      </c>
      <c r="K160">
        <v>41.8256648316381</v>
      </c>
      <c r="L160">
        <f>(Table2[[#This Row],[6M Return vs Nifty]]-AVERAGE(Table2[6M Return vs Nifty]))/_xlfn.STDEV.P(Table2[6M Return vs Nifty])</f>
        <v>0.92083922132811757</v>
      </c>
      <c r="M160">
        <v>1.9733394304388101</v>
      </c>
      <c r="N160">
        <f>(Table2[[#This Row],[1W Return vs Nifty]]-AVERAGE(Table2[1W Return vs Nifty]))/_xlfn.STDEV.P(Table2[1W Return vs Nifty])</f>
        <v>0.28649028617924477</v>
      </c>
      <c r="O160">
        <v>1505.81</v>
      </c>
      <c r="P160">
        <v>1394.29910528714</v>
      </c>
      <c r="Q160">
        <v>1112.4684482944299</v>
      </c>
      <c r="R160">
        <v>58.977695120865199</v>
      </c>
      <c r="S160" s="1">
        <f>(Table2[[#This Row],[Close Price]]-Table2[[#This Row],[20D EMA]])/Table2[[#This Row],[20D EMA]]</f>
        <v>2.6855977845810598E-2</v>
      </c>
      <c r="T160" s="1">
        <f>(Table2[[#This Row],[Close Price]]-Table2[[#This Row],[50D EMA]])/Table2[[#This Row],[50D EMA]]</f>
        <v>0.10898012781953798</v>
      </c>
      <c r="U160" s="1">
        <f>(Table2[[#This Row],[Close Price]]-Table2[[#This Row],[200D EMA]])/Table2[[#This Row],[200D EMA]]</f>
        <v>0.38992706028707425</v>
      </c>
      <c r="V160">
        <v>0.66434539564592898</v>
      </c>
      <c r="W160">
        <v>1523.05</v>
      </c>
      <c r="X160">
        <v>1564.4</v>
      </c>
      <c r="Y160">
        <v>1523.05</v>
      </c>
      <c r="Z160">
        <v>1564.4</v>
      </c>
      <c r="AA160">
        <v>1503.05</v>
      </c>
      <c r="AB160">
        <v>1598</v>
      </c>
      <c r="AC160" s="1">
        <f>(Table2[[#This Row],[Close Price]]/Table2[[#This Row],[Day Low]])-1</f>
        <v>1.5232592495321828E-2</v>
      </c>
      <c r="AD160" s="1">
        <f>(Table2[[#This Row],[Day High]]/Table2[[#This Row],[Close Price]])-1</f>
        <v>1.173807599029919E-2</v>
      </c>
      <c r="AE160" s="1">
        <f>(Table2[[#This Row],[Close Price]]/Table2[[#This Row],[Current Week Low]])-1</f>
        <v>1.5232592495321828E-2</v>
      </c>
      <c r="AF160" s="1">
        <f>(Table2[[#This Row],[Current Week High]]/Table2[[#This Row],[Close Price]])-1</f>
        <v>1.173807599029919E-2</v>
      </c>
      <c r="AG160" s="1">
        <f>(Table2[[#This Row],[Close Price]]/Table2[[#This Row],[Current Month Low]])-1</f>
        <v>2.8741558830378322E-2</v>
      </c>
      <c r="AH160" s="1">
        <f>(Table2[[#This Row],[Current Month High]]/Table2[[#This Row],[Close Price]])-1</f>
        <v>3.3468067906224697E-2</v>
      </c>
      <c r="AI160">
        <v>3.3468067906224599</v>
      </c>
      <c r="AJ160">
        <v>113.51146092239701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0.12</v>
      </c>
      <c r="AM160" t="s">
        <v>3191</v>
      </c>
      <c r="AN160">
        <v>-0.33</v>
      </c>
      <c r="AO160" t="s">
        <v>3189</v>
      </c>
      <c r="AP160">
        <v>4.6244303372731999E-2</v>
      </c>
      <c r="AQ160">
        <f>(Table2[[#This Row],[Sharpe Ratio]]-AVERAGE(Table2[Sharpe Ratio]))/_xlfn.STDEV.P(Table2[Sharpe Ratio])</f>
        <v>-0.21410571800768327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2.0587611410088953</v>
      </c>
      <c r="AS160">
        <f>_xlfn.RANK.AVG(Table2[[#This Row],[1Y Return vs Nifty Z-Score]],Table2[1Y Return vs Nifty Z-Score])</f>
        <v>127</v>
      </c>
      <c r="AT160">
        <f>_xlfn.RANK.AVG(Table2[[#This Row],[6M Return vs Nifty Z-Score]],Table2[6M Return vs Nifty Z-Score])</f>
        <v>113</v>
      </c>
      <c r="AU160">
        <f>_xlfn.RANK.AVG(Table2[[#This Row],[Sharpe Ratio Z-Score]],Table2[Sharpe Ratio Z-Score])</f>
        <v>396</v>
      </c>
      <c r="AV160">
        <f>(Table2[[#This Row],[Rank 1Y]]+Table2[[#This Row],[Rank 6M]]+Table2[[#This Row],[Rank Sharpe]])/3</f>
        <v>212</v>
      </c>
    </row>
    <row r="161" spans="1:48" x14ac:dyDescent="0.3">
      <c r="A161" t="s">
        <v>1874</v>
      </c>
      <c r="B161" t="s">
        <v>1875</v>
      </c>
      <c r="C161" t="s">
        <v>3158</v>
      </c>
      <c r="D161" t="s">
        <v>274</v>
      </c>
      <c r="E161">
        <v>3936.2903025000001</v>
      </c>
      <c r="F161">
        <v>1271.3499999999999</v>
      </c>
      <c r="G161">
        <v>43.191668036362699</v>
      </c>
      <c r="H161">
        <f>(Table2[[#This Row],[1Y Return vs Nifty]]-AVERAGE(Table2[1Y Return vs Nifty]))/_xlfn.STDEV.P(Table2[1Y Return vs Nifty])</f>
        <v>0.38376026380908562</v>
      </c>
      <c r="I161">
        <v>4.9726735165161804</v>
      </c>
      <c r="J161">
        <f>(Table2[[#This Row],[1M Return vs Nifty]]-AVERAGE(Table2[1M Return vs Nifty]))/_xlfn.STDEV.P(Table2[1M Return vs Nifty])</f>
        <v>0.39503648492528698</v>
      </c>
      <c r="K161">
        <v>46.953827263098098</v>
      </c>
      <c r="L161">
        <f>(Table2[[#This Row],[6M Return vs Nifty]]-AVERAGE(Table2[6M Return vs Nifty]))/_xlfn.STDEV.P(Table2[6M Return vs Nifty])</f>
        <v>1.0869258886481135</v>
      </c>
      <c r="M161">
        <v>-6.1154296065171598</v>
      </c>
      <c r="N161">
        <f>(Table2[[#This Row],[1W Return vs Nifty]]-AVERAGE(Table2[1W Return vs Nifty]))/_xlfn.STDEV.P(Table2[1W Return vs Nifty])</f>
        <v>-1.2796307123530219</v>
      </c>
      <c r="O161">
        <v>1282.3900000000001</v>
      </c>
      <c r="P161">
        <v>1174.52052311949</v>
      </c>
      <c r="Q161">
        <v>944.63692705941003</v>
      </c>
      <c r="R161">
        <v>41.847849524526701</v>
      </c>
      <c r="S161" s="1">
        <f>(Table2[[#This Row],[Close Price]]-Table2[[#This Row],[20D EMA]])/Table2[[#This Row],[20D EMA]]</f>
        <v>-8.6089255218772687E-3</v>
      </c>
      <c r="T161" s="1">
        <f>(Table2[[#This Row],[Close Price]]-Table2[[#This Row],[50D EMA]])/Table2[[#This Row],[50D EMA]]</f>
        <v>8.2441707040873002E-2</v>
      </c>
      <c r="U161" s="1">
        <f>(Table2[[#This Row],[Close Price]]-Table2[[#This Row],[200D EMA]])/Table2[[#This Row],[200D EMA]]</f>
        <v>0.34586100075255927</v>
      </c>
      <c r="V161">
        <v>0.66612546492225599</v>
      </c>
      <c r="W161">
        <v>1243</v>
      </c>
      <c r="X161">
        <v>1295</v>
      </c>
      <c r="Y161">
        <v>1243</v>
      </c>
      <c r="Z161">
        <v>1295</v>
      </c>
      <c r="AA161">
        <v>1243</v>
      </c>
      <c r="AB161">
        <v>1399.9</v>
      </c>
      <c r="AC161" s="1">
        <f>(Table2[[#This Row],[Close Price]]/Table2[[#This Row],[Day Low]])-1</f>
        <v>2.2807723250201084E-2</v>
      </c>
      <c r="AD161" s="1">
        <f>(Table2[[#This Row],[Day High]]/Table2[[#This Row],[Close Price]])-1</f>
        <v>1.8602273174185058E-2</v>
      </c>
      <c r="AE161" s="1">
        <f>(Table2[[#This Row],[Close Price]]/Table2[[#This Row],[Current Week Low]])-1</f>
        <v>2.2807723250201084E-2</v>
      </c>
      <c r="AF161" s="1">
        <f>(Table2[[#This Row],[Current Week High]]/Table2[[#This Row],[Close Price]])-1</f>
        <v>1.8602273174185058E-2</v>
      </c>
      <c r="AG161" s="1">
        <f>(Table2[[#This Row],[Close Price]]/Table2[[#This Row],[Current Month Low]])-1</f>
        <v>2.2807723250201084E-2</v>
      </c>
      <c r="AH161" s="1">
        <f>(Table2[[#This Row],[Current Month High]]/Table2[[#This Row],[Close Price]])-1</f>
        <v>0.10111299012860364</v>
      </c>
      <c r="AI161">
        <v>10.1112990128603</v>
      </c>
      <c r="AJ161">
        <v>104.578003057365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0.38</v>
      </c>
      <c r="AM161" t="s">
        <v>3191</v>
      </c>
      <c r="AN161">
        <v>-1.69</v>
      </c>
      <c r="AO161" t="s">
        <v>3189</v>
      </c>
      <c r="AP161">
        <v>6.4650403701511996E-2</v>
      </c>
      <c r="AQ161">
        <f>(Table2[[#This Row],[Sharpe Ratio]]-AVERAGE(Table2[Sharpe Ratio]))/_xlfn.STDEV.P(Table2[Sharpe Ratio])</f>
        <v>-5.0524663023579886E-5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0.58604140036644048</v>
      </c>
      <c r="AS161">
        <f>_xlfn.RANK.AVG(Table2[[#This Row],[1Y Return vs Nifty Z-Score]],Table2[1Y Return vs Nifty Z-Score])</f>
        <v>194</v>
      </c>
      <c r="AT161">
        <f>_xlfn.RANK.AVG(Table2[[#This Row],[6M Return vs Nifty Z-Score]],Table2[6M Return vs Nifty Z-Score])</f>
        <v>92</v>
      </c>
      <c r="AU161">
        <f>_xlfn.RANK.AVG(Table2[[#This Row],[Sharpe Ratio Z-Score]],Table2[Sharpe Ratio Z-Score])</f>
        <v>351</v>
      </c>
      <c r="AV161">
        <f>(Table2[[#This Row],[Rank 1Y]]+Table2[[#This Row],[Rank 6M]]+Table2[[#This Row],[Rank Sharpe]])/3</f>
        <v>212.33333333333334</v>
      </c>
    </row>
    <row r="162" spans="1:48" x14ac:dyDescent="0.3">
      <c r="A162" t="s">
        <v>204</v>
      </c>
      <c r="B162" t="s">
        <v>205</v>
      </c>
      <c r="C162" t="s">
        <v>3149</v>
      </c>
      <c r="D162" t="s">
        <v>206</v>
      </c>
      <c r="E162">
        <v>126963.03071337601</v>
      </c>
      <c r="F162">
        <v>187.36</v>
      </c>
      <c r="G162">
        <v>59.506817543331401</v>
      </c>
      <c r="H162">
        <f>(Table2[[#This Row],[1Y Return vs Nifty]]-AVERAGE(Table2[1Y Return vs Nifty]))/_xlfn.STDEV.P(Table2[1Y Return vs Nifty])</f>
        <v>0.67465097734360691</v>
      </c>
      <c r="I162">
        <v>-1.3236426081060699</v>
      </c>
      <c r="J162">
        <f>(Table2[[#This Row],[1M Return vs Nifty]]-AVERAGE(Table2[1M Return vs Nifty]))/_xlfn.STDEV.P(Table2[1M Return vs Nifty])</f>
        <v>-0.21395249212538794</v>
      </c>
      <c r="K162">
        <v>50.240377516227397</v>
      </c>
      <c r="L162">
        <f>(Table2[[#This Row],[6M Return vs Nifty]]-AVERAGE(Table2[6M Return vs Nifty]))/_xlfn.STDEV.P(Table2[6M Return vs Nifty])</f>
        <v>1.193367949682153</v>
      </c>
      <c r="M162">
        <v>-2.47078034896467</v>
      </c>
      <c r="N162">
        <f>(Table2[[#This Row],[1W Return vs Nifty]]-AVERAGE(Table2[1W Return vs Nifty]))/_xlfn.STDEV.P(Table2[1W Return vs Nifty])</f>
        <v>-0.57396564657361182</v>
      </c>
      <c r="O162">
        <v>191.72</v>
      </c>
      <c r="P162">
        <v>186.924412597003</v>
      </c>
      <c r="Q162">
        <v>149.52987533808701</v>
      </c>
      <c r="R162">
        <v>31.753265845496699</v>
      </c>
      <c r="S162" s="1">
        <f>(Table2[[#This Row],[Close Price]]-Table2[[#This Row],[20D EMA]])/Table2[[#This Row],[20D EMA]]</f>
        <v>-2.2741498017942757E-2</v>
      </c>
      <c r="T162" s="1">
        <f>(Table2[[#This Row],[Close Price]]-Table2[[#This Row],[50D EMA]])/Table2[[#This Row],[50D EMA]]</f>
        <v>2.3302863277474286E-3</v>
      </c>
      <c r="U162" s="1">
        <f>(Table2[[#This Row],[Close Price]]-Table2[[#This Row],[200D EMA]])/Table2[[#This Row],[200D EMA]]</f>
        <v>0.25299375510331362</v>
      </c>
      <c r="V162">
        <v>0.45490718404423403</v>
      </c>
      <c r="W162">
        <v>185.03</v>
      </c>
      <c r="X162">
        <v>189.23</v>
      </c>
      <c r="Y162">
        <v>185.03</v>
      </c>
      <c r="Z162">
        <v>189.23</v>
      </c>
      <c r="AA162">
        <v>185.03</v>
      </c>
      <c r="AB162">
        <v>195.75</v>
      </c>
      <c r="AC162" s="1">
        <f>(Table2[[#This Row],[Close Price]]/Table2[[#This Row],[Day Low]])-1</f>
        <v>1.2592552559044456E-2</v>
      </c>
      <c r="AD162" s="1">
        <f>(Table2[[#This Row],[Day High]]/Table2[[#This Row],[Close Price]])-1</f>
        <v>9.9807856532876382E-3</v>
      </c>
      <c r="AE162" s="1">
        <f>(Table2[[#This Row],[Close Price]]/Table2[[#This Row],[Current Week Low]])-1</f>
        <v>1.2592552559044456E-2</v>
      </c>
      <c r="AF162" s="1">
        <f>(Table2[[#This Row],[Current Week High]]/Table2[[#This Row],[Close Price]])-1</f>
        <v>9.9807856532876382E-3</v>
      </c>
      <c r="AG162" s="1">
        <f>(Table2[[#This Row],[Close Price]]/Table2[[#This Row],[Current Month Low]])-1</f>
        <v>1.2592552559044456E-2</v>
      </c>
      <c r="AH162" s="1">
        <f>(Table2[[#This Row],[Current Month High]]/Table2[[#This Row],[Close Price]])-1</f>
        <v>4.478010247651576E-2</v>
      </c>
      <c r="AI162">
        <v>11.4859094790777</v>
      </c>
      <c r="AJ162">
        <v>115.85253456221101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</v>
      </c>
      <c r="AM162" t="s">
        <v>3190</v>
      </c>
      <c r="AN162">
        <v>-3.37</v>
      </c>
      <c r="AO162" t="s">
        <v>3189</v>
      </c>
      <c r="AP162">
        <v>3.8891533857978999E-2</v>
      </c>
      <c r="AQ162">
        <f>(Table2[[#This Row],[Sharpe Ratio]]-AVERAGE(Table2[Sharpe Ratio]))/_xlfn.STDEV.P(Table2[Sharpe Ratio])</f>
        <v>-0.29961533014633962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0.78048545818042059</v>
      </c>
      <c r="AS162">
        <f>_xlfn.RANK.AVG(Table2[[#This Row],[1Y Return vs Nifty Z-Score]],Table2[1Y Return vs Nifty Z-Score])</f>
        <v>140</v>
      </c>
      <c r="AT162">
        <f>_xlfn.RANK.AVG(Table2[[#This Row],[6M Return vs Nifty Z-Score]],Table2[6M Return vs Nifty Z-Score])</f>
        <v>78</v>
      </c>
      <c r="AU162">
        <f>_xlfn.RANK.AVG(Table2[[#This Row],[Sharpe Ratio Z-Score]],Table2[Sharpe Ratio Z-Score])</f>
        <v>420</v>
      </c>
      <c r="AV162">
        <f>(Table2[[#This Row],[Rank 1Y]]+Table2[[#This Row],[Rank 6M]]+Table2[[#This Row],[Rank Sharpe]])/3</f>
        <v>212.66666666666666</v>
      </c>
    </row>
    <row r="163" spans="1:48" x14ac:dyDescent="0.3">
      <c r="A163" t="s">
        <v>399</v>
      </c>
      <c r="B163" t="s">
        <v>400</v>
      </c>
      <c r="C163" t="s">
        <v>3152</v>
      </c>
      <c r="D163" t="s">
        <v>127</v>
      </c>
      <c r="E163">
        <v>59344.93075716</v>
      </c>
      <c r="F163">
        <v>720.7</v>
      </c>
      <c r="G163">
        <v>12.197609486873899</v>
      </c>
      <c r="H163">
        <f>(Table2[[#This Row],[1Y Return vs Nifty]]-AVERAGE(Table2[1Y Return vs Nifty]))/_xlfn.STDEV.P(Table2[1Y Return vs Nifty])</f>
        <v>-0.16884783842991419</v>
      </c>
      <c r="I163">
        <v>6.0229181777823699</v>
      </c>
      <c r="J163">
        <f>(Table2[[#This Row],[1M Return vs Nifty]]-AVERAGE(Table2[1M Return vs Nifty]))/_xlfn.STDEV.P(Table2[1M Return vs Nifty])</f>
        <v>0.49661769674155387</v>
      </c>
      <c r="K163">
        <v>-6.1529746296816601</v>
      </c>
      <c r="L163">
        <f>(Table2[[#This Row],[6M Return vs Nifty]]-AVERAGE(Table2[6M Return vs Nifty]))/_xlfn.STDEV.P(Table2[6M Return vs Nifty])</f>
        <v>-0.6330531206524701</v>
      </c>
      <c r="M163">
        <v>-6.3611799541771603</v>
      </c>
      <c r="N163">
        <f>(Table2[[#This Row],[1W Return vs Nifty]]-AVERAGE(Table2[1W Return vs Nifty]))/_xlfn.STDEV.P(Table2[1W Return vs Nifty])</f>
        <v>-1.3272120906948333</v>
      </c>
      <c r="O163">
        <v>729.73</v>
      </c>
      <c r="P163">
        <v>736.71503508982698</v>
      </c>
      <c r="Q163">
        <v>666.495539662645</v>
      </c>
      <c r="R163">
        <v>44.990844603419703</v>
      </c>
      <c r="S163" s="1">
        <f>(Table2[[#This Row],[Close Price]]-Table2[[#This Row],[20D EMA]])/Table2[[#This Row],[20D EMA]]</f>
        <v>-1.2374439861318531E-2</v>
      </c>
      <c r="T163" s="1">
        <f>(Table2[[#This Row],[Close Price]]-Table2[[#This Row],[50D EMA]])/Table2[[#This Row],[50D EMA]]</f>
        <v>-2.173843932460838E-2</v>
      </c>
      <c r="U163" s="1">
        <f>(Table2[[#This Row],[Close Price]]-Table2[[#This Row],[200D EMA]])/Table2[[#This Row],[200D EMA]]</f>
        <v>8.1327566520237038E-2</v>
      </c>
      <c r="V163">
        <v>1.4826639981157601</v>
      </c>
      <c r="W163">
        <v>713.5</v>
      </c>
      <c r="X163">
        <v>740</v>
      </c>
      <c r="Y163">
        <v>713.5</v>
      </c>
      <c r="Z163">
        <v>740</v>
      </c>
      <c r="AA163">
        <v>710</v>
      </c>
      <c r="AB163">
        <v>795</v>
      </c>
      <c r="AC163" s="1">
        <f>(Table2[[#This Row],[Close Price]]/Table2[[#This Row],[Day Low]])-1</f>
        <v>1.0091100210231296E-2</v>
      </c>
      <c r="AD163" s="1">
        <f>(Table2[[#This Row],[Day High]]/Table2[[#This Row],[Close Price]])-1</f>
        <v>2.6779519911197314E-2</v>
      </c>
      <c r="AE163" s="1">
        <f>(Table2[[#This Row],[Close Price]]/Table2[[#This Row],[Current Week Low]])-1</f>
        <v>1.0091100210231296E-2</v>
      </c>
      <c r="AF163" s="1">
        <f>(Table2[[#This Row],[Current Week High]]/Table2[[#This Row],[Close Price]])-1</f>
        <v>2.6779519911197314E-2</v>
      </c>
      <c r="AG163" s="1">
        <f>(Table2[[#This Row],[Close Price]]/Table2[[#This Row],[Current Month Low]])-1</f>
        <v>1.5070422535211403E-2</v>
      </c>
      <c r="AH163" s="1">
        <f>(Table2[[#This Row],[Current Month High]]/Table2[[#This Row],[Close Price]])-1</f>
        <v>0.10309421395865126</v>
      </c>
      <c r="AI163">
        <v>17.6633828222561</v>
      </c>
      <c r="AJ163">
        <v>68.722931054664599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-0.03</v>
      </c>
      <c r="AM163" t="s">
        <v>3189</v>
      </c>
      <c r="AN163">
        <v>-1.24</v>
      </c>
      <c r="AO163" t="s">
        <v>3189</v>
      </c>
      <c r="AP163">
        <v>0.16996043772720801</v>
      </c>
      <c r="AQ163">
        <f>(Table2[[#This Row],[Sharpe Ratio]]-AVERAGE(Table2[Sharpe Ratio]))/_xlfn.STDEV.P(Table2[Sharpe Ratio])</f>
        <v>1.224660809722993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355</v>
      </c>
      <c r="AT163">
        <f>_xlfn.RANK.AVG(Table2[[#This Row],[6M Return vs Nifty Z-Score]],Table2[6M Return vs Nifty Z-Score])</f>
        <v>533</v>
      </c>
      <c r="AU163">
        <f>_xlfn.RANK.AVG(Table2[[#This Row],[Sharpe Ratio Z-Score]],Table2[Sharpe Ratio Z-Score])</f>
        <v>89</v>
      </c>
      <c r="AV163">
        <f>(Table2[[#This Row],[Rank 1Y]]+Table2[[#This Row],[Rank 6M]]+Table2[[#This Row],[Rank Sharpe]])/3</f>
        <v>325.66666666666669</v>
      </c>
    </row>
    <row r="164" spans="1:48" x14ac:dyDescent="0.3">
      <c r="A164" t="s">
        <v>1706</v>
      </c>
      <c r="B164" t="s">
        <v>1707</v>
      </c>
      <c r="C164" t="s">
        <v>3148</v>
      </c>
      <c r="D164" t="s">
        <v>54</v>
      </c>
      <c r="E164">
        <v>4895.7687239999996</v>
      </c>
      <c r="F164">
        <v>608.29999999999995</v>
      </c>
      <c r="G164">
        <v>77.562150704039993</v>
      </c>
      <c r="H164">
        <f>(Table2[[#This Row],[1Y Return vs Nifty]]-AVERAGE(Table2[1Y Return vs Nifty]))/_xlfn.STDEV.P(Table2[1Y Return vs Nifty])</f>
        <v>0.99656826924330311</v>
      </c>
      <c r="I164">
        <v>34.647377121845601</v>
      </c>
      <c r="J164">
        <f>(Table2[[#This Row],[1M Return vs Nifty]]-AVERAGE(Table2[1M Return vs Nifty]))/_xlfn.STDEV.P(Table2[1M Return vs Nifty])</f>
        <v>3.2652175614791186</v>
      </c>
      <c r="K164">
        <v>64.999850790800906</v>
      </c>
      <c r="L164">
        <f>(Table2[[#This Row],[6M Return vs Nifty]]-AVERAGE(Table2[6M Return vs Nifty]))/_xlfn.STDEV.P(Table2[6M Return vs Nifty])</f>
        <v>1.6713855164686551</v>
      </c>
      <c r="M164">
        <v>10.317664231246701</v>
      </c>
      <c r="N164">
        <f>(Table2[[#This Row],[1W Return vs Nifty]]-AVERAGE(Table2[1W Return vs Nifty]))/_xlfn.STDEV.P(Table2[1W Return vs Nifty])</f>
        <v>1.9020911556579891</v>
      </c>
      <c r="O164">
        <v>541.19000000000005</v>
      </c>
      <c r="P164">
        <v>483.04225687801102</v>
      </c>
      <c r="Q164">
        <v>387.63987341185498</v>
      </c>
      <c r="R164">
        <v>78.362535745328202</v>
      </c>
      <c r="S164" s="1">
        <f>(Table2[[#This Row],[Close Price]]-Table2[[#This Row],[20D EMA]])/Table2[[#This Row],[20D EMA]]</f>
        <v>0.12400450858293741</v>
      </c>
      <c r="T164" s="1">
        <f>(Table2[[#This Row],[Close Price]]-Table2[[#This Row],[50D EMA]])/Table2[[#This Row],[50D EMA]]</f>
        <v>0.25931011487804867</v>
      </c>
      <c r="U164" s="1">
        <f>(Table2[[#This Row],[Close Price]]-Table2[[#This Row],[200D EMA]])/Table2[[#This Row],[200D EMA]]</f>
        <v>0.56924001302028249</v>
      </c>
      <c r="V164">
        <v>0.79921075325615698</v>
      </c>
      <c r="W164">
        <v>584</v>
      </c>
      <c r="X164">
        <v>624</v>
      </c>
      <c r="Y164">
        <v>584</v>
      </c>
      <c r="Z164">
        <v>624</v>
      </c>
      <c r="AA164">
        <v>525</v>
      </c>
      <c r="AB164">
        <v>624</v>
      </c>
      <c r="AC164" s="1">
        <f>(Table2[[#This Row],[Close Price]]/Table2[[#This Row],[Day Low]])-1</f>
        <v>4.1609589041095907E-2</v>
      </c>
      <c r="AD164" s="1">
        <f>(Table2[[#This Row],[Day High]]/Table2[[#This Row],[Close Price]])-1</f>
        <v>2.5809633404570098E-2</v>
      </c>
      <c r="AE164" s="1">
        <f>(Table2[[#This Row],[Close Price]]/Table2[[#This Row],[Current Week Low]])-1</f>
        <v>4.1609589041095907E-2</v>
      </c>
      <c r="AF164" s="1">
        <f>(Table2[[#This Row],[Current Week High]]/Table2[[#This Row],[Close Price]])-1</f>
        <v>2.5809633404570098E-2</v>
      </c>
      <c r="AG164" s="1">
        <f>(Table2[[#This Row],[Close Price]]/Table2[[#This Row],[Current Month Low]])-1</f>
        <v>0.15866666666666651</v>
      </c>
      <c r="AH164" s="1">
        <f>(Table2[[#This Row],[Current Month High]]/Table2[[#This Row],[Close Price]])-1</f>
        <v>2.5809633404570098E-2</v>
      </c>
      <c r="AI164">
        <v>2.5809633404570098</v>
      </c>
      <c r="AJ164">
        <v>158.961260110685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0.31</v>
      </c>
      <c r="AM164" t="s">
        <v>3191</v>
      </c>
      <c r="AN164">
        <v>11.16</v>
      </c>
      <c r="AO164" t="s">
        <v>3191</v>
      </c>
      <c r="AP164">
        <v>1.0494285533960999E-2</v>
      </c>
      <c r="AQ164">
        <f>(Table2[[#This Row],[Sharpe Ratio]]-AVERAGE(Table2[Sharpe Ratio]))/_xlfn.STDEV.P(Table2[Sharpe Ratio])</f>
        <v>-0.62986336595376424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7.2053991368953021</v>
      </c>
      <c r="AS164">
        <f>_xlfn.RANK.AVG(Table2[[#This Row],[1Y Return vs Nifty Z-Score]],Table2[1Y Return vs Nifty Z-Score])</f>
        <v>96</v>
      </c>
      <c r="AT164">
        <f>_xlfn.RANK.AVG(Table2[[#This Row],[6M Return vs Nifty Z-Score]],Table2[6M Return vs Nifty Z-Score])</f>
        <v>46</v>
      </c>
      <c r="AU164">
        <f>_xlfn.RANK.AVG(Table2[[#This Row],[Sharpe Ratio Z-Score]],Table2[Sharpe Ratio Z-Score])</f>
        <v>503</v>
      </c>
      <c r="AV164">
        <f>(Table2[[#This Row],[Rank 1Y]]+Table2[[#This Row],[Rank 6M]]+Table2[[#This Row],[Rank Sharpe]])/3</f>
        <v>215</v>
      </c>
    </row>
    <row r="165" spans="1:48" x14ac:dyDescent="0.3">
      <c r="A165" t="s">
        <v>202</v>
      </c>
      <c r="B165" t="s">
        <v>203</v>
      </c>
      <c r="C165" t="s">
        <v>3150</v>
      </c>
      <c r="D165" t="s">
        <v>62</v>
      </c>
      <c r="E165">
        <v>127474.2579106</v>
      </c>
      <c r="F165">
        <v>730.75</v>
      </c>
      <c r="G165">
        <v>43.634629008518701</v>
      </c>
      <c r="H165">
        <f>(Table2[[#This Row],[1Y Return vs Nifty]]-AVERAGE(Table2[1Y Return vs Nifty]))/_xlfn.STDEV.P(Table2[1Y Return vs Nifty])</f>
        <v>0.39165802982118175</v>
      </c>
      <c r="I165">
        <v>-1.6321408210175701</v>
      </c>
      <c r="J165">
        <f>(Table2[[#This Row],[1M Return vs Nifty]]-AVERAGE(Table2[1M Return vs Nifty]))/_xlfn.STDEV.P(Table2[1M Return vs Nifty])</f>
        <v>-0.24379089403920659</v>
      </c>
      <c r="K165">
        <v>32.705590948732898</v>
      </c>
      <c r="L165">
        <f>(Table2[[#This Row],[6M Return vs Nifty]]-AVERAGE(Table2[6M Return vs Nifty]))/_xlfn.STDEV.P(Table2[6M Return vs Nifty])</f>
        <v>0.62546584008897943</v>
      </c>
      <c r="M165">
        <v>0.50173247412386701</v>
      </c>
      <c r="N165">
        <f>(Table2[[#This Row],[1W Return vs Nifty]]-AVERAGE(Table2[1W Return vs Nifty]))/_xlfn.STDEV.P(Table2[1W Return vs Nifty])</f>
        <v>1.5625616588378047E-3</v>
      </c>
      <c r="O165">
        <v>708.22</v>
      </c>
      <c r="P165">
        <v>696.50994671206297</v>
      </c>
      <c r="Q165">
        <v>589.18764581228299</v>
      </c>
      <c r="R165">
        <v>62.921343731724399</v>
      </c>
      <c r="S165" s="1">
        <f>(Table2[[#This Row],[Close Price]]-Table2[[#This Row],[20D EMA]])/Table2[[#This Row],[20D EMA]]</f>
        <v>3.1812148767332148E-2</v>
      </c>
      <c r="T165" s="1">
        <f>(Table2[[#This Row],[Close Price]]-Table2[[#This Row],[50D EMA]])/Table2[[#This Row],[50D EMA]]</f>
        <v>4.9159460607232162E-2</v>
      </c>
      <c r="U165" s="1">
        <f>(Table2[[#This Row],[Close Price]]-Table2[[#This Row],[200D EMA]])/Table2[[#This Row],[200D EMA]]</f>
        <v>0.24026701033853518</v>
      </c>
      <c r="V165">
        <v>0.99092105004029096</v>
      </c>
      <c r="W165">
        <v>705.1</v>
      </c>
      <c r="X165">
        <v>746.35</v>
      </c>
      <c r="Y165">
        <v>705.1</v>
      </c>
      <c r="Z165">
        <v>746.35</v>
      </c>
      <c r="AA165">
        <v>676.25</v>
      </c>
      <c r="AB165">
        <v>746.35</v>
      </c>
      <c r="AC165" s="1">
        <f>(Table2[[#This Row],[Close Price]]/Table2[[#This Row],[Day Low]])-1</f>
        <v>3.63778187491135E-2</v>
      </c>
      <c r="AD165" s="1">
        <f>(Table2[[#This Row],[Day High]]/Table2[[#This Row],[Close Price]])-1</f>
        <v>2.1347930208689636E-2</v>
      </c>
      <c r="AE165" s="1">
        <f>(Table2[[#This Row],[Close Price]]/Table2[[#This Row],[Current Week Low]])-1</f>
        <v>3.63778187491135E-2</v>
      </c>
      <c r="AF165" s="1">
        <f>(Table2[[#This Row],[Current Week High]]/Table2[[#This Row],[Close Price]])-1</f>
        <v>2.1347930208689636E-2</v>
      </c>
      <c r="AG165" s="1">
        <f>(Table2[[#This Row],[Close Price]]/Table2[[#This Row],[Current Month Low]])-1</f>
        <v>8.0591497227356701E-2</v>
      </c>
      <c r="AH165" s="1">
        <f>(Table2[[#This Row],[Current Month High]]/Table2[[#This Row],[Close Price]])-1</f>
        <v>2.1347930208689636E-2</v>
      </c>
      <c r="AI165">
        <v>2.9079712624016301</v>
      </c>
      <c r="AJ165">
        <v>110.287769784172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</v>
      </c>
      <c r="AM165" t="s">
        <v>3190</v>
      </c>
      <c r="AN165">
        <v>2.82</v>
      </c>
      <c r="AO165" t="s">
        <v>3191</v>
      </c>
      <c r="AP165">
        <v>7.9897015112017994E-2</v>
      </c>
      <c r="AQ165">
        <f>(Table2[[#This Row],[Sharpe Ratio]]-AVERAGE(Table2[Sharpe Ratio]))/_xlfn.STDEV.P(Table2[Sharpe Ratio])</f>
        <v>0.17726114348124522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0.95215668101103768</v>
      </c>
      <c r="AS165">
        <f>_xlfn.RANK.AVG(Table2[[#This Row],[1Y Return vs Nifty Z-Score]],Table2[1Y Return vs Nifty Z-Score])</f>
        <v>191</v>
      </c>
      <c r="AT165">
        <f>_xlfn.RANK.AVG(Table2[[#This Row],[6M Return vs Nifty Z-Score]],Table2[6M Return vs Nifty Z-Score])</f>
        <v>153</v>
      </c>
      <c r="AU165">
        <f>_xlfn.RANK.AVG(Table2[[#This Row],[Sharpe Ratio Z-Score]],Table2[Sharpe Ratio Z-Score])</f>
        <v>302</v>
      </c>
      <c r="AV165">
        <f>(Table2[[#This Row],[Rank 1Y]]+Table2[[#This Row],[Rank 6M]]+Table2[[#This Row],[Rank Sharpe]])/3</f>
        <v>215.33333333333334</v>
      </c>
    </row>
    <row r="166" spans="1:48" x14ac:dyDescent="0.3">
      <c r="A166" t="s">
        <v>799</v>
      </c>
      <c r="B166" t="s">
        <v>800</v>
      </c>
      <c r="C166" t="s">
        <v>3152</v>
      </c>
      <c r="D166" t="s">
        <v>127</v>
      </c>
      <c r="E166">
        <v>20479.132352069999</v>
      </c>
      <c r="F166">
        <v>1122.45</v>
      </c>
      <c r="G166">
        <v>209.04513884906299</v>
      </c>
      <c r="H166">
        <f>(Table2[[#This Row],[1Y Return vs Nifty]]-AVERAGE(Table2[1Y Return vs Nifty]))/_xlfn.STDEV.P(Table2[1Y Return vs Nifty])</f>
        <v>3.3408422351557943</v>
      </c>
      <c r="I166">
        <v>20.475652931809002</v>
      </c>
      <c r="J166">
        <f>(Table2[[#This Row],[1M Return vs Nifty]]-AVERAGE(Table2[1M Return vs Nifty]))/_xlfn.STDEV.P(Table2[1M Return vs Nifty])</f>
        <v>1.8945075071054622</v>
      </c>
      <c r="K166">
        <v>-14.9612111753808</v>
      </c>
      <c r="L166">
        <f>(Table2[[#This Row],[6M Return vs Nifty]]-AVERAGE(Table2[6M Return vs Nifty]))/_xlfn.STDEV.P(Table2[6M Return vs Nifty])</f>
        <v>-0.91832697310820499</v>
      </c>
      <c r="M166">
        <v>23.906590631507299</v>
      </c>
      <c r="N166">
        <f>(Table2[[#This Row],[1W Return vs Nifty]]-AVERAGE(Table2[1W Return vs Nifty]))/_xlfn.STDEV.P(Table2[1W Return vs Nifty])</f>
        <v>4.5331346291117178</v>
      </c>
      <c r="O166">
        <v>981.76</v>
      </c>
      <c r="P166">
        <v>941.733479542753</v>
      </c>
      <c r="Q166">
        <v>846.13636211155995</v>
      </c>
      <c r="R166">
        <v>91.183578228748303</v>
      </c>
      <c r="S166" s="1">
        <f>(Table2[[#This Row],[Close Price]]-Table2[[#This Row],[20D EMA]])/Table2[[#This Row],[20D EMA]]</f>
        <v>0.14330386245110827</v>
      </c>
      <c r="T166" s="1">
        <f>(Table2[[#This Row],[Close Price]]-Table2[[#This Row],[50D EMA]])/Table2[[#This Row],[50D EMA]]</f>
        <v>0.19189773368256133</v>
      </c>
      <c r="U166" s="1">
        <f>(Table2[[#This Row],[Close Price]]-Table2[[#This Row],[200D EMA]])/Table2[[#This Row],[200D EMA]]</f>
        <v>0.32655922882086136</v>
      </c>
      <c r="V166">
        <v>1.77813547727113</v>
      </c>
      <c r="W166">
        <v>1060.0999999999999</v>
      </c>
      <c r="X166">
        <v>1131</v>
      </c>
      <c r="Y166">
        <v>1060.0999999999999</v>
      </c>
      <c r="Z166">
        <v>1131</v>
      </c>
      <c r="AA166">
        <v>895.3</v>
      </c>
      <c r="AB166">
        <v>1135.5</v>
      </c>
      <c r="AC166" s="1">
        <f>(Table2[[#This Row],[Close Price]]/Table2[[#This Row],[Day Low]])-1</f>
        <v>5.8815206112631024E-2</v>
      </c>
      <c r="AD166" s="1">
        <f>(Table2[[#This Row],[Day High]]/Table2[[#This Row],[Close Price]])-1</f>
        <v>7.6172658024855622E-3</v>
      </c>
      <c r="AE166" s="1">
        <f>(Table2[[#This Row],[Close Price]]/Table2[[#This Row],[Current Week Low]])-1</f>
        <v>5.8815206112631024E-2</v>
      </c>
      <c r="AF166" s="1">
        <f>(Table2[[#This Row],[Current Week High]]/Table2[[#This Row],[Close Price]])-1</f>
        <v>7.6172658024855622E-3</v>
      </c>
      <c r="AG166" s="1">
        <f>(Table2[[#This Row],[Close Price]]/Table2[[#This Row],[Current Month Low]])-1</f>
        <v>0.25371383893666932</v>
      </c>
      <c r="AH166" s="1">
        <f>(Table2[[#This Row],[Current Month High]]/Table2[[#This Row],[Close Price]])-1</f>
        <v>1.1626353066951811E-2</v>
      </c>
      <c r="AI166">
        <v>17.0653481224107</v>
      </c>
      <c r="AJ166">
        <v>255.20569620253099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0.38</v>
      </c>
      <c r="AM166" t="s">
        <v>3191</v>
      </c>
      <c r="AN166">
        <v>20.04</v>
      </c>
      <c r="AO166" t="s">
        <v>3191</v>
      </c>
      <c r="AP166">
        <v>0.24809219528679</v>
      </c>
      <c r="AQ166">
        <f>(Table2[[#This Row],[Sharpe Ratio]]-AVERAGE(Table2[Sharpe Ratio]))/_xlfn.STDEV.P(Table2[Sharpe Ratio])</f>
        <v>2.1333002375231209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10.983457635787889</v>
      </c>
      <c r="AS166">
        <f>_xlfn.RANK.AVG(Table2[[#This Row],[1Y Return vs Nifty Z-Score]],Table2[1Y Return vs Nifty Z-Score])</f>
        <v>10</v>
      </c>
      <c r="AT166">
        <f>_xlfn.RANK.AVG(Table2[[#This Row],[6M Return vs Nifty Z-Score]],Table2[6M Return vs Nifty Z-Score])</f>
        <v>627</v>
      </c>
      <c r="AU166">
        <f>_xlfn.RANK.AVG(Table2[[#This Row],[Sharpe Ratio Z-Score]],Table2[Sharpe Ratio Z-Score])</f>
        <v>11</v>
      </c>
      <c r="AV166">
        <f>(Table2[[#This Row],[Rank 1Y]]+Table2[[#This Row],[Rank 6M]]+Table2[[#This Row],[Rank Sharpe]])/3</f>
        <v>216</v>
      </c>
    </row>
    <row r="167" spans="1:48" x14ac:dyDescent="0.3">
      <c r="A167" t="s">
        <v>724</v>
      </c>
      <c r="B167" t="s">
        <v>725</v>
      </c>
      <c r="C167" t="s">
        <v>3144</v>
      </c>
      <c r="D167" t="s">
        <v>417</v>
      </c>
      <c r="E167">
        <v>24059.14105432</v>
      </c>
      <c r="F167">
        <v>6754.4</v>
      </c>
      <c r="G167">
        <v>132.72698044045799</v>
      </c>
      <c r="H167">
        <f>(Table2[[#This Row],[1Y Return vs Nifty]]-AVERAGE(Table2[1Y Return vs Nifty]))/_xlfn.STDEV.P(Table2[1Y Return vs Nifty])</f>
        <v>1.980128773986632</v>
      </c>
      <c r="I167">
        <v>1.4023330259201201</v>
      </c>
      <c r="J167">
        <f>(Table2[[#This Row],[1M Return vs Nifty]]-AVERAGE(Table2[1M Return vs Nifty]))/_xlfn.STDEV.P(Table2[1M Return vs Nifty])</f>
        <v>4.970788959190902E-2</v>
      </c>
      <c r="K167">
        <v>59.057513543110801</v>
      </c>
      <c r="L167">
        <f>(Table2[[#This Row],[6M Return vs Nifty]]-AVERAGE(Table2[6M Return vs Nifty]))/_xlfn.STDEV.P(Table2[6M Return vs Nifty])</f>
        <v>1.4789300311459443</v>
      </c>
      <c r="M167">
        <v>1.3617404213344499</v>
      </c>
      <c r="N167">
        <f>(Table2[[#This Row],[1W Return vs Nifty]]-AVERAGE(Table2[1W Return vs Nifty]))/_xlfn.STDEV.P(Table2[1W Return vs Nifty])</f>
        <v>0.16807448688225723</v>
      </c>
      <c r="O167">
        <v>6415.43</v>
      </c>
      <c r="P167">
        <v>5972.7136555595798</v>
      </c>
      <c r="Q167">
        <v>4652.55442833295</v>
      </c>
      <c r="R167">
        <v>64.611069593063803</v>
      </c>
      <c r="S167" s="1">
        <f>(Table2[[#This Row],[Close Price]]-Table2[[#This Row],[20D EMA]])/Table2[[#This Row],[20D EMA]]</f>
        <v>5.2836676575069685E-2</v>
      </c>
      <c r="T167" s="1">
        <f>(Table2[[#This Row],[Close Price]]-Table2[[#This Row],[50D EMA]])/Table2[[#This Row],[50D EMA]]</f>
        <v>0.13087624646341497</v>
      </c>
      <c r="U167" s="1">
        <f>(Table2[[#This Row],[Close Price]]-Table2[[#This Row],[200D EMA]])/Table2[[#This Row],[200D EMA]]</f>
        <v>0.45176162988385693</v>
      </c>
      <c r="V167">
        <v>1.05192517928445</v>
      </c>
      <c r="W167">
        <v>6440</v>
      </c>
      <c r="X167">
        <v>6812.95</v>
      </c>
      <c r="Y167">
        <v>6440</v>
      </c>
      <c r="Z167">
        <v>6812.95</v>
      </c>
      <c r="AA167">
        <v>6418.4</v>
      </c>
      <c r="AB167">
        <v>6875</v>
      </c>
      <c r="AC167" s="1">
        <f>(Table2[[#This Row],[Close Price]]/Table2[[#This Row],[Day Low]])-1</f>
        <v>4.881987577639757E-2</v>
      </c>
      <c r="AD167" s="1">
        <f>(Table2[[#This Row],[Day High]]/Table2[[#This Row],[Close Price]])-1</f>
        <v>8.6684235461329529E-3</v>
      </c>
      <c r="AE167" s="1">
        <f>(Table2[[#This Row],[Close Price]]/Table2[[#This Row],[Current Week Low]])-1</f>
        <v>4.881987577639757E-2</v>
      </c>
      <c r="AF167" s="1">
        <f>(Table2[[#This Row],[Current Week High]]/Table2[[#This Row],[Close Price]])-1</f>
        <v>8.6684235461329529E-3</v>
      </c>
      <c r="AG167" s="1">
        <f>(Table2[[#This Row],[Close Price]]/Table2[[#This Row],[Current Month Low]])-1</f>
        <v>5.234949520129617E-2</v>
      </c>
      <c r="AH167" s="1">
        <f>(Table2[[#This Row],[Current Month High]]/Table2[[#This Row],[Close Price]])-1</f>
        <v>1.7855027833708403E-2</v>
      </c>
      <c r="AI167">
        <v>2.13860594575387</v>
      </c>
      <c r="AJ167">
        <v>221.63809523809499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0.25</v>
      </c>
      <c r="AM167" t="s">
        <v>3191</v>
      </c>
      <c r="AN167">
        <v>8.7899999999999991</v>
      </c>
      <c r="AO167" t="s">
        <v>3191</v>
      </c>
      <c r="AQ167">
        <f>(Table2[[#This Row],[Sharpe Ratio]]-AVERAGE(Table2[Sharpe Ratio]))/_xlfn.STDEV.P(Table2[Sharpe Ratio])</f>
        <v>-0.75190748604766899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2.9249336955590737</v>
      </c>
      <c r="AS167">
        <f>_xlfn.RANK.AVG(Table2[[#This Row],[1Y Return vs Nifty Z-Score]],Table2[1Y Return vs Nifty Z-Score])</f>
        <v>36</v>
      </c>
      <c r="AT167">
        <f>_xlfn.RANK.AVG(Table2[[#This Row],[6M Return vs Nifty Z-Score]],Table2[6M Return vs Nifty Z-Score])</f>
        <v>57</v>
      </c>
      <c r="AU167">
        <f>_xlfn.RANK.AVG(Table2[[#This Row],[Sharpe Ratio Z-Score]],Table2[Sharpe Ratio Z-Score])</f>
        <v>556</v>
      </c>
      <c r="AV167">
        <f>(Table2[[#This Row],[Rank 1Y]]+Table2[[#This Row],[Rank 6M]]+Table2[[#This Row],[Rank Sharpe]])/3</f>
        <v>216.33333333333334</v>
      </c>
    </row>
    <row r="168" spans="1:48" x14ac:dyDescent="0.3">
      <c r="A168" t="s">
        <v>228</v>
      </c>
      <c r="B168" t="s">
        <v>229</v>
      </c>
      <c r="C168" t="s">
        <v>3148</v>
      </c>
      <c r="D168" t="s">
        <v>54</v>
      </c>
      <c r="E168">
        <v>116124.0149184</v>
      </c>
      <c r="F168">
        <v>3431.1</v>
      </c>
      <c r="G168">
        <v>57.936859871932903</v>
      </c>
      <c r="H168">
        <f>(Table2[[#This Row],[1Y Return vs Nifty]]-AVERAGE(Table2[1Y Return vs Nifty]))/_xlfn.STDEV.P(Table2[1Y Return vs Nifty])</f>
        <v>0.64665944057852598</v>
      </c>
      <c r="I168">
        <v>-0.64111388935962199</v>
      </c>
      <c r="J168">
        <f>(Table2[[#This Row],[1M Return vs Nifty]]-AVERAGE(Table2[1M Return vs Nifty]))/_xlfn.STDEV.P(Table2[1M Return vs Nifty])</f>
        <v>-0.14793730832423402</v>
      </c>
      <c r="K168">
        <v>16.321182696997202</v>
      </c>
      <c r="L168">
        <f>(Table2[[#This Row],[6M Return vs Nifty]]-AVERAGE(Table2[6M Return vs Nifty]))/_xlfn.STDEV.P(Table2[6M Return vs Nifty])</f>
        <v>9.4821228317920253E-2</v>
      </c>
      <c r="M168">
        <v>-1.3220381510141499</v>
      </c>
      <c r="N168">
        <f>(Table2[[#This Row],[1W Return vs Nifty]]-AVERAGE(Table2[1W Return vs Nifty]))/_xlfn.STDEV.P(Table2[1W Return vs Nifty])</f>
        <v>-0.35154994031585723</v>
      </c>
      <c r="O168">
        <v>3376.42</v>
      </c>
      <c r="P168">
        <v>3215.9395519831301</v>
      </c>
      <c r="Q168">
        <v>2737.33302687988</v>
      </c>
      <c r="R168">
        <v>57.840644463153403</v>
      </c>
      <c r="S168" s="1">
        <f>(Table2[[#This Row],[Close Price]]-Table2[[#This Row],[20D EMA]])/Table2[[#This Row],[20D EMA]]</f>
        <v>1.6194667724986771E-2</v>
      </c>
      <c r="T168" s="1">
        <f>(Table2[[#This Row],[Close Price]]-Table2[[#This Row],[50D EMA]])/Table2[[#This Row],[50D EMA]]</f>
        <v>6.6904381919799999E-2</v>
      </c>
      <c r="U168" s="1">
        <f>(Table2[[#This Row],[Close Price]]-Table2[[#This Row],[200D EMA]])/Table2[[#This Row],[200D EMA]]</f>
        <v>0.25344631665475603</v>
      </c>
      <c r="V168">
        <v>1.00669285215789</v>
      </c>
      <c r="W168">
        <v>3364.15</v>
      </c>
      <c r="X168">
        <v>3443.45</v>
      </c>
      <c r="Y168">
        <v>3364.15</v>
      </c>
      <c r="Z168">
        <v>3443.45</v>
      </c>
      <c r="AA168">
        <v>3364.15</v>
      </c>
      <c r="AB168">
        <v>3523</v>
      </c>
      <c r="AC168" s="1">
        <f>(Table2[[#This Row],[Close Price]]/Table2[[#This Row],[Day Low]])-1</f>
        <v>1.9901015115259435E-2</v>
      </c>
      <c r="AD168" s="1">
        <f>(Table2[[#This Row],[Day High]]/Table2[[#This Row],[Close Price]])-1</f>
        <v>3.5994287546268211E-3</v>
      </c>
      <c r="AE168" s="1">
        <f>(Table2[[#This Row],[Close Price]]/Table2[[#This Row],[Current Week Low]])-1</f>
        <v>1.9901015115259435E-2</v>
      </c>
      <c r="AF168" s="1">
        <f>(Table2[[#This Row],[Current Week High]]/Table2[[#This Row],[Close Price]])-1</f>
        <v>3.5994287546268211E-3</v>
      </c>
      <c r="AG168" s="1">
        <f>(Table2[[#This Row],[Close Price]]/Table2[[#This Row],[Current Month Low]])-1</f>
        <v>1.9901015115259435E-2</v>
      </c>
      <c r="AH168" s="1">
        <f>(Table2[[#This Row],[Current Month High]]/Table2[[#This Row],[Close Price]])-1</f>
        <v>2.6784413161959675E-2</v>
      </c>
      <c r="AI168">
        <v>4.1648450934102801</v>
      </c>
      <c r="AJ168">
        <v>88.371901507041002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0.02</v>
      </c>
      <c r="AM168" t="s">
        <v>3191</v>
      </c>
      <c r="AN168">
        <v>2.04</v>
      </c>
      <c r="AO168" t="s">
        <v>3191</v>
      </c>
      <c r="AP168">
        <v>0.1060198734011</v>
      </c>
      <c r="AQ168">
        <f>(Table2[[#This Row],[Sharpe Ratio]]-AVERAGE(Table2[Sharpe Ratio]))/_xlfn.STDEV.P(Table2[Sharpe Ratio])</f>
        <v>0.48105898125795743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0.72305240151431227</v>
      </c>
      <c r="AS168">
        <f>_xlfn.RANK.AVG(Table2[[#This Row],[1Y Return vs Nifty Z-Score]],Table2[1Y Return vs Nifty Z-Score])</f>
        <v>145</v>
      </c>
      <c r="AT168">
        <f>_xlfn.RANK.AVG(Table2[[#This Row],[6M Return vs Nifty Z-Score]],Table2[6M Return vs Nifty Z-Score])</f>
        <v>289</v>
      </c>
      <c r="AU168">
        <f>_xlfn.RANK.AVG(Table2[[#This Row],[Sharpe Ratio Z-Score]],Table2[Sharpe Ratio Z-Score])</f>
        <v>220</v>
      </c>
      <c r="AV168">
        <f>(Table2[[#This Row],[Rank 1Y]]+Table2[[#This Row],[Rank 6M]]+Table2[[#This Row],[Rank Sharpe]])/3</f>
        <v>218</v>
      </c>
    </row>
    <row r="169" spans="1:48" x14ac:dyDescent="0.3">
      <c r="A169" t="s">
        <v>774</v>
      </c>
      <c r="B169" t="s">
        <v>775</v>
      </c>
      <c r="C169" t="s">
        <v>3156</v>
      </c>
      <c r="D169" t="s">
        <v>776</v>
      </c>
      <c r="E169">
        <v>21442.1458616399</v>
      </c>
      <c r="F169">
        <v>310.8</v>
      </c>
      <c r="G169">
        <v>55.886610588614403</v>
      </c>
      <c r="H169">
        <f>(Table2[[#This Row],[1Y Return vs Nifty]]-AVERAGE(Table2[1Y Return vs Nifty]))/_xlfn.STDEV.P(Table2[1Y Return vs Nifty])</f>
        <v>0.6101045517193453</v>
      </c>
      <c r="I169">
        <v>7.9607358245412696</v>
      </c>
      <c r="J169">
        <f>(Table2[[#This Row],[1M Return vs Nifty]]-AVERAGE(Table2[1M Return vs Nifty]))/_xlfn.STDEV.P(Table2[1M Return vs Nifty])</f>
        <v>0.68404627609695423</v>
      </c>
      <c r="K169">
        <v>49.801445306656298</v>
      </c>
      <c r="L169">
        <f>(Table2[[#This Row],[6M Return vs Nifty]]-AVERAGE(Table2[6M Return vs Nifty]))/_xlfn.STDEV.P(Table2[6M Return vs Nifty])</f>
        <v>1.1791521776894724</v>
      </c>
      <c r="M169">
        <v>4.7967273944817199</v>
      </c>
      <c r="N169">
        <f>(Table2[[#This Row],[1W Return vs Nifty]]-AVERAGE(Table2[1W Return vs Nifty]))/_xlfn.STDEV.P(Table2[1W Return vs Nifty])</f>
        <v>0.8331454270651687</v>
      </c>
      <c r="O169">
        <v>306.47000000000003</v>
      </c>
      <c r="P169">
        <v>280.81170014378102</v>
      </c>
      <c r="Q169">
        <v>222.80173395318701</v>
      </c>
      <c r="R169">
        <v>50.132973432159503</v>
      </c>
      <c r="S169" s="1">
        <f>(Table2[[#This Row],[Close Price]]-Table2[[#This Row],[20D EMA]])/Table2[[#This Row],[20D EMA]]</f>
        <v>1.4128625966652474E-2</v>
      </c>
      <c r="T169" s="1">
        <f>(Table2[[#This Row],[Close Price]]-Table2[[#This Row],[50D EMA]])/Table2[[#This Row],[50D EMA]]</f>
        <v>0.10679148995880298</v>
      </c>
      <c r="U169" s="1">
        <f>(Table2[[#This Row],[Close Price]]-Table2[[#This Row],[200D EMA]])/Table2[[#This Row],[200D EMA]]</f>
        <v>0.39496221364822215</v>
      </c>
      <c r="V169">
        <v>0.80471232721044805</v>
      </c>
      <c r="W169">
        <v>307.85000000000002</v>
      </c>
      <c r="X169">
        <v>318.7</v>
      </c>
      <c r="Y169">
        <v>307.85000000000002</v>
      </c>
      <c r="Z169">
        <v>318.7</v>
      </c>
      <c r="AA169">
        <v>300.60000000000002</v>
      </c>
      <c r="AB169">
        <v>325.5</v>
      </c>
      <c r="AC169" s="1">
        <f>(Table2[[#This Row],[Close Price]]/Table2[[#This Row],[Day Low]])-1</f>
        <v>9.5825889231768713E-3</v>
      </c>
      <c r="AD169" s="1">
        <f>(Table2[[#This Row],[Day High]]/Table2[[#This Row],[Close Price]])-1</f>
        <v>2.5418275418275238E-2</v>
      </c>
      <c r="AE169" s="1">
        <f>(Table2[[#This Row],[Close Price]]/Table2[[#This Row],[Current Week Low]])-1</f>
        <v>9.5825889231768713E-3</v>
      </c>
      <c r="AF169" s="1">
        <f>(Table2[[#This Row],[Current Week High]]/Table2[[#This Row],[Close Price]])-1</f>
        <v>2.5418275418275238E-2</v>
      </c>
      <c r="AG169" s="1">
        <f>(Table2[[#This Row],[Close Price]]/Table2[[#This Row],[Current Month Low]])-1</f>
        <v>3.3932135728542923E-2</v>
      </c>
      <c r="AH169" s="1">
        <f>(Table2[[#This Row],[Current Month High]]/Table2[[#This Row],[Close Price]])-1</f>
        <v>4.7297297297297369E-2</v>
      </c>
      <c r="AI169">
        <v>10.6499356499356</v>
      </c>
      <c r="AJ169">
        <v>109.575185434929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0.28000000000000003</v>
      </c>
      <c r="AM169" t="s">
        <v>3191</v>
      </c>
      <c r="AN169">
        <v>-2.25</v>
      </c>
      <c r="AO169" t="s">
        <v>3189</v>
      </c>
      <c r="AP169">
        <v>3.7509955172891997E-2</v>
      </c>
      <c r="AQ169">
        <f>(Table2[[#This Row],[Sharpe Ratio]]-AVERAGE(Table2[Sharpe Ratio]))/_xlfn.STDEV.P(Table2[Sharpe Ratio])</f>
        <v>-0.31568250827068928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2.9907659243002516</v>
      </c>
      <c r="AS169">
        <f>_xlfn.RANK.AVG(Table2[[#This Row],[1Y Return vs Nifty Z-Score]],Table2[1Y Return vs Nifty Z-Score])</f>
        <v>149</v>
      </c>
      <c r="AT169">
        <f>_xlfn.RANK.AVG(Table2[[#This Row],[6M Return vs Nifty Z-Score]],Table2[6M Return vs Nifty Z-Score])</f>
        <v>79</v>
      </c>
      <c r="AU169">
        <f>_xlfn.RANK.AVG(Table2[[#This Row],[Sharpe Ratio Z-Score]],Table2[Sharpe Ratio Z-Score])</f>
        <v>427</v>
      </c>
      <c r="AV169">
        <f>(Table2[[#This Row],[Rank 1Y]]+Table2[[#This Row],[Rank 6M]]+Table2[[#This Row],[Rank Sharpe]])/3</f>
        <v>218.33333333333334</v>
      </c>
    </row>
    <row r="170" spans="1:48" x14ac:dyDescent="0.3">
      <c r="A170" t="s">
        <v>1858</v>
      </c>
      <c r="B170" t="s">
        <v>1859</v>
      </c>
      <c r="C170" t="s">
        <v>3158</v>
      </c>
      <c r="D170" t="s">
        <v>274</v>
      </c>
      <c r="E170">
        <v>3990.4454061000001</v>
      </c>
      <c r="F170">
        <v>160.35</v>
      </c>
      <c r="G170">
        <v>43.688524893557201</v>
      </c>
      <c r="H170">
        <f>(Table2[[#This Row],[1Y Return vs Nifty]]-AVERAGE(Table2[1Y Return vs Nifty]))/_xlfn.STDEV.P(Table2[1Y Return vs Nifty])</f>
        <v>0.39261896569545784</v>
      </c>
      <c r="I170">
        <v>14.427346652927699</v>
      </c>
      <c r="J170">
        <f>(Table2[[#This Row],[1M Return vs Nifty]]-AVERAGE(Table2[1M Return vs Nifty]))/_xlfn.STDEV.P(Table2[1M Return vs Nifty])</f>
        <v>1.3095064079292227</v>
      </c>
      <c r="K170">
        <v>67.207515768932097</v>
      </c>
      <c r="L170">
        <f>(Table2[[#This Row],[6M Return vs Nifty]]-AVERAGE(Table2[6M Return vs Nifty]))/_xlfn.STDEV.P(Table2[6M Return vs Nifty])</f>
        <v>1.7428855369296863</v>
      </c>
      <c r="M170">
        <v>-0.726855076577826</v>
      </c>
      <c r="N170">
        <f>(Table2[[#This Row],[1W Return vs Nifty]]-AVERAGE(Table2[1W Return vs Nifty]))/_xlfn.STDEV.P(Table2[1W Return vs Nifty])</f>
        <v>-0.23631254058457429</v>
      </c>
      <c r="O170">
        <v>160.65</v>
      </c>
      <c r="P170">
        <v>148.517764003005</v>
      </c>
      <c r="Q170">
        <v>119.071516181701</v>
      </c>
      <c r="R170">
        <v>43.994295277153697</v>
      </c>
      <c r="S170" s="1">
        <f>(Table2[[#This Row],[Close Price]]-Table2[[#This Row],[20D EMA]])/Table2[[#This Row],[20D EMA]]</f>
        <v>-1.8674136321195853E-3</v>
      </c>
      <c r="T170" s="1">
        <f>(Table2[[#This Row],[Close Price]]-Table2[[#This Row],[50D EMA]])/Table2[[#This Row],[50D EMA]]</f>
        <v>7.9668826664772513E-2</v>
      </c>
      <c r="U170" s="1">
        <f>(Table2[[#This Row],[Close Price]]-Table2[[#This Row],[200D EMA]])/Table2[[#This Row],[200D EMA]]</f>
        <v>0.34666967501538126</v>
      </c>
      <c r="V170">
        <v>1.1221421813558701</v>
      </c>
      <c r="W170">
        <v>157.15</v>
      </c>
      <c r="X170">
        <v>163.24</v>
      </c>
      <c r="Y170">
        <v>157.15</v>
      </c>
      <c r="Z170">
        <v>163.24</v>
      </c>
      <c r="AA170">
        <v>157.15</v>
      </c>
      <c r="AB170">
        <v>177</v>
      </c>
      <c r="AC170" s="1">
        <f>(Table2[[#This Row],[Close Price]]/Table2[[#This Row],[Day Low]])-1</f>
        <v>2.0362710785873261E-2</v>
      </c>
      <c r="AD170" s="1">
        <f>(Table2[[#This Row],[Day High]]/Table2[[#This Row],[Close Price]])-1</f>
        <v>1.8023074524477822E-2</v>
      </c>
      <c r="AE170" s="1">
        <f>(Table2[[#This Row],[Close Price]]/Table2[[#This Row],[Current Week Low]])-1</f>
        <v>2.0362710785873261E-2</v>
      </c>
      <c r="AF170" s="1">
        <f>(Table2[[#This Row],[Current Week High]]/Table2[[#This Row],[Close Price]])-1</f>
        <v>1.8023074524477822E-2</v>
      </c>
      <c r="AG170" s="1">
        <f>(Table2[[#This Row],[Close Price]]/Table2[[#This Row],[Current Month Low]])-1</f>
        <v>2.0362710785873261E-2</v>
      </c>
      <c r="AH170" s="1">
        <f>(Table2[[#This Row],[Current Month High]]/Table2[[#This Row],[Close Price]])-1</f>
        <v>0.10383536014967265</v>
      </c>
      <c r="AI170">
        <v>10.3835360149672</v>
      </c>
      <c r="AJ170">
        <v>96.507352941176407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0.26</v>
      </c>
      <c r="AM170" t="s">
        <v>3191</v>
      </c>
      <c r="AN170">
        <v>-2.46</v>
      </c>
      <c r="AO170" t="s">
        <v>3189</v>
      </c>
      <c r="AP170">
        <v>3.6030804425044E-2</v>
      </c>
      <c r="AQ170">
        <f>(Table2[[#This Row],[Sharpe Ratio]]-AVERAGE(Table2[Sharpe Ratio]))/_xlfn.STDEV.P(Table2[Sharpe Ratio])</f>
        <v>-0.33288440838319877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2.8758139615865939</v>
      </c>
      <c r="AS170">
        <f>_xlfn.RANK.AVG(Table2[[#This Row],[1Y Return vs Nifty Z-Score]],Table2[1Y Return vs Nifty Z-Score])</f>
        <v>189</v>
      </c>
      <c r="AT170">
        <f>_xlfn.RANK.AVG(Table2[[#This Row],[6M Return vs Nifty Z-Score]],Table2[6M Return vs Nifty Z-Score])</f>
        <v>39</v>
      </c>
      <c r="AU170">
        <f>_xlfn.RANK.AVG(Table2[[#This Row],[Sharpe Ratio Z-Score]],Table2[Sharpe Ratio Z-Score])</f>
        <v>431</v>
      </c>
      <c r="AV170">
        <f>(Table2[[#This Row],[Rank 1Y]]+Table2[[#This Row],[Rank 6M]]+Table2[[#This Row],[Rank Sharpe]])/3</f>
        <v>219.66666666666666</v>
      </c>
    </row>
    <row r="171" spans="1:48" x14ac:dyDescent="0.3">
      <c r="A171" t="s">
        <v>1212</v>
      </c>
      <c r="B171" t="s">
        <v>1213</v>
      </c>
      <c r="C171" t="s">
        <v>3147</v>
      </c>
      <c r="D171" t="s">
        <v>46</v>
      </c>
      <c r="E171">
        <v>9794.0949357600002</v>
      </c>
      <c r="F171">
        <v>6195.6</v>
      </c>
      <c r="G171">
        <v>10.7049371861106</v>
      </c>
      <c r="H171">
        <f>(Table2[[#This Row],[1Y Return vs Nifty]]-AVERAGE(Table2[1Y Return vs Nifty]))/_xlfn.STDEV.P(Table2[1Y Return vs Nifty])</f>
        <v>-0.19546141683793244</v>
      </c>
      <c r="I171">
        <v>10.3738267509958</v>
      </c>
      <c r="J171">
        <f>(Table2[[#This Row],[1M Return vs Nifty]]-AVERAGE(Table2[1M Return vs Nifty]))/_xlfn.STDEV.P(Table2[1M Return vs Nifty])</f>
        <v>0.91744398767071611</v>
      </c>
      <c r="K171">
        <v>16.893324849769702</v>
      </c>
      <c r="L171">
        <f>(Table2[[#This Row],[6M Return vs Nifty]]-AVERAGE(Table2[6M Return vs Nifty]))/_xlfn.STDEV.P(Table2[6M Return vs Nifty])</f>
        <v>0.11335129335726392</v>
      </c>
      <c r="M171">
        <v>-6.39567376751023</v>
      </c>
      <c r="N171">
        <f>(Table2[[#This Row],[1W Return vs Nifty]]-AVERAGE(Table2[1W Return vs Nifty]))/_xlfn.STDEV.P(Table2[1W Return vs Nifty])</f>
        <v>-1.3338906699858921</v>
      </c>
      <c r="O171">
        <v>6364.72</v>
      </c>
      <c r="P171">
        <v>6017.49400633204</v>
      </c>
      <c r="Q171">
        <v>5133.6507445622801</v>
      </c>
      <c r="R171">
        <v>37.732781625284197</v>
      </c>
      <c r="S171" s="1">
        <f>(Table2[[#This Row],[Close Price]]-Table2[[#This Row],[20D EMA]])/Table2[[#This Row],[20D EMA]]</f>
        <v>-2.6571475257356158E-2</v>
      </c>
      <c r="T171" s="1">
        <f>(Table2[[#This Row],[Close Price]]-Table2[[#This Row],[50D EMA]])/Table2[[#This Row],[50D EMA]]</f>
        <v>2.9598034244910653E-2</v>
      </c>
      <c r="U171" s="1">
        <f>(Table2[[#This Row],[Close Price]]-Table2[[#This Row],[200D EMA]])/Table2[[#This Row],[200D EMA]]</f>
        <v>0.2068604407034447</v>
      </c>
      <c r="V171">
        <v>0.99839359502588698</v>
      </c>
      <c r="W171">
        <v>6136</v>
      </c>
      <c r="X171">
        <v>6298</v>
      </c>
      <c r="Y171">
        <v>6136</v>
      </c>
      <c r="Z171">
        <v>6298</v>
      </c>
      <c r="AA171">
        <v>6136</v>
      </c>
      <c r="AB171">
        <v>6849.95</v>
      </c>
      <c r="AC171" s="1">
        <f>(Table2[[#This Row],[Close Price]]/Table2[[#This Row],[Day Low]])-1</f>
        <v>9.7131681877444809E-3</v>
      </c>
      <c r="AD171" s="1">
        <f>(Table2[[#This Row],[Day High]]/Table2[[#This Row],[Close Price]])-1</f>
        <v>1.6527858480211766E-2</v>
      </c>
      <c r="AE171" s="1">
        <f>(Table2[[#This Row],[Close Price]]/Table2[[#This Row],[Current Week Low]])-1</f>
        <v>9.7131681877444809E-3</v>
      </c>
      <c r="AF171" s="1">
        <f>(Table2[[#This Row],[Current Week High]]/Table2[[#This Row],[Close Price]])-1</f>
        <v>1.6527858480211766E-2</v>
      </c>
      <c r="AG171" s="1">
        <f>(Table2[[#This Row],[Close Price]]/Table2[[#This Row],[Current Month Low]])-1</f>
        <v>9.7131681877444809E-3</v>
      </c>
      <c r="AH171" s="1">
        <f>(Table2[[#This Row],[Current Month High]]/Table2[[#This Row],[Close Price]])-1</f>
        <v>0.10561527535670456</v>
      </c>
      <c r="AI171">
        <v>20.2466266382594</v>
      </c>
      <c r="AJ171">
        <v>84.121606561761695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0.19</v>
      </c>
      <c r="AM171" t="s">
        <v>3191</v>
      </c>
      <c r="AN171">
        <v>-2.99</v>
      </c>
      <c r="AO171" t="s">
        <v>3189</v>
      </c>
      <c r="AP171">
        <v>0.22157691038871</v>
      </c>
      <c r="AQ171">
        <f>(Table2[[#This Row],[Sharpe Ratio]]-AVERAGE(Table2[Sharpe Ratio]))/_xlfn.STDEV.P(Table2[Sharpe Ratio])</f>
        <v>1.8249386435915367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1.3263818377956922</v>
      </c>
      <c r="AS171">
        <f>_xlfn.RANK.AVG(Table2[[#This Row],[1Y Return vs Nifty Z-Score]],Table2[1Y Return vs Nifty Z-Score])</f>
        <v>365</v>
      </c>
      <c r="AT171">
        <f>_xlfn.RANK.AVG(Table2[[#This Row],[6M Return vs Nifty Z-Score]],Table2[6M Return vs Nifty Z-Score])</f>
        <v>280</v>
      </c>
      <c r="AU171">
        <f>_xlfn.RANK.AVG(Table2[[#This Row],[Sharpe Ratio Z-Score]],Table2[Sharpe Ratio Z-Score])</f>
        <v>24</v>
      </c>
      <c r="AV171">
        <f>(Table2[[#This Row],[Rank 1Y]]+Table2[[#This Row],[Rank 6M]]+Table2[[#This Row],[Rank Sharpe]])/3</f>
        <v>223</v>
      </c>
    </row>
    <row r="172" spans="1:48" x14ac:dyDescent="0.3">
      <c r="A172" t="s">
        <v>1206</v>
      </c>
      <c r="B172" t="s">
        <v>1207</v>
      </c>
      <c r="C172" t="s">
        <v>3147</v>
      </c>
      <c r="D172" t="s">
        <v>999</v>
      </c>
      <c r="E172">
        <v>9893.3955705000008</v>
      </c>
      <c r="F172">
        <v>1345.5</v>
      </c>
      <c r="G172">
        <v>43.846787351514799</v>
      </c>
      <c r="H172">
        <f>(Table2[[#This Row],[1Y Return vs Nifty]]-AVERAGE(Table2[1Y Return vs Nifty]))/_xlfn.STDEV.P(Table2[1Y Return vs Nifty])</f>
        <v>0.39544070381691049</v>
      </c>
      <c r="I172">
        <v>2.8527851035168199</v>
      </c>
      <c r="J172">
        <f>(Table2[[#This Row],[1M Return vs Nifty]]-AVERAGE(Table2[1M Return vs Nifty]))/_xlfn.STDEV.P(Table2[1M Return vs Nifty])</f>
        <v>0.18999775266634844</v>
      </c>
      <c r="K172">
        <v>41.837954141278999</v>
      </c>
      <c r="L172">
        <f>(Table2[[#This Row],[6M Return vs Nifty]]-AVERAGE(Table2[6M Return vs Nifty]))/_xlfn.STDEV.P(Table2[6M Return vs Nifty])</f>
        <v>0.92123723728591933</v>
      </c>
      <c r="M172">
        <v>0.97729284945914996</v>
      </c>
      <c r="N172">
        <f>(Table2[[#This Row],[1W Return vs Nifty]]-AVERAGE(Table2[1W Return vs Nifty]))/_xlfn.STDEV.P(Table2[1W Return vs Nifty])</f>
        <v>9.3639005735767E-2</v>
      </c>
      <c r="O172">
        <v>1402.57</v>
      </c>
      <c r="P172">
        <v>1371.0995661491299</v>
      </c>
      <c r="Q172">
        <v>1127.1878709193199</v>
      </c>
      <c r="R172">
        <v>33.1662951168204</v>
      </c>
      <c r="S172" s="1">
        <f>(Table2[[#This Row],[Close Price]]-Table2[[#This Row],[20D EMA]])/Table2[[#This Row],[20D EMA]]</f>
        <v>-4.0689591250347532E-2</v>
      </c>
      <c r="T172" s="1">
        <f>(Table2[[#This Row],[Close Price]]-Table2[[#This Row],[50D EMA]])/Table2[[#This Row],[50D EMA]]</f>
        <v>-1.8670829443137291E-2</v>
      </c>
      <c r="U172" s="1">
        <f>(Table2[[#This Row],[Close Price]]-Table2[[#This Row],[200D EMA]])/Table2[[#This Row],[200D EMA]]</f>
        <v>0.19367856478319581</v>
      </c>
      <c r="V172">
        <v>0.69861552759296897</v>
      </c>
      <c r="W172">
        <v>1335</v>
      </c>
      <c r="X172">
        <v>1374</v>
      </c>
      <c r="Y172">
        <v>1335</v>
      </c>
      <c r="Z172">
        <v>1374</v>
      </c>
      <c r="AA172">
        <v>1335</v>
      </c>
      <c r="AB172">
        <v>1402.95</v>
      </c>
      <c r="AC172" s="1">
        <f>(Table2[[#This Row],[Close Price]]/Table2[[#This Row],[Day Low]])-1</f>
        <v>7.8651685393258397E-3</v>
      </c>
      <c r="AD172" s="1">
        <f>(Table2[[#This Row],[Day High]]/Table2[[#This Row],[Close Price]])-1</f>
        <v>2.1181716833890807E-2</v>
      </c>
      <c r="AE172" s="1">
        <f>(Table2[[#This Row],[Close Price]]/Table2[[#This Row],[Current Week Low]])-1</f>
        <v>7.8651685393258397E-3</v>
      </c>
      <c r="AF172" s="1">
        <f>(Table2[[#This Row],[Current Week High]]/Table2[[#This Row],[Close Price]])-1</f>
        <v>2.1181716833890807E-2</v>
      </c>
      <c r="AG172" s="1">
        <f>(Table2[[#This Row],[Close Price]]/Table2[[#This Row],[Current Month Low]])-1</f>
        <v>7.8651685393258397E-3</v>
      </c>
      <c r="AH172" s="1">
        <f>(Table2[[#This Row],[Current Month High]]/Table2[[#This Row],[Close Price]])-1</f>
        <v>4.2697881828316575E-2</v>
      </c>
      <c r="AI172">
        <v>18.264585655889999</v>
      </c>
      <c r="AJ172">
        <v>105.106707317073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0.05</v>
      </c>
      <c r="AM172" t="s">
        <v>3191</v>
      </c>
      <c r="AN172">
        <v>-6.38</v>
      </c>
      <c r="AO172" t="s">
        <v>3189</v>
      </c>
      <c r="AP172">
        <v>5.5456215918735001E-2</v>
      </c>
      <c r="AQ172">
        <f>(Table2[[#This Row],[Sharpe Ratio]]-AVERAGE(Table2[Sharpe Ratio]))/_xlfn.STDEV.P(Table2[Sharpe Ratio])</f>
        <v>-0.10697505557042877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1.4933396439345166</v>
      </c>
      <c r="AS172">
        <f>_xlfn.RANK.AVG(Table2[[#This Row],[1Y Return vs Nifty Z-Score]],Table2[1Y Return vs Nifty Z-Score])</f>
        <v>188</v>
      </c>
      <c r="AT172">
        <f>_xlfn.RANK.AVG(Table2[[#This Row],[6M Return vs Nifty Z-Score]],Table2[6M Return vs Nifty Z-Score])</f>
        <v>112</v>
      </c>
      <c r="AU172">
        <f>_xlfn.RANK.AVG(Table2[[#This Row],[Sharpe Ratio Z-Score]],Table2[Sharpe Ratio Z-Score])</f>
        <v>374</v>
      </c>
      <c r="AV172">
        <f>(Table2[[#This Row],[Rank 1Y]]+Table2[[#This Row],[Rank 6M]]+Table2[[#This Row],[Rank Sharpe]])/3</f>
        <v>224.66666666666666</v>
      </c>
    </row>
    <row r="173" spans="1:48" x14ac:dyDescent="0.3">
      <c r="A173" t="s">
        <v>664</v>
      </c>
      <c r="B173" t="s">
        <v>665</v>
      </c>
      <c r="C173" t="s">
        <v>3144</v>
      </c>
      <c r="D173" t="s">
        <v>548</v>
      </c>
      <c r="E173">
        <v>28007.421424020002</v>
      </c>
      <c r="F173">
        <v>1078.2</v>
      </c>
      <c r="G173">
        <v>34.226915172101599</v>
      </c>
      <c r="H173">
        <f>(Table2[[#This Row],[1Y Return vs Nifty]]-AVERAGE(Table2[1Y Return vs Nifty]))/_xlfn.STDEV.P(Table2[1Y Return vs Nifty])</f>
        <v>0.22392333701710621</v>
      </c>
      <c r="I173">
        <v>23.715339081344499</v>
      </c>
      <c r="J173">
        <f>(Table2[[#This Row],[1M Return vs Nifty]]-AVERAGE(Table2[1M Return vs Nifty]))/_xlfn.STDEV.P(Table2[1M Return vs Nifty])</f>
        <v>2.2078547271498223</v>
      </c>
      <c r="K173">
        <v>48.154597540355802</v>
      </c>
      <c r="L173">
        <f>(Table2[[#This Row],[6M Return vs Nifty]]-AVERAGE(Table2[6M Return vs Nifty]))/_xlfn.STDEV.P(Table2[6M Return vs Nifty])</f>
        <v>1.12581543948277</v>
      </c>
      <c r="M173">
        <v>5.1630003203167103</v>
      </c>
      <c r="N173">
        <f>(Table2[[#This Row],[1W Return vs Nifty]]-AVERAGE(Table2[1W Return vs Nifty]))/_xlfn.STDEV.P(Table2[1W Return vs Nifty])</f>
        <v>0.90406199270367804</v>
      </c>
      <c r="O173">
        <v>939.96</v>
      </c>
      <c r="P173">
        <v>868.63900571792203</v>
      </c>
      <c r="Q173">
        <v>774.76971274130597</v>
      </c>
      <c r="R173">
        <v>81.464267202511707</v>
      </c>
      <c r="S173" s="1">
        <f>(Table2[[#This Row],[Close Price]]-Table2[[#This Row],[20D EMA]])/Table2[[#This Row],[20D EMA]]</f>
        <v>0.14707008808885486</v>
      </c>
      <c r="T173" s="1">
        <f>(Table2[[#This Row],[Close Price]]-Table2[[#This Row],[50D EMA]])/Table2[[#This Row],[50D EMA]]</f>
        <v>0.24125211152460027</v>
      </c>
      <c r="U173" s="1">
        <f>(Table2[[#This Row],[Close Price]]-Table2[[#This Row],[200D EMA]])/Table2[[#This Row],[200D EMA]]</f>
        <v>0.39163932490996695</v>
      </c>
      <c r="V173">
        <v>1.58551091284889</v>
      </c>
      <c r="W173">
        <v>1007.6</v>
      </c>
      <c r="X173">
        <v>1100</v>
      </c>
      <c r="Y173">
        <v>1007.6</v>
      </c>
      <c r="Z173">
        <v>1100</v>
      </c>
      <c r="AA173">
        <v>951</v>
      </c>
      <c r="AB173">
        <v>1109.7</v>
      </c>
      <c r="AC173" s="1">
        <f>(Table2[[#This Row],[Close Price]]/Table2[[#This Row],[Day Low]])-1</f>
        <v>7.0067487098054881E-2</v>
      </c>
      <c r="AD173" s="1">
        <f>(Table2[[#This Row],[Day High]]/Table2[[#This Row],[Close Price]])-1</f>
        <v>2.0218883324058634E-2</v>
      </c>
      <c r="AE173" s="1">
        <f>(Table2[[#This Row],[Close Price]]/Table2[[#This Row],[Current Week Low]])-1</f>
        <v>7.0067487098054881E-2</v>
      </c>
      <c r="AF173" s="1">
        <f>(Table2[[#This Row],[Current Week High]]/Table2[[#This Row],[Close Price]])-1</f>
        <v>2.0218883324058634E-2</v>
      </c>
      <c r="AG173" s="1">
        <f>(Table2[[#This Row],[Close Price]]/Table2[[#This Row],[Current Month Low]])-1</f>
        <v>0.13375394321766576</v>
      </c>
      <c r="AH173" s="1">
        <f>(Table2[[#This Row],[Current Month High]]/Table2[[#This Row],[Close Price]])-1</f>
        <v>2.9215358931552693E-2</v>
      </c>
      <c r="AI173">
        <v>2.92153589315526</v>
      </c>
      <c r="AJ173">
        <v>78.509933774834394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0.32</v>
      </c>
      <c r="AM173" t="s">
        <v>3191</v>
      </c>
      <c r="AN173">
        <v>24.34</v>
      </c>
      <c r="AO173" t="s">
        <v>3191</v>
      </c>
      <c r="AP173">
        <v>6.3993871423182996E-2</v>
      </c>
      <c r="AQ173">
        <f>(Table2[[#This Row],[Sharpe Ratio]]-AVERAGE(Table2[Sharpe Ratio]))/_xlfn.STDEV.P(Table2[Sharpe Ratio])</f>
        <v>-7.6857184990032296E-3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4.4539697778543736</v>
      </c>
      <c r="AS173">
        <f>_xlfn.RANK.AVG(Table2[[#This Row],[1Y Return vs Nifty Z-Score]],Table2[1Y Return vs Nifty Z-Score])</f>
        <v>239</v>
      </c>
      <c r="AT173">
        <f>_xlfn.RANK.AVG(Table2[[#This Row],[6M Return vs Nifty Z-Score]],Table2[6M Return vs Nifty Z-Score])</f>
        <v>86</v>
      </c>
      <c r="AU173">
        <f>_xlfn.RANK.AVG(Table2[[#This Row],[Sharpe Ratio Z-Score]],Table2[Sharpe Ratio Z-Score])</f>
        <v>353</v>
      </c>
      <c r="AV173">
        <f>(Table2[[#This Row],[Rank 1Y]]+Table2[[#This Row],[Rank 6M]]+Table2[[#This Row],[Rank Sharpe]])/3</f>
        <v>226</v>
      </c>
    </row>
    <row r="174" spans="1:48" x14ac:dyDescent="0.3">
      <c r="A174" t="s">
        <v>741</v>
      </c>
      <c r="B174" t="s">
        <v>742</v>
      </c>
      <c r="C174" t="s">
        <v>3155</v>
      </c>
      <c r="D174" t="s">
        <v>127</v>
      </c>
      <c r="E174">
        <v>22636.5099323049</v>
      </c>
      <c r="F174">
        <v>814.15</v>
      </c>
      <c r="G174">
        <v>54.606406277778802</v>
      </c>
      <c r="H174">
        <f>(Table2[[#This Row],[1Y Return vs Nifty]]-AVERAGE(Table2[1Y Return vs Nifty]))/_xlfn.STDEV.P(Table2[1Y Return vs Nifty])</f>
        <v>0.58727916815238046</v>
      </c>
      <c r="I174">
        <v>6.0858847783264602</v>
      </c>
      <c r="J174">
        <f>(Table2[[#This Row],[1M Return vs Nifty]]-AVERAGE(Table2[1M Return vs Nifty]))/_xlfn.STDEV.P(Table2[1M Return vs Nifty])</f>
        <v>0.50270791916602031</v>
      </c>
      <c r="K174">
        <v>25.547583281433099</v>
      </c>
      <c r="L174">
        <f>(Table2[[#This Row],[6M Return vs Nifty]]-AVERAGE(Table2[6M Return vs Nifty]))/_xlfn.STDEV.P(Table2[6M Return vs Nifty])</f>
        <v>0.39363823049153279</v>
      </c>
      <c r="M174">
        <v>0.82411317293004005</v>
      </c>
      <c r="N174">
        <f>(Table2[[#This Row],[1W Return vs Nifty]]-AVERAGE(Table2[1W Return vs Nifty]))/_xlfn.STDEV.P(Table2[1W Return vs Nifty])</f>
        <v>6.3980857893422435E-2</v>
      </c>
      <c r="O174">
        <v>785.74</v>
      </c>
      <c r="P174">
        <v>742.40233838544896</v>
      </c>
      <c r="Q174">
        <v>637.34160254502103</v>
      </c>
      <c r="R174">
        <v>58.263741597076901</v>
      </c>
      <c r="S174" s="1">
        <f>(Table2[[#This Row],[Close Price]]-Table2[[#This Row],[20D EMA]])/Table2[[#This Row],[20D EMA]]</f>
        <v>3.6156998498230924E-2</v>
      </c>
      <c r="T174" s="1">
        <f>(Table2[[#This Row],[Close Price]]-Table2[[#This Row],[50D EMA]])/Table2[[#This Row],[50D EMA]]</f>
        <v>9.6642558764813924E-2</v>
      </c>
      <c r="U174" s="1">
        <f>(Table2[[#This Row],[Close Price]]-Table2[[#This Row],[200D EMA]])/Table2[[#This Row],[200D EMA]]</f>
        <v>0.27741543428037779</v>
      </c>
      <c r="V174">
        <v>0.99497837621176399</v>
      </c>
      <c r="W174">
        <v>793.4</v>
      </c>
      <c r="X174">
        <v>819</v>
      </c>
      <c r="Y174">
        <v>793.4</v>
      </c>
      <c r="Z174">
        <v>819</v>
      </c>
      <c r="AA174">
        <v>781.1</v>
      </c>
      <c r="AB174">
        <v>841.8</v>
      </c>
      <c r="AC174" s="1">
        <f>(Table2[[#This Row],[Close Price]]/Table2[[#This Row],[Day Low]])-1</f>
        <v>2.6153264431560297E-2</v>
      </c>
      <c r="AD174" s="1">
        <f>(Table2[[#This Row],[Day High]]/Table2[[#This Row],[Close Price]])-1</f>
        <v>5.9571332064116689E-3</v>
      </c>
      <c r="AE174" s="1">
        <f>(Table2[[#This Row],[Close Price]]/Table2[[#This Row],[Current Week Low]])-1</f>
        <v>2.6153264431560297E-2</v>
      </c>
      <c r="AF174" s="1">
        <f>(Table2[[#This Row],[Current Week High]]/Table2[[#This Row],[Close Price]])-1</f>
        <v>5.9571332064116689E-3</v>
      </c>
      <c r="AG174" s="1">
        <f>(Table2[[#This Row],[Close Price]]/Table2[[#This Row],[Current Month Low]])-1</f>
        <v>4.2312123927794154E-2</v>
      </c>
      <c r="AH174" s="1">
        <f>(Table2[[#This Row],[Current Month High]]/Table2[[#This Row],[Close Price]])-1</f>
        <v>3.3961800650985641E-2</v>
      </c>
      <c r="AI174">
        <v>3.72781428483695</v>
      </c>
      <c r="AJ174">
        <v>93.752974773917103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0.31</v>
      </c>
      <c r="AM174" t="s">
        <v>3191</v>
      </c>
      <c r="AN174">
        <v>0.49</v>
      </c>
      <c r="AO174" t="s">
        <v>3191</v>
      </c>
      <c r="AP174">
        <v>7.5664753155726003E-2</v>
      </c>
      <c r="AQ174">
        <f>(Table2[[#This Row],[Sharpe Ratio]]-AVERAGE(Table2[Sharpe Ratio]))/_xlfn.STDEV.P(Table2[Sharpe Ratio])</f>
        <v>0.12804171974906037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1.6756478954524163</v>
      </c>
      <c r="AS174">
        <f>_xlfn.RANK.AVG(Table2[[#This Row],[1Y Return vs Nifty Z-Score]],Table2[1Y Return vs Nifty Z-Score])</f>
        <v>157</v>
      </c>
      <c r="AT174">
        <f>_xlfn.RANK.AVG(Table2[[#This Row],[6M Return vs Nifty Z-Score]],Table2[6M Return vs Nifty Z-Score])</f>
        <v>205</v>
      </c>
      <c r="AU174">
        <f>_xlfn.RANK.AVG(Table2[[#This Row],[Sharpe Ratio Z-Score]],Table2[Sharpe Ratio Z-Score])</f>
        <v>317</v>
      </c>
      <c r="AV174">
        <f>(Table2[[#This Row],[Rank 1Y]]+Table2[[#This Row],[Rank 6M]]+Table2[[#This Row],[Rank Sharpe]])/3</f>
        <v>226.33333333333334</v>
      </c>
    </row>
    <row r="175" spans="1:48" x14ac:dyDescent="0.3">
      <c r="A175" t="s">
        <v>1826</v>
      </c>
      <c r="B175" t="s">
        <v>1827</v>
      </c>
      <c r="C175" t="s">
        <v>3142</v>
      </c>
      <c r="D175" t="s">
        <v>274</v>
      </c>
      <c r="E175">
        <v>4152.4391181000001</v>
      </c>
      <c r="F175">
        <v>2443.35</v>
      </c>
      <c r="G175">
        <v>80.097202626479699</v>
      </c>
      <c r="H175">
        <f>(Table2[[#This Row],[1Y Return vs Nifty]]-AVERAGE(Table2[1Y Return vs Nifty]))/_xlfn.STDEV.P(Table2[1Y Return vs Nifty])</f>
        <v>1.0417669394884375</v>
      </c>
      <c r="I175">
        <v>-0.86522411275044997</v>
      </c>
      <c r="J175">
        <f>(Table2[[#This Row],[1M Return vs Nifty]]-AVERAGE(Table2[1M Return vs Nifty]))/_xlfn.STDEV.P(Table2[1M Return vs Nifty])</f>
        <v>-0.16961357949423769</v>
      </c>
      <c r="K175">
        <v>46.587338211158098</v>
      </c>
      <c r="L175">
        <f>(Table2[[#This Row],[6M Return vs Nifty]]-AVERAGE(Table2[6M Return vs Nifty]))/_xlfn.STDEV.P(Table2[6M Return vs Nifty])</f>
        <v>1.0750563455009301</v>
      </c>
      <c r="M175">
        <v>-4.4486770863697096</v>
      </c>
      <c r="N175">
        <f>(Table2[[#This Row],[1W Return vs Nifty]]-AVERAGE(Table2[1W Return vs Nifty]))/_xlfn.STDEV.P(Table2[1W Return vs Nifty])</f>
        <v>-0.95691954218196218</v>
      </c>
      <c r="O175">
        <v>2512.19</v>
      </c>
      <c r="P175">
        <v>2407.5161347103699</v>
      </c>
      <c r="Q175">
        <v>1913.2036739515399</v>
      </c>
      <c r="R175">
        <v>33.3956805605048</v>
      </c>
      <c r="S175" s="1">
        <f>(Table2[[#This Row],[Close Price]]-Table2[[#This Row],[20D EMA]])/Table2[[#This Row],[20D EMA]]</f>
        <v>-2.7402385966029699E-2</v>
      </c>
      <c r="T175" s="1">
        <f>(Table2[[#This Row],[Close Price]]-Table2[[#This Row],[50D EMA]])/Table2[[#This Row],[50D EMA]]</f>
        <v>1.4884164127913898E-2</v>
      </c>
      <c r="U175" s="1">
        <f>(Table2[[#This Row],[Close Price]]-Table2[[#This Row],[200D EMA]])/Table2[[#This Row],[200D EMA]]</f>
        <v>0.27709873928555301</v>
      </c>
      <c r="V175">
        <v>0.46111398421808703</v>
      </c>
      <c r="W175">
        <v>2417.6</v>
      </c>
      <c r="X175">
        <v>2490</v>
      </c>
      <c r="Y175">
        <v>2417.6</v>
      </c>
      <c r="Z175">
        <v>2490</v>
      </c>
      <c r="AA175">
        <v>2417.6</v>
      </c>
      <c r="AB175">
        <v>2637.2</v>
      </c>
      <c r="AC175" s="1">
        <f>(Table2[[#This Row],[Close Price]]/Table2[[#This Row],[Day Low]])-1</f>
        <v>1.0651058901389732E-2</v>
      </c>
      <c r="AD175" s="1">
        <f>(Table2[[#This Row],[Day High]]/Table2[[#This Row],[Close Price]])-1</f>
        <v>1.9092639204371098E-2</v>
      </c>
      <c r="AE175" s="1">
        <f>(Table2[[#This Row],[Close Price]]/Table2[[#This Row],[Current Week Low]])-1</f>
        <v>1.0651058901389732E-2</v>
      </c>
      <c r="AF175" s="1">
        <f>(Table2[[#This Row],[Current Week High]]/Table2[[#This Row],[Close Price]])-1</f>
        <v>1.9092639204371098E-2</v>
      </c>
      <c r="AG175" s="1">
        <f>(Table2[[#This Row],[Close Price]]/Table2[[#This Row],[Current Month Low]])-1</f>
        <v>1.0651058901389732E-2</v>
      </c>
      <c r="AH175" s="1">
        <f>(Table2[[#This Row],[Current Month High]]/Table2[[#This Row],[Close Price]])-1</f>
        <v>7.9337794421593166E-2</v>
      </c>
      <c r="AI175">
        <v>14.5967626414553</v>
      </c>
      <c r="AJ175">
        <v>120.469208211143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0.25</v>
      </c>
      <c r="AM175" t="s">
        <v>3191</v>
      </c>
      <c r="AN175">
        <v>-4.24</v>
      </c>
      <c r="AO175" t="s">
        <v>3189</v>
      </c>
      <c r="AP175">
        <v>1.4110324862928E-2</v>
      </c>
      <c r="AQ175">
        <f>(Table2[[#This Row],[Sharpe Ratio]]-AVERAGE(Table2[Sharpe Ratio]))/_xlfn.STDEV.P(Table2[Sharpe Ratio])</f>
        <v>-0.58781035179662422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0.40247981151654344</v>
      </c>
      <c r="AS175">
        <f>_xlfn.RANK.AVG(Table2[[#This Row],[1Y Return vs Nifty Z-Score]],Table2[1Y Return vs Nifty Z-Score])</f>
        <v>92</v>
      </c>
      <c r="AT175">
        <f>_xlfn.RANK.AVG(Table2[[#This Row],[6M Return vs Nifty Z-Score]],Table2[6M Return vs Nifty Z-Score])</f>
        <v>94</v>
      </c>
      <c r="AU175">
        <f>_xlfn.RANK.AVG(Table2[[#This Row],[Sharpe Ratio Z-Score]],Table2[Sharpe Ratio Z-Score])</f>
        <v>494</v>
      </c>
      <c r="AV175">
        <f>(Table2[[#This Row],[Rank 1Y]]+Table2[[#This Row],[Rank 6M]]+Table2[[#This Row],[Rank Sharpe]])/3</f>
        <v>226.66666666666666</v>
      </c>
    </row>
    <row r="176" spans="1:48" x14ac:dyDescent="0.3">
      <c r="A176" t="s">
        <v>1086</v>
      </c>
      <c r="B176" t="s">
        <v>1087</v>
      </c>
      <c r="C176" t="s">
        <v>3154</v>
      </c>
      <c r="D176" t="s">
        <v>483</v>
      </c>
      <c r="E176">
        <v>11868.01100805</v>
      </c>
      <c r="F176">
        <v>2427.9</v>
      </c>
      <c r="G176">
        <v>5.4019131230415098</v>
      </c>
      <c r="H176">
        <f>(Table2[[#This Row],[1Y Return vs Nifty]]-AVERAGE(Table2[1Y Return vs Nifty]))/_xlfn.STDEV.P(Table2[1Y Return vs Nifty])</f>
        <v>-0.2900116048664278</v>
      </c>
      <c r="I176">
        <v>3.05004673340872</v>
      </c>
      <c r="J176">
        <f>(Table2[[#This Row],[1M Return vs Nifty]]-AVERAGE(Table2[1M Return vs Nifty]))/_xlfn.STDEV.P(Table2[1M Return vs Nifty])</f>
        <v>0.20907718829529318</v>
      </c>
      <c r="K176">
        <v>20.250046712158301</v>
      </c>
      <c r="L176">
        <f>(Table2[[#This Row],[6M Return vs Nifty]]-AVERAGE(Table2[6M Return vs Nifty]))/_xlfn.STDEV.P(Table2[6M Return vs Nifty])</f>
        <v>0.22206601421402294</v>
      </c>
      <c r="M176">
        <v>-0.166421662356285</v>
      </c>
      <c r="N176">
        <f>(Table2[[#This Row],[1W Return vs Nifty]]-AVERAGE(Table2[1W Return vs Nifty]))/_xlfn.STDEV.P(Table2[1W Return vs Nifty])</f>
        <v>-0.1278032563805846</v>
      </c>
      <c r="O176">
        <v>2391.85</v>
      </c>
      <c r="P176">
        <v>2276.84347519229</v>
      </c>
      <c r="Q176">
        <v>2045.79806610687</v>
      </c>
      <c r="R176">
        <v>51.752798695145003</v>
      </c>
      <c r="S176" s="1">
        <f>(Table2[[#This Row],[Close Price]]-Table2[[#This Row],[20D EMA]])/Table2[[#This Row],[20D EMA]]</f>
        <v>1.5072015385580275E-2</v>
      </c>
      <c r="T176" s="1">
        <f>(Table2[[#This Row],[Close Price]]-Table2[[#This Row],[50D EMA]])/Table2[[#This Row],[50D EMA]]</f>
        <v>6.634471207773851E-2</v>
      </c>
      <c r="U176" s="1">
        <f>(Table2[[#This Row],[Close Price]]-Table2[[#This Row],[200D EMA]])/Table2[[#This Row],[200D EMA]]</f>
        <v>0.18677402243334096</v>
      </c>
      <c r="V176">
        <v>1.0954275077677</v>
      </c>
      <c r="W176">
        <v>2416.5</v>
      </c>
      <c r="X176">
        <v>2478.9</v>
      </c>
      <c r="Y176">
        <v>2416.5</v>
      </c>
      <c r="Z176">
        <v>2478.9</v>
      </c>
      <c r="AA176">
        <v>2416.5</v>
      </c>
      <c r="AB176">
        <v>2573.9</v>
      </c>
      <c r="AC176" s="1">
        <f>(Table2[[#This Row],[Close Price]]/Table2[[#This Row],[Day Low]])-1</f>
        <v>4.7175667287400191E-3</v>
      </c>
      <c r="AD176" s="1">
        <f>(Table2[[#This Row],[Day High]]/Table2[[#This Row],[Close Price]])-1</f>
        <v>2.1005807487952444E-2</v>
      </c>
      <c r="AE176" s="1">
        <f>(Table2[[#This Row],[Close Price]]/Table2[[#This Row],[Current Week Low]])-1</f>
        <v>4.7175667287400191E-3</v>
      </c>
      <c r="AF176" s="1">
        <f>(Table2[[#This Row],[Current Week High]]/Table2[[#This Row],[Close Price]])-1</f>
        <v>2.1005807487952444E-2</v>
      </c>
      <c r="AG176" s="1">
        <f>(Table2[[#This Row],[Close Price]]/Table2[[#This Row],[Current Month Low]])-1</f>
        <v>4.7175667287400191E-3</v>
      </c>
      <c r="AH176" s="1">
        <f>(Table2[[#This Row],[Current Month High]]/Table2[[#This Row],[Close Price]])-1</f>
        <v>6.0134272416491719E-2</v>
      </c>
      <c r="AI176">
        <v>6.0134272416491701</v>
      </c>
      <c r="AJ176">
        <v>47.2704112580371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0.04</v>
      </c>
      <c r="AM176" t="s">
        <v>3191</v>
      </c>
      <c r="AN176">
        <v>2.75</v>
      </c>
      <c r="AO176" t="s">
        <v>3191</v>
      </c>
      <c r="AP176">
        <v>0.20587843186086999</v>
      </c>
      <c r="AQ176">
        <f>(Table2[[#This Row],[Sharpe Ratio]]-AVERAGE(Table2[Sharpe Ratio]))/_xlfn.STDEV.P(Table2[Sharpe Ratio])</f>
        <v>1.6423719512194697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1.6557002924817732</v>
      </c>
      <c r="AS176">
        <f>_xlfn.RANK.AVG(Table2[[#This Row],[1Y Return vs Nifty Z-Score]],Table2[1Y Return vs Nifty Z-Score])</f>
        <v>395</v>
      </c>
      <c r="AT176">
        <f>_xlfn.RANK.AVG(Table2[[#This Row],[6M Return vs Nifty Z-Score]],Table2[6M Return vs Nifty Z-Score])</f>
        <v>255</v>
      </c>
      <c r="AU176">
        <f>_xlfn.RANK.AVG(Table2[[#This Row],[Sharpe Ratio Z-Score]],Table2[Sharpe Ratio Z-Score])</f>
        <v>32</v>
      </c>
      <c r="AV176">
        <f>(Table2[[#This Row],[Rank 1Y]]+Table2[[#This Row],[Rank 6M]]+Table2[[#This Row],[Rank Sharpe]])/3</f>
        <v>227.33333333333334</v>
      </c>
    </row>
    <row r="177" spans="1:48" x14ac:dyDescent="0.3">
      <c r="A177" t="s">
        <v>888</v>
      </c>
      <c r="B177" t="s">
        <v>889</v>
      </c>
      <c r="C177" t="s">
        <v>3149</v>
      </c>
      <c r="D177" t="s">
        <v>769</v>
      </c>
      <c r="E177">
        <v>17592.731237600001</v>
      </c>
      <c r="F177">
        <v>974</v>
      </c>
      <c r="G177">
        <v>7.8297005177696199</v>
      </c>
      <c r="H177">
        <f>(Table2[[#This Row],[1Y Return vs Nifty]]-AVERAGE(Table2[1Y Return vs Nifty]))/_xlfn.STDEV.P(Table2[1Y Return vs Nifty])</f>
        <v>-0.24672540590999603</v>
      </c>
      <c r="I177">
        <v>0.45047881154480901</v>
      </c>
      <c r="J177">
        <f>(Table2[[#This Row],[1M Return vs Nifty]]-AVERAGE(Table2[1M Return vs Nifty]))/_xlfn.STDEV.P(Table2[1M Return vs Nifty])</f>
        <v>-4.2356853162501512E-2</v>
      </c>
      <c r="K177">
        <v>22.610142188459601</v>
      </c>
      <c r="L177">
        <f>(Table2[[#This Row],[6M Return vs Nifty]]-AVERAGE(Table2[6M Return vs Nifty]))/_xlfn.STDEV.P(Table2[6M Return vs Nifty])</f>
        <v>0.29850282709872789</v>
      </c>
      <c r="M177">
        <v>0.81509006994541999</v>
      </c>
      <c r="N177">
        <f>(Table2[[#This Row],[1W Return vs Nifty]]-AVERAGE(Table2[1W Return vs Nifty]))/_xlfn.STDEV.P(Table2[1W Return vs Nifty])</f>
        <v>6.2233834212616412E-2</v>
      </c>
      <c r="O177">
        <v>953.52</v>
      </c>
      <c r="P177">
        <v>911.18812525510202</v>
      </c>
      <c r="Q177">
        <v>779.91591226082005</v>
      </c>
      <c r="R177">
        <v>57.351644910598601</v>
      </c>
      <c r="S177" s="1">
        <f>(Table2[[#This Row],[Close Price]]-Table2[[#This Row],[20D EMA]])/Table2[[#This Row],[20D EMA]]</f>
        <v>2.1478311938921069E-2</v>
      </c>
      <c r="T177" s="1">
        <f>(Table2[[#This Row],[Close Price]]-Table2[[#This Row],[50D EMA]])/Table2[[#This Row],[50D EMA]]</f>
        <v>6.8934035688088854E-2</v>
      </c>
      <c r="U177" s="1">
        <f>(Table2[[#This Row],[Close Price]]-Table2[[#This Row],[200D EMA]])/Table2[[#This Row],[200D EMA]]</f>
        <v>0.24885258101295696</v>
      </c>
      <c r="V177">
        <v>0.71222919600468504</v>
      </c>
      <c r="W177">
        <v>944.95</v>
      </c>
      <c r="X177">
        <v>982</v>
      </c>
      <c r="Y177">
        <v>944.95</v>
      </c>
      <c r="Z177">
        <v>982</v>
      </c>
      <c r="AA177">
        <v>944.4</v>
      </c>
      <c r="AB177">
        <v>1012.2</v>
      </c>
      <c r="AC177" s="1">
        <f>(Table2[[#This Row],[Close Price]]/Table2[[#This Row],[Day Low]])-1</f>
        <v>3.0742367321022313E-2</v>
      </c>
      <c r="AD177" s="1">
        <f>(Table2[[#This Row],[Day High]]/Table2[[#This Row],[Close Price]])-1</f>
        <v>8.2135523613962036E-3</v>
      </c>
      <c r="AE177" s="1">
        <f>(Table2[[#This Row],[Close Price]]/Table2[[#This Row],[Current Week Low]])-1</f>
        <v>3.0742367321022313E-2</v>
      </c>
      <c r="AF177" s="1">
        <f>(Table2[[#This Row],[Current Week High]]/Table2[[#This Row],[Close Price]])-1</f>
        <v>8.2135523613962036E-3</v>
      </c>
      <c r="AG177" s="1">
        <f>(Table2[[#This Row],[Close Price]]/Table2[[#This Row],[Current Month Low]])-1</f>
        <v>3.1342651418890366E-2</v>
      </c>
      <c r="AH177" s="1">
        <f>(Table2[[#This Row],[Current Month High]]/Table2[[#This Row],[Close Price]])-1</f>
        <v>3.9219712525667472E-2</v>
      </c>
      <c r="AI177">
        <v>3.9219712525667401</v>
      </c>
      <c r="AJ177">
        <v>66.923736075407007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0.11</v>
      </c>
      <c r="AM177" t="s">
        <v>3191</v>
      </c>
      <c r="AN177">
        <v>1.76</v>
      </c>
      <c r="AO177" t="s">
        <v>3191</v>
      </c>
      <c r="AP177">
        <v>0.179139036243674</v>
      </c>
      <c r="AQ177">
        <f>(Table2[[#This Row],[Sharpe Ratio]]-AVERAGE(Table2[Sharpe Ratio]))/_xlfn.STDEV.P(Table2[Sharpe Ratio])</f>
        <v>1.3314040440301029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1.4030584462689495</v>
      </c>
      <c r="AS177">
        <f>_xlfn.RANK.AVG(Table2[[#This Row],[1Y Return vs Nifty Z-Score]],Table2[1Y Return vs Nifty Z-Score])</f>
        <v>383</v>
      </c>
      <c r="AT177">
        <f>_xlfn.RANK.AVG(Table2[[#This Row],[6M Return vs Nifty Z-Score]],Table2[6M Return vs Nifty Z-Score])</f>
        <v>231</v>
      </c>
      <c r="AU177">
        <f>_xlfn.RANK.AVG(Table2[[#This Row],[Sharpe Ratio Z-Score]],Table2[Sharpe Ratio Z-Score])</f>
        <v>68</v>
      </c>
      <c r="AV177">
        <f>(Table2[[#This Row],[Rank 1Y]]+Table2[[#This Row],[Rank 6M]]+Table2[[#This Row],[Rank Sharpe]])/3</f>
        <v>227.33333333333334</v>
      </c>
    </row>
    <row r="178" spans="1:48" x14ac:dyDescent="0.3">
      <c r="A178" t="s">
        <v>566</v>
      </c>
      <c r="B178" t="s">
        <v>567</v>
      </c>
      <c r="C178" t="s">
        <v>3150</v>
      </c>
      <c r="D178" t="s">
        <v>158</v>
      </c>
      <c r="E178">
        <v>36260.547325350002</v>
      </c>
      <c r="F178">
        <v>261.5</v>
      </c>
      <c r="G178">
        <v>59.056332790773901</v>
      </c>
      <c r="H178">
        <f>(Table2[[#This Row],[1Y Return vs Nifty]]-AVERAGE(Table2[1Y Return vs Nifty]))/_xlfn.STDEV.P(Table2[1Y Return vs Nifty])</f>
        <v>0.66661906620164024</v>
      </c>
      <c r="I178">
        <v>-1.2074831582065899</v>
      </c>
      <c r="J178">
        <f>(Table2[[#This Row],[1M Return vs Nifty]]-AVERAGE(Table2[1M Return vs Nifty]))/_xlfn.STDEV.P(Table2[1M Return vs Nifty])</f>
        <v>-0.2027173788990333</v>
      </c>
      <c r="K178">
        <v>1.4920849693584599</v>
      </c>
      <c r="L178">
        <f>(Table2[[#This Row],[6M Return vs Nifty]]-AVERAGE(Table2[6M Return vs Nifty]))/_xlfn.STDEV.P(Table2[6M Return vs Nifty])</f>
        <v>-0.38545127745074853</v>
      </c>
      <c r="M178">
        <v>-0.84429671912864901</v>
      </c>
      <c r="N178">
        <f>(Table2[[#This Row],[1W Return vs Nifty]]-AVERAGE(Table2[1W Return vs Nifty]))/_xlfn.STDEV.P(Table2[1W Return vs Nifty])</f>
        <v>-0.25905120720500008</v>
      </c>
      <c r="O178">
        <v>271.64999999999998</v>
      </c>
      <c r="P178">
        <v>266.43892409426201</v>
      </c>
      <c r="Q178">
        <v>230.27657968086501</v>
      </c>
      <c r="R178">
        <v>34.417025867615301</v>
      </c>
      <c r="S178" s="1">
        <f>(Table2[[#This Row],[Close Price]]-Table2[[#This Row],[20D EMA]])/Table2[[#This Row],[20D EMA]]</f>
        <v>-3.7364255475795978E-2</v>
      </c>
      <c r="T178" s="1">
        <f>(Table2[[#This Row],[Close Price]]-Table2[[#This Row],[50D EMA]])/Table2[[#This Row],[50D EMA]]</f>
        <v>-1.8536796419860526E-2</v>
      </c>
      <c r="U178" s="1">
        <f>(Table2[[#This Row],[Close Price]]-Table2[[#This Row],[200D EMA]])/Table2[[#This Row],[200D EMA]]</f>
        <v>0.13559095051006403</v>
      </c>
      <c r="V178">
        <v>0.51592575476931801</v>
      </c>
      <c r="W178">
        <v>258.85000000000002</v>
      </c>
      <c r="X178">
        <v>269.89999999999998</v>
      </c>
      <c r="Y178">
        <v>258.85000000000002</v>
      </c>
      <c r="Z178">
        <v>269.89999999999998</v>
      </c>
      <c r="AA178">
        <v>258.85000000000002</v>
      </c>
      <c r="AB178">
        <v>287.89999999999998</v>
      </c>
      <c r="AC178" s="1">
        <f>(Table2[[#This Row],[Close Price]]/Table2[[#This Row],[Day Low]])-1</f>
        <v>1.0237589337454001E-2</v>
      </c>
      <c r="AD178" s="1">
        <f>(Table2[[#This Row],[Day High]]/Table2[[#This Row],[Close Price]])-1</f>
        <v>3.2122370936902289E-2</v>
      </c>
      <c r="AE178" s="1">
        <f>(Table2[[#This Row],[Close Price]]/Table2[[#This Row],[Current Week Low]])-1</f>
        <v>1.0237589337454001E-2</v>
      </c>
      <c r="AF178" s="1">
        <f>(Table2[[#This Row],[Current Week High]]/Table2[[#This Row],[Close Price]])-1</f>
        <v>3.2122370936902289E-2</v>
      </c>
      <c r="AG178" s="1">
        <f>(Table2[[#This Row],[Close Price]]/Table2[[#This Row],[Current Month Low]])-1</f>
        <v>1.0237589337454001E-2</v>
      </c>
      <c r="AH178" s="1">
        <f>(Table2[[#This Row],[Current Month High]]/Table2[[#This Row],[Close Price]])-1</f>
        <v>0.10095602294455053</v>
      </c>
      <c r="AI178">
        <v>19.2351816443594</v>
      </c>
      <c r="AJ178">
        <v>123.88698630136901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</v>
      </c>
      <c r="AM178" t="s">
        <v>3191</v>
      </c>
      <c r="AN178">
        <v>-3.74</v>
      </c>
      <c r="AO178" t="s">
        <v>3189</v>
      </c>
      <c r="AP178">
        <v>0.17006501986643599</v>
      </c>
      <c r="AQ178">
        <f>(Table2[[#This Row],[Sharpe Ratio]]-AVERAGE(Table2[Sharpe Ratio]))/_xlfn.STDEV.P(Table2[Sharpe Ratio])</f>
        <v>1.2258770559475038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1.0452762585943622</v>
      </c>
      <c r="AS178">
        <f>_xlfn.RANK.AVG(Table2[[#This Row],[1Y Return vs Nifty Z-Score]],Table2[1Y Return vs Nifty Z-Score])</f>
        <v>141</v>
      </c>
      <c r="AT178">
        <f>_xlfn.RANK.AVG(Table2[[#This Row],[6M Return vs Nifty Z-Score]],Table2[6M Return vs Nifty Z-Score])</f>
        <v>453</v>
      </c>
      <c r="AU178">
        <f>_xlfn.RANK.AVG(Table2[[#This Row],[Sharpe Ratio Z-Score]],Table2[Sharpe Ratio Z-Score])</f>
        <v>88</v>
      </c>
      <c r="AV178">
        <f>(Table2[[#This Row],[Rank 1Y]]+Table2[[#This Row],[Rank 6M]]+Table2[[#This Row],[Rank Sharpe]])/3</f>
        <v>227.33333333333334</v>
      </c>
    </row>
    <row r="179" spans="1:48" x14ac:dyDescent="0.3">
      <c r="A179" t="s">
        <v>1243</v>
      </c>
      <c r="B179" t="s">
        <v>1244</v>
      </c>
      <c r="C179" t="s">
        <v>3154</v>
      </c>
      <c r="D179" t="s">
        <v>81</v>
      </c>
      <c r="E179">
        <v>9503.1237169600008</v>
      </c>
      <c r="F179">
        <v>1222.7</v>
      </c>
      <c r="G179">
        <v>181.43500812540501</v>
      </c>
      <c r="H179">
        <f>(Table2[[#This Row],[1Y Return vs Nifty]]-AVERAGE(Table2[1Y Return vs Nifty]))/_xlfn.STDEV.P(Table2[1Y Return vs Nifty])</f>
        <v>2.8485678233549239</v>
      </c>
      <c r="I179">
        <v>11.859902624571999</v>
      </c>
      <c r="J179">
        <f>(Table2[[#This Row],[1M Return vs Nifty]]-AVERAGE(Table2[1M Return vs Nifty]))/_xlfn.STDEV.P(Table2[1M Return vs Nifty])</f>
        <v>1.0611794368057694</v>
      </c>
      <c r="K179">
        <v>42.648877947229501</v>
      </c>
      <c r="L179">
        <f>(Table2[[#This Row],[6M Return vs Nifty]]-AVERAGE(Table2[6M Return vs Nifty]))/_xlfn.STDEV.P(Table2[6M Return vs Nifty])</f>
        <v>0.94750076426675656</v>
      </c>
      <c r="M179">
        <v>10.0874895439224</v>
      </c>
      <c r="N179">
        <f>(Table2[[#This Row],[1W Return vs Nifty]]-AVERAGE(Table2[1W Return vs Nifty]))/_xlfn.STDEV.P(Table2[1W Return vs Nifty])</f>
        <v>1.8575254857146124</v>
      </c>
      <c r="O179">
        <v>1123.76</v>
      </c>
      <c r="P179">
        <v>1061.75426265282</v>
      </c>
      <c r="Q179">
        <v>873.53658685912796</v>
      </c>
      <c r="R179">
        <v>79.940455136354203</v>
      </c>
      <c r="S179" s="1">
        <f>(Table2[[#This Row],[Close Price]]-Table2[[#This Row],[20D EMA]])/Table2[[#This Row],[20D EMA]]</f>
        <v>8.8043710400797379E-2</v>
      </c>
      <c r="T179" s="1">
        <f>(Table2[[#This Row],[Close Price]]-Table2[[#This Row],[50D EMA]])/Table2[[#This Row],[50D EMA]]</f>
        <v>0.15158473387717139</v>
      </c>
      <c r="U179" s="1">
        <f>(Table2[[#This Row],[Close Price]]-Table2[[#This Row],[200D EMA]])/Table2[[#This Row],[200D EMA]]</f>
        <v>0.39971240860822738</v>
      </c>
      <c r="V179">
        <v>1.1204234963582</v>
      </c>
      <c r="W179">
        <v>1168.3499999999999</v>
      </c>
      <c r="X179">
        <v>1251.45</v>
      </c>
      <c r="Y179">
        <v>1168.3499999999999</v>
      </c>
      <c r="Z179">
        <v>1251.45</v>
      </c>
      <c r="AA179">
        <v>1088.0999999999999</v>
      </c>
      <c r="AB179">
        <v>1251.45</v>
      </c>
      <c r="AC179" s="1">
        <f>(Table2[[#This Row],[Close Price]]/Table2[[#This Row],[Day Low]])-1</f>
        <v>4.6518594599221252E-2</v>
      </c>
      <c r="AD179" s="1">
        <f>(Table2[[#This Row],[Day High]]/Table2[[#This Row],[Close Price]])-1</f>
        <v>2.3513535617894821E-2</v>
      </c>
      <c r="AE179" s="1">
        <f>(Table2[[#This Row],[Close Price]]/Table2[[#This Row],[Current Week Low]])-1</f>
        <v>4.6518594599221252E-2</v>
      </c>
      <c r="AF179" s="1">
        <f>(Table2[[#This Row],[Current Week High]]/Table2[[#This Row],[Close Price]])-1</f>
        <v>2.3513535617894821E-2</v>
      </c>
      <c r="AG179" s="1">
        <f>(Table2[[#This Row],[Close Price]]/Table2[[#This Row],[Current Month Low]])-1</f>
        <v>0.12370186563734964</v>
      </c>
      <c r="AH179" s="1">
        <f>(Table2[[#This Row],[Current Month High]]/Table2[[#This Row],[Close Price]])-1</f>
        <v>2.3513535617894821E-2</v>
      </c>
      <c r="AI179">
        <v>2.3513535617894799</v>
      </c>
      <c r="AJ179">
        <v>221.763157894736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0.06</v>
      </c>
      <c r="AM179" t="s">
        <v>3191</v>
      </c>
      <c r="AN179">
        <v>11.45</v>
      </c>
      <c r="AO179" t="s">
        <v>3191</v>
      </c>
      <c r="AQ179">
        <f>(Table2[[#This Row],[Sharpe Ratio]]-AVERAGE(Table2[Sharpe Ratio]))/_xlfn.STDEV.P(Table2[Sharpe Ratio])</f>
        <v>-0.75190748604766899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5.9628660240943931</v>
      </c>
      <c r="AS179">
        <f>_xlfn.RANK.AVG(Table2[[#This Row],[1Y Return vs Nifty Z-Score]],Table2[1Y Return vs Nifty Z-Score])</f>
        <v>18</v>
      </c>
      <c r="AT179">
        <f>_xlfn.RANK.AVG(Table2[[#This Row],[6M Return vs Nifty Z-Score]],Table2[6M Return vs Nifty Z-Score])</f>
        <v>110</v>
      </c>
      <c r="AU179">
        <f>_xlfn.RANK.AVG(Table2[[#This Row],[Sharpe Ratio Z-Score]],Table2[Sharpe Ratio Z-Score])</f>
        <v>556</v>
      </c>
      <c r="AV179">
        <f>(Table2[[#This Row],[Rank 1Y]]+Table2[[#This Row],[Rank 6M]]+Table2[[#This Row],[Rank Sharpe]])/3</f>
        <v>228</v>
      </c>
    </row>
    <row r="180" spans="1:48" x14ac:dyDescent="0.3">
      <c r="A180" t="s">
        <v>2066</v>
      </c>
      <c r="B180" t="s">
        <v>2067</v>
      </c>
      <c r="C180" t="s">
        <v>3157</v>
      </c>
      <c r="D180" t="s">
        <v>138</v>
      </c>
      <c r="E180">
        <v>3121.5010776300001</v>
      </c>
      <c r="F180">
        <v>410.7</v>
      </c>
      <c r="G180">
        <v>-42.355999737258699</v>
      </c>
      <c r="H180">
        <f>(Table2[[#This Row],[1Y Return vs Nifty]]-AVERAGE(Table2[1Y Return vs Nifty]))/_xlfn.STDEV.P(Table2[1Y Return vs Nifty])</f>
        <v>-1.1415105962129903</v>
      </c>
      <c r="I180">
        <v>9.9457994734265807</v>
      </c>
      <c r="J180">
        <f>(Table2[[#This Row],[1M Return vs Nifty]]-AVERAGE(Table2[1M Return vs Nifty]))/_xlfn.STDEV.P(Table2[1M Return vs Nifty])</f>
        <v>0.87604455842393525</v>
      </c>
      <c r="K180">
        <v>-24.497065927319301</v>
      </c>
      <c r="L180">
        <f>(Table2[[#This Row],[6M Return vs Nifty]]-AVERAGE(Table2[6M Return vs Nifty]))/_xlfn.STDEV.P(Table2[6M Return vs Nifty])</f>
        <v>-1.2271663199434235</v>
      </c>
      <c r="M180">
        <v>-3.9275060517009899</v>
      </c>
      <c r="N180">
        <f>(Table2[[#This Row],[1W Return vs Nifty]]-AVERAGE(Table2[1W Return vs Nifty]))/_xlfn.STDEV.P(Table2[1W Return vs Nifty])</f>
        <v>-0.856012111460138</v>
      </c>
      <c r="O180">
        <v>413.63</v>
      </c>
      <c r="P180">
        <v>415.81318241903602</v>
      </c>
      <c r="Q180">
        <v>444.13027921645698</v>
      </c>
      <c r="R180">
        <v>43.164516461928798</v>
      </c>
      <c r="S180" s="1">
        <f>(Table2[[#This Row],[Close Price]]-Table2[[#This Row],[20D EMA]])/Table2[[#This Row],[20D EMA]]</f>
        <v>-7.0836254623697671E-3</v>
      </c>
      <c r="T180" s="1">
        <f>(Table2[[#This Row],[Close Price]]-Table2[[#This Row],[50D EMA]])/Table2[[#This Row],[50D EMA]]</f>
        <v>-1.2296826159501655E-2</v>
      </c>
      <c r="U180" s="1">
        <f>(Table2[[#This Row],[Close Price]]-Table2[[#This Row],[200D EMA]])/Table2[[#This Row],[200D EMA]]</f>
        <v>-7.5271335418596819E-2</v>
      </c>
      <c r="V180">
        <v>1.4825477444541699</v>
      </c>
      <c r="W180">
        <v>409</v>
      </c>
      <c r="X180">
        <v>420</v>
      </c>
      <c r="Y180">
        <v>409</v>
      </c>
      <c r="Z180">
        <v>420</v>
      </c>
      <c r="AA180">
        <v>408.65</v>
      </c>
      <c r="AB180">
        <v>446.45</v>
      </c>
      <c r="AC180" s="1">
        <f>(Table2[[#This Row],[Close Price]]/Table2[[#This Row],[Day Low]])-1</f>
        <v>4.1564792176038701E-3</v>
      </c>
      <c r="AD180" s="1">
        <f>(Table2[[#This Row],[Day High]]/Table2[[#This Row],[Close Price]])-1</f>
        <v>2.264426588750923E-2</v>
      </c>
      <c r="AE180" s="1">
        <f>(Table2[[#This Row],[Close Price]]/Table2[[#This Row],[Current Week Low]])-1</f>
        <v>4.1564792176038701E-3</v>
      </c>
      <c r="AF180" s="1">
        <f>(Table2[[#This Row],[Current Week High]]/Table2[[#This Row],[Close Price]])-1</f>
        <v>2.264426588750923E-2</v>
      </c>
      <c r="AG180" s="1">
        <f>(Table2[[#This Row],[Close Price]]/Table2[[#This Row],[Current Month Low]])-1</f>
        <v>5.0165178025205481E-3</v>
      </c>
      <c r="AH180" s="1">
        <f>(Table2[[#This Row],[Current Month High]]/Table2[[#This Row],[Close Price]])-1</f>
        <v>8.7046505965424847E-2</v>
      </c>
      <c r="AI180">
        <v>42.4397370343316</v>
      </c>
      <c r="AJ180">
        <v>19.043478260869499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0.03</v>
      </c>
      <c r="AM180" t="s">
        <v>3191</v>
      </c>
      <c r="AN180">
        <v>0.67</v>
      </c>
      <c r="AO180" t="s">
        <v>3191</v>
      </c>
      <c r="AP180">
        <v>2.7666645417956E-2</v>
      </c>
      <c r="AQ180">
        <f>(Table2[[#This Row],[Sharpe Ratio]]-AVERAGE(Table2[Sharpe Ratio]))/_xlfn.STDEV.P(Table2[Sharpe Ratio])</f>
        <v>-0.43015605427487202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691</v>
      </c>
      <c r="AT180">
        <f>_xlfn.RANK.AVG(Table2[[#This Row],[6M Return vs Nifty Z-Score]],Table2[6M Return vs Nifty Z-Score])</f>
        <v>699</v>
      </c>
      <c r="AU180">
        <f>_xlfn.RANK.AVG(Table2[[#This Row],[Sharpe Ratio Z-Score]],Table2[Sharpe Ratio Z-Score])</f>
        <v>454</v>
      </c>
      <c r="AV180">
        <f>(Table2[[#This Row],[Rank 1Y]]+Table2[[#This Row],[Rank 6M]]+Table2[[#This Row],[Rank Sharpe]])/3</f>
        <v>614.66666666666663</v>
      </c>
    </row>
    <row r="181" spans="1:48" x14ac:dyDescent="0.3">
      <c r="A181" t="s">
        <v>836</v>
      </c>
      <c r="B181" t="s">
        <v>837</v>
      </c>
      <c r="C181" t="s">
        <v>3151</v>
      </c>
      <c r="D181" t="s">
        <v>289</v>
      </c>
      <c r="E181">
        <v>19242.280971939999</v>
      </c>
      <c r="F181">
        <v>881.8</v>
      </c>
      <c r="G181">
        <v>27.595235344181798</v>
      </c>
      <c r="H181">
        <f>(Table2[[#This Row],[1Y Return vs Nifty]]-AVERAGE(Table2[1Y Return vs Nifty]))/_xlfn.STDEV.P(Table2[1Y Return vs Nifty])</f>
        <v>0.10568390094867748</v>
      </c>
      <c r="I181">
        <v>7.1970951546572</v>
      </c>
      <c r="J181">
        <f>(Table2[[#This Row],[1M Return vs Nifty]]-AVERAGE(Table2[1M Return vs Nifty]))/_xlfn.STDEV.P(Table2[1M Return vs Nifty])</f>
        <v>0.61018582481364259</v>
      </c>
      <c r="K181">
        <v>7.7569400044441599</v>
      </c>
      <c r="L181">
        <f>(Table2[[#This Row],[6M Return vs Nifty]]-AVERAGE(Table2[6M Return vs Nifty]))/_xlfn.STDEV.P(Table2[6M Return vs Nifty])</f>
        <v>-0.18255035379103429</v>
      </c>
      <c r="M181">
        <v>4.5475776371352401</v>
      </c>
      <c r="N181">
        <f>(Table2[[#This Row],[1W Return vs Nifty]]-AVERAGE(Table2[1W Return vs Nifty]))/_xlfn.STDEV.P(Table2[1W Return vs Nifty])</f>
        <v>0.78490586614102797</v>
      </c>
      <c r="O181">
        <v>838.14</v>
      </c>
      <c r="P181">
        <v>822.92422081643394</v>
      </c>
      <c r="Q181">
        <v>761.43941522732496</v>
      </c>
      <c r="R181">
        <v>69.246116347676505</v>
      </c>
      <c r="S181" s="1">
        <f>(Table2[[#This Row],[Close Price]]-Table2[[#This Row],[20D EMA]])/Table2[[#This Row],[20D EMA]]</f>
        <v>5.2091536020235245E-2</v>
      </c>
      <c r="T181" s="1">
        <f>(Table2[[#This Row],[Close Price]]-Table2[[#This Row],[50D EMA]])/Table2[[#This Row],[50D EMA]]</f>
        <v>7.1544593893657152E-2</v>
      </c>
      <c r="U181" s="1">
        <f>(Table2[[#This Row],[Close Price]]-Table2[[#This Row],[200D EMA]])/Table2[[#This Row],[200D EMA]]</f>
        <v>0.15806981141991683</v>
      </c>
      <c r="V181">
        <v>1.8110887866647201</v>
      </c>
      <c r="W181">
        <v>874.85</v>
      </c>
      <c r="X181">
        <v>917.7</v>
      </c>
      <c r="Y181">
        <v>874.85</v>
      </c>
      <c r="Z181">
        <v>917.7</v>
      </c>
      <c r="AA181">
        <v>830</v>
      </c>
      <c r="AB181">
        <v>924</v>
      </c>
      <c r="AC181" s="1">
        <f>(Table2[[#This Row],[Close Price]]/Table2[[#This Row],[Day Low]])-1</f>
        <v>7.9442190089729081E-3</v>
      </c>
      <c r="AD181" s="1">
        <f>(Table2[[#This Row],[Day High]]/Table2[[#This Row],[Close Price]])-1</f>
        <v>4.0712179632569789E-2</v>
      </c>
      <c r="AE181" s="1">
        <f>(Table2[[#This Row],[Close Price]]/Table2[[#This Row],[Current Week Low]])-1</f>
        <v>7.9442190089729081E-3</v>
      </c>
      <c r="AF181" s="1">
        <f>(Table2[[#This Row],[Current Week High]]/Table2[[#This Row],[Close Price]])-1</f>
        <v>4.0712179632569789E-2</v>
      </c>
      <c r="AG181" s="1">
        <f>(Table2[[#This Row],[Close Price]]/Table2[[#This Row],[Current Month Low]])-1</f>
        <v>6.2409638554216773E-2</v>
      </c>
      <c r="AH181" s="1">
        <f>(Table2[[#This Row],[Current Month High]]/Table2[[#This Row],[Close Price]])-1</f>
        <v>4.7856656838285438E-2</v>
      </c>
      <c r="AI181">
        <v>8.64141528691313</v>
      </c>
      <c r="AJ181">
        <v>64.791627733133893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</v>
      </c>
      <c r="AM181" t="s">
        <v>3190</v>
      </c>
      <c r="AN181">
        <v>11</v>
      </c>
      <c r="AO181" t="s">
        <v>3191</v>
      </c>
      <c r="AP181">
        <v>0.20316996288610301</v>
      </c>
      <c r="AQ181">
        <f>(Table2[[#This Row],[Sharpe Ratio]]-AVERAGE(Table2[Sharpe Ratio]))/_xlfn.STDEV.P(Table2[Sharpe Ratio])</f>
        <v>1.6108735979721371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2.9290988360844508</v>
      </c>
      <c r="AS181">
        <f>_xlfn.RANK.AVG(Table2[[#This Row],[1Y Return vs Nifty Z-Score]],Table2[1Y Return vs Nifty Z-Score])</f>
        <v>269</v>
      </c>
      <c r="AT181">
        <f>_xlfn.RANK.AVG(Table2[[#This Row],[6M Return vs Nifty Z-Score]],Table2[6M Return vs Nifty Z-Score])</f>
        <v>388</v>
      </c>
      <c r="AU181">
        <f>_xlfn.RANK.AVG(Table2[[#This Row],[Sharpe Ratio Z-Score]],Table2[Sharpe Ratio Z-Score])</f>
        <v>34</v>
      </c>
      <c r="AV181">
        <f>(Table2[[#This Row],[Rank 1Y]]+Table2[[#This Row],[Rank 6M]]+Table2[[#This Row],[Rank Sharpe]])/3</f>
        <v>230.33333333333334</v>
      </c>
    </row>
    <row r="182" spans="1:48" x14ac:dyDescent="0.3">
      <c r="A182" t="s">
        <v>1637</v>
      </c>
      <c r="B182" t="s">
        <v>1638</v>
      </c>
      <c r="C182" t="s">
        <v>3155</v>
      </c>
      <c r="D182" t="s">
        <v>1390</v>
      </c>
      <c r="E182">
        <v>5530.31665531</v>
      </c>
      <c r="F182">
        <v>774.55</v>
      </c>
      <c r="G182">
        <v>40.988411684317697</v>
      </c>
      <c r="H182">
        <f>(Table2[[#This Row],[1Y Return vs Nifty]]-AVERAGE(Table2[1Y Return vs Nifty]))/_xlfn.STDEV.P(Table2[1Y Return vs Nifty])</f>
        <v>0.34447733771195815</v>
      </c>
      <c r="I182">
        <v>29.615929175080101</v>
      </c>
      <c r="J182">
        <f>(Table2[[#This Row],[1M Return vs Nifty]]-AVERAGE(Table2[1M Return vs Nifty]))/_xlfn.STDEV.P(Table2[1M Return vs Nifty])</f>
        <v>2.7785684991485207</v>
      </c>
      <c r="K182">
        <v>74.062779086427696</v>
      </c>
      <c r="L182">
        <f>(Table2[[#This Row],[6M Return vs Nifty]]-AVERAGE(Table2[6M Return vs Nifty]))/_xlfn.STDEV.P(Table2[6M Return vs Nifty])</f>
        <v>1.9649081138705089</v>
      </c>
      <c r="M182">
        <v>2.0758209586165299</v>
      </c>
      <c r="N182">
        <f>(Table2[[#This Row],[1W Return vs Nifty]]-AVERAGE(Table2[1W Return vs Nifty]))/_xlfn.STDEV.P(Table2[1W Return vs Nifty])</f>
        <v>0.30633242439675573</v>
      </c>
      <c r="O182">
        <v>734.57</v>
      </c>
      <c r="P182">
        <v>647.10266345258196</v>
      </c>
      <c r="Q182">
        <v>524.16393305223801</v>
      </c>
      <c r="R182">
        <v>54.536781866113998</v>
      </c>
      <c r="S182" s="1">
        <f>(Table2[[#This Row],[Close Price]]-Table2[[#This Row],[20D EMA]])/Table2[[#This Row],[20D EMA]]</f>
        <v>5.4426399117851125E-2</v>
      </c>
      <c r="T182" s="1">
        <f>(Table2[[#This Row],[Close Price]]-Table2[[#This Row],[50D EMA]])/Table2[[#This Row],[50D EMA]]</f>
        <v>0.19695072164813768</v>
      </c>
      <c r="U182" s="1">
        <f>(Table2[[#This Row],[Close Price]]-Table2[[#This Row],[200D EMA]])/Table2[[#This Row],[200D EMA]]</f>
        <v>0.47768656170169677</v>
      </c>
      <c r="V182">
        <v>0.54841219345731196</v>
      </c>
      <c r="W182">
        <v>755</v>
      </c>
      <c r="X182">
        <v>774</v>
      </c>
      <c r="Y182">
        <v>755</v>
      </c>
      <c r="Z182">
        <v>774</v>
      </c>
      <c r="AA182">
        <v>754</v>
      </c>
      <c r="AB182">
        <v>812</v>
      </c>
      <c r="AC182" s="1">
        <f>(Table2[[#This Row],[Close Price]]/Table2[[#This Row],[Day Low]])-1</f>
        <v>2.5894039735099295E-2</v>
      </c>
      <c r="AD182" s="1">
        <f>(Table2[[#This Row],[Day High]]/Table2[[#This Row],[Close Price]])-1</f>
        <v>-7.1008972952035787E-4</v>
      </c>
      <c r="AE182" s="1">
        <f>(Table2[[#This Row],[Close Price]]/Table2[[#This Row],[Current Week Low]])-1</f>
        <v>2.5894039735099295E-2</v>
      </c>
      <c r="AF182" s="1">
        <f>(Table2[[#This Row],[Current Week High]]/Table2[[#This Row],[Close Price]])-1</f>
        <v>-7.1008972952035787E-4</v>
      </c>
      <c r="AG182" s="1">
        <f>(Table2[[#This Row],[Close Price]]/Table2[[#This Row],[Current Month Low]])-1</f>
        <v>2.7254641909814303E-2</v>
      </c>
      <c r="AH182" s="1">
        <f>(Table2[[#This Row],[Current Month High]]/Table2[[#This Row],[Close Price]])-1</f>
        <v>4.8350655219159488E-2</v>
      </c>
      <c r="AI182">
        <v>11.0063908075656</v>
      </c>
      <c r="AJ182">
        <v>106.546666666666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0.32</v>
      </c>
      <c r="AM182" t="s">
        <v>3191</v>
      </c>
      <c r="AN182">
        <v>1.1100000000000001</v>
      </c>
      <c r="AO182" t="s">
        <v>3191</v>
      </c>
      <c r="AP182">
        <v>2.6856121195240001E-2</v>
      </c>
      <c r="AQ182">
        <f>(Table2[[#This Row],[Sharpe Ratio]]-AVERAGE(Table2[Sharpe Ratio]))/_xlfn.STDEV.P(Table2[Sharpe Ratio])</f>
        <v>-0.4395821095557248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4.9547042655720182</v>
      </c>
      <c r="AS182">
        <f>_xlfn.RANK.AVG(Table2[[#This Row],[1Y Return vs Nifty Z-Score]],Table2[1Y Return vs Nifty Z-Score])</f>
        <v>201</v>
      </c>
      <c r="AT182">
        <f>_xlfn.RANK.AVG(Table2[[#This Row],[6M Return vs Nifty Z-Score]],Table2[6M Return vs Nifty Z-Score])</f>
        <v>33</v>
      </c>
      <c r="AU182">
        <f>_xlfn.RANK.AVG(Table2[[#This Row],[Sharpe Ratio Z-Score]],Table2[Sharpe Ratio Z-Score])</f>
        <v>457</v>
      </c>
      <c r="AV182">
        <f>(Table2[[#This Row],[Rank 1Y]]+Table2[[#This Row],[Rank 6M]]+Table2[[#This Row],[Rank Sharpe]])/3</f>
        <v>230.33333333333334</v>
      </c>
    </row>
    <row r="183" spans="1:48" x14ac:dyDescent="0.3">
      <c r="A183" t="s">
        <v>654</v>
      </c>
      <c r="B183" t="s">
        <v>655</v>
      </c>
      <c r="C183" t="s">
        <v>3148</v>
      </c>
      <c r="D183" t="s">
        <v>54</v>
      </c>
      <c r="E183">
        <v>28677.665951488001</v>
      </c>
      <c r="F183">
        <v>217.34</v>
      </c>
      <c r="G183">
        <v>81.175829836676101</v>
      </c>
      <c r="H183">
        <f>(Table2[[#This Row],[1Y Return vs Nifty]]-AVERAGE(Table2[1Y Return vs Nifty]))/_xlfn.STDEV.P(Table2[1Y Return vs Nifty])</f>
        <v>1.0609983071616398</v>
      </c>
      <c r="I183">
        <v>19.8365702367057</v>
      </c>
      <c r="J183">
        <f>(Table2[[#This Row],[1M Return vs Nifty]]-AVERAGE(Table2[1M Return vs Nifty]))/_xlfn.STDEV.P(Table2[1M Return vs Nifty])</f>
        <v>1.8326944867553923</v>
      </c>
      <c r="K183">
        <v>63.569952189575901</v>
      </c>
      <c r="L183">
        <f>(Table2[[#This Row],[6M Return vs Nifty]]-AVERAGE(Table2[6M Return vs Nifty]))/_xlfn.STDEV.P(Table2[6M Return vs Nifty])</f>
        <v>1.6250751477045808</v>
      </c>
      <c r="M183">
        <v>20.659286582941899</v>
      </c>
      <c r="N183">
        <f>(Table2[[#This Row],[1W Return vs Nifty]]-AVERAGE(Table2[1W Return vs Nifty]))/_xlfn.STDEV.P(Table2[1W Return vs Nifty])</f>
        <v>3.9044022427817704</v>
      </c>
      <c r="O183">
        <v>195.47</v>
      </c>
      <c r="P183">
        <v>179.78942289595901</v>
      </c>
      <c r="Q183">
        <v>150.14801632185601</v>
      </c>
      <c r="R183">
        <v>71.332680309160395</v>
      </c>
      <c r="S183" s="1">
        <f>(Table2[[#This Row],[Close Price]]-Table2[[#This Row],[20D EMA]])/Table2[[#This Row],[20D EMA]]</f>
        <v>0.1118841765999898</v>
      </c>
      <c r="T183" s="1">
        <f>(Table2[[#This Row],[Close Price]]-Table2[[#This Row],[50D EMA]])/Table2[[#This Row],[50D EMA]]</f>
        <v>0.20885865530460521</v>
      </c>
      <c r="U183" s="1">
        <f>(Table2[[#This Row],[Close Price]]-Table2[[#This Row],[200D EMA]])/Table2[[#This Row],[200D EMA]]</f>
        <v>0.44750497092223873</v>
      </c>
      <c r="V183">
        <v>2.4018632673617302</v>
      </c>
      <c r="W183">
        <v>214.75</v>
      </c>
      <c r="X183">
        <v>226.74</v>
      </c>
      <c r="Y183">
        <v>214.75</v>
      </c>
      <c r="Z183">
        <v>226.74</v>
      </c>
      <c r="AA183">
        <v>186.53</v>
      </c>
      <c r="AB183">
        <v>228</v>
      </c>
      <c r="AC183" s="1">
        <f>(Table2[[#This Row],[Close Price]]/Table2[[#This Row],[Day Low]])-1</f>
        <v>1.2060535506402736E-2</v>
      </c>
      <c r="AD183" s="1">
        <f>(Table2[[#This Row],[Day High]]/Table2[[#This Row],[Close Price]])-1</f>
        <v>4.325020704886362E-2</v>
      </c>
      <c r="AE183" s="1">
        <f>(Table2[[#This Row],[Close Price]]/Table2[[#This Row],[Current Week Low]])-1</f>
        <v>1.2060535506402736E-2</v>
      </c>
      <c r="AF183" s="1">
        <f>(Table2[[#This Row],[Current Week High]]/Table2[[#This Row],[Close Price]])-1</f>
        <v>4.325020704886362E-2</v>
      </c>
      <c r="AG183" s="1">
        <f>(Table2[[#This Row],[Close Price]]/Table2[[#This Row],[Current Month Low]])-1</f>
        <v>0.16517450276094992</v>
      </c>
      <c r="AH183" s="1">
        <f>(Table2[[#This Row],[Current Month High]]/Table2[[#This Row],[Close Price]])-1</f>
        <v>4.9047575227753715E-2</v>
      </c>
      <c r="AI183">
        <v>4.9047575227753697</v>
      </c>
      <c r="AJ183">
        <v>148.388571428571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0.19</v>
      </c>
      <c r="AM183" t="s">
        <v>3191</v>
      </c>
      <c r="AN183">
        <v>15.22</v>
      </c>
      <c r="AO183" t="s">
        <v>3191</v>
      </c>
      <c r="AQ183">
        <f>(Table2[[#This Row],[Sharpe Ratio]]-AVERAGE(Table2[Sharpe Ratio]))/_xlfn.STDEV.P(Table2[Sharpe Ratio])</f>
        <v>-0.75190748604766899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7.6712626983557142</v>
      </c>
      <c r="AS183">
        <f>_xlfn.RANK.AVG(Table2[[#This Row],[1Y Return vs Nifty Z-Score]],Table2[1Y Return vs Nifty Z-Score])</f>
        <v>88</v>
      </c>
      <c r="AT183">
        <f>_xlfn.RANK.AVG(Table2[[#This Row],[6M Return vs Nifty Z-Score]],Table2[6M Return vs Nifty Z-Score])</f>
        <v>49</v>
      </c>
      <c r="AU183">
        <f>_xlfn.RANK.AVG(Table2[[#This Row],[Sharpe Ratio Z-Score]],Table2[Sharpe Ratio Z-Score])</f>
        <v>556</v>
      </c>
      <c r="AV183">
        <f>(Table2[[#This Row],[Rank 1Y]]+Table2[[#This Row],[Rank 6M]]+Table2[[#This Row],[Rank Sharpe]])/3</f>
        <v>231</v>
      </c>
    </row>
    <row r="184" spans="1:48" x14ac:dyDescent="0.3">
      <c r="A184" t="s">
        <v>1746</v>
      </c>
      <c r="B184" t="s">
        <v>1747</v>
      </c>
      <c r="C184" t="s">
        <v>3155</v>
      </c>
      <c r="D184" t="s">
        <v>89</v>
      </c>
      <c r="E184">
        <v>4605.9072040999999</v>
      </c>
      <c r="F184">
        <v>1181</v>
      </c>
      <c r="G184">
        <v>18.667859151460402</v>
      </c>
      <c r="H184">
        <f>(Table2[[#This Row],[1Y Return vs Nifty]]-AVERAGE(Table2[1Y Return vs Nifty]))/_xlfn.STDEV.P(Table2[1Y Return vs Nifty])</f>
        <v>-5.3486619038443282E-2</v>
      </c>
      <c r="I184">
        <v>-5.4673230070063799</v>
      </c>
      <c r="J184">
        <f>(Table2[[#This Row],[1M Return vs Nifty]]-AVERAGE(Table2[1M Return vs Nifty]))/_xlfn.STDEV.P(Table2[1M Return vs Nifty])</f>
        <v>-0.61473536855737898</v>
      </c>
      <c r="K184">
        <v>56.859721658793497</v>
      </c>
      <c r="L184">
        <f>(Table2[[#This Row],[6M Return vs Nifty]]-AVERAGE(Table2[6M Return vs Nifty]))/_xlfn.STDEV.P(Table2[6M Return vs Nifty])</f>
        <v>1.4077497722505037</v>
      </c>
      <c r="M184">
        <v>-3.9129811808469701</v>
      </c>
      <c r="N184">
        <f>(Table2[[#This Row],[1W Return vs Nifty]]-AVERAGE(Table2[1W Return vs Nifty]))/_xlfn.STDEV.P(Table2[1W Return vs Nifty])</f>
        <v>-0.85319985348348915</v>
      </c>
      <c r="O184">
        <v>1244.07</v>
      </c>
      <c r="P184">
        <v>1232.83885457463</v>
      </c>
      <c r="Q184">
        <v>988.76372527600802</v>
      </c>
      <c r="R184">
        <v>33.252007334817399</v>
      </c>
      <c r="S184" s="1">
        <f>(Table2[[#This Row],[Close Price]]-Table2[[#This Row],[20D EMA]])/Table2[[#This Row],[20D EMA]]</f>
        <v>-5.0696504216000658E-2</v>
      </c>
      <c r="T184" s="1">
        <f>(Table2[[#This Row],[Close Price]]-Table2[[#This Row],[50D EMA]])/Table2[[#This Row],[50D EMA]]</f>
        <v>-4.2048362105294036E-2</v>
      </c>
      <c r="U184" s="1">
        <f>(Table2[[#This Row],[Close Price]]-Table2[[#This Row],[200D EMA]])/Table2[[#This Row],[200D EMA]]</f>
        <v>0.19442084070219129</v>
      </c>
      <c r="V184">
        <v>7.8652175470910302E-2</v>
      </c>
      <c r="W184">
        <v>1174.1500000000001</v>
      </c>
      <c r="X184">
        <v>1205</v>
      </c>
      <c r="Y184">
        <v>1174.1500000000001</v>
      </c>
      <c r="Z184">
        <v>1205</v>
      </c>
      <c r="AA184">
        <v>1174.1500000000001</v>
      </c>
      <c r="AB184">
        <v>1277</v>
      </c>
      <c r="AC184" s="1">
        <f>(Table2[[#This Row],[Close Price]]/Table2[[#This Row],[Day Low]])-1</f>
        <v>5.8340075799514501E-3</v>
      </c>
      <c r="AD184" s="1">
        <f>(Table2[[#This Row],[Day High]]/Table2[[#This Row],[Close Price]])-1</f>
        <v>2.0321761219305623E-2</v>
      </c>
      <c r="AE184" s="1">
        <f>(Table2[[#This Row],[Close Price]]/Table2[[#This Row],[Current Week Low]])-1</f>
        <v>5.8340075799514501E-3</v>
      </c>
      <c r="AF184" s="1">
        <f>(Table2[[#This Row],[Current Week High]]/Table2[[#This Row],[Close Price]])-1</f>
        <v>2.0321761219305623E-2</v>
      </c>
      <c r="AG184" s="1">
        <f>(Table2[[#This Row],[Close Price]]/Table2[[#This Row],[Current Month Low]])-1</f>
        <v>5.8340075799514501E-3</v>
      </c>
      <c r="AH184" s="1">
        <f>(Table2[[#This Row],[Current Month High]]/Table2[[#This Row],[Close Price]])-1</f>
        <v>8.1287044877222714E-2</v>
      </c>
      <c r="AI184">
        <v>34.860287891617197</v>
      </c>
      <c r="AJ184">
        <v>93.6065573770491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</v>
      </c>
      <c r="AM184">
        <v>0</v>
      </c>
      <c r="AN184">
        <v>-8.77</v>
      </c>
      <c r="AO184" t="s">
        <v>3189</v>
      </c>
      <c r="AP184">
        <v>7.5714071139826006E-2</v>
      </c>
      <c r="AQ184">
        <f>(Table2[[#This Row],[Sharpe Ratio]]-AVERAGE(Table2[Sharpe Ratio]))/_xlfn.STDEV.P(Table2[Sharpe Ratio])</f>
        <v>0.12861526712918564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1.4943198300377936E-2</v>
      </c>
      <c r="AS184">
        <f>_xlfn.RANK.AVG(Table2[[#This Row],[1Y Return vs Nifty Z-Score]],Table2[1Y Return vs Nifty Z-Score])</f>
        <v>317</v>
      </c>
      <c r="AT184">
        <f>_xlfn.RANK.AVG(Table2[[#This Row],[6M Return vs Nifty Z-Score]],Table2[6M Return vs Nifty Z-Score])</f>
        <v>60</v>
      </c>
      <c r="AU184">
        <f>_xlfn.RANK.AVG(Table2[[#This Row],[Sharpe Ratio Z-Score]],Table2[Sharpe Ratio Z-Score])</f>
        <v>316</v>
      </c>
      <c r="AV184">
        <f>(Table2[[#This Row],[Rank 1Y]]+Table2[[#This Row],[Rank 6M]]+Table2[[#This Row],[Rank Sharpe]])/3</f>
        <v>231</v>
      </c>
    </row>
    <row r="185" spans="1:48" x14ac:dyDescent="0.3">
      <c r="A185" t="s">
        <v>953</v>
      </c>
      <c r="B185" t="s">
        <v>954</v>
      </c>
      <c r="C185" t="s">
        <v>3144</v>
      </c>
      <c r="D185" t="s">
        <v>548</v>
      </c>
      <c r="E185">
        <v>15789.23754912</v>
      </c>
      <c r="F185">
        <v>316.2</v>
      </c>
      <c r="G185">
        <v>-12.0736391595554</v>
      </c>
      <c r="H185">
        <f>(Table2[[#This Row],[1Y Return vs Nifty]]-AVERAGE(Table2[1Y Return vs Nifty]))/_xlfn.STDEV.P(Table2[1Y Return vs Nifty])</f>
        <v>-0.6015917022920223</v>
      </c>
      <c r="I185">
        <v>2.86578373602421</v>
      </c>
      <c r="J185">
        <f>(Table2[[#This Row],[1M Return vs Nifty]]-AVERAGE(Table2[1M Return vs Nifty]))/_xlfn.STDEV.P(Table2[1M Return vs Nifty])</f>
        <v>0.1912549995639076</v>
      </c>
      <c r="K185">
        <v>-17.983149915158901</v>
      </c>
      <c r="L185">
        <f>(Table2[[#This Row],[6M Return vs Nifty]]-AVERAGE(Table2[6M Return vs Nifty]))/_xlfn.STDEV.P(Table2[6M Return vs Nifty])</f>
        <v>-1.0161990161339638</v>
      </c>
      <c r="M185">
        <v>-6.4121265450798701E-2</v>
      </c>
      <c r="N185">
        <f>(Table2[[#This Row],[1W Return vs Nifty]]-AVERAGE(Table2[1W Return vs Nifty]))/_xlfn.STDEV.P(Table2[1W Return vs Nifty])</f>
        <v>-0.10799618820743266</v>
      </c>
      <c r="O185">
        <v>318.23</v>
      </c>
      <c r="P185">
        <v>318.82009734809202</v>
      </c>
      <c r="Q185">
        <v>317.96126806718598</v>
      </c>
      <c r="R185">
        <v>44.601035400672203</v>
      </c>
      <c r="S185" s="1">
        <f>(Table2[[#This Row],[Close Price]]-Table2[[#This Row],[20D EMA]])/Table2[[#This Row],[20D EMA]]</f>
        <v>-6.3790340319895339E-3</v>
      </c>
      <c r="T185" s="1">
        <f>(Table2[[#This Row],[Close Price]]-Table2[[#This Row],[50D EMA]])/Table2[[#This Row],[50D EMA]]</f>
        <v>-8.2181059785304995E-3</v>
      </c>
      <c r="U185" s="1">
        <f>(Table2[[#This Row],[Close Price]]-Table2[[#This Row],[200D EMA]])/Table2[[#This Row],[200D EMA]]</f>
        <v>-5.5392535005673541E-3</v>
      </c>
      <c r="V185">
        <v>1.4646534378101099</v>
      </c>
      <c r="W185">
        <v>312.05</v>
      </c>
      <c r="X185">
        <v>328.05</v>
      </c>
      <c r="Y185">
        <v>312.05</v>
      </c>
      <c r="Z185">
        <v>328.05</v>
      </c>
      <c r="AA185">
        <v>312.05</v>
      </c>
      <c r="AB185">
        <v>335.9</v>
      </c>
      <c r="AC185" s="1">
        <f>(Table2[[#This Row],[Close Price]]/Table2[[#This Row],[Day Low]])-1</f>
        <v>1.3299150777118962E-2</v>
      </c>
      <c r="AD185" s="1">
        <f>(Table2[[#This Row],[Day High]]/Table2[[#This Row],[Close Price]])-1</f>
        <v>3.7476280834914721E-2</v>
      </c>
      <c r="AE185" s="1">
        <f>(Table2[[#This Row],[Close Price]]/Table2[[#This Row],[Current Week Low]])-1</f>
        <v>1.3299150777118962E-2</v>
      </c>
      <c r="AF185" s="1">
        <f>(Table2[[#This Row],[Current Week High]]/Table2[[#This Row],[Close Price]])-1</f>
        <v>3.7476280834914721E-2</v>
      </c>
      <c r="AG185" s="1">
        <f>(Table2[[#This Row],[Close Price]]/Table2[[#This Row],[Current Month Low]])-1</f>
        <v>1.3299150777118962E-2</v>
      </c>
      <c r="AH185" s="1">
        <f>(Table2[[#This Row],[Current Month High]]/Table2[[#This Row],[Close Price]])-1</f>
        <v>6.2302340290955049E-2</v>
      </c>
      <c r="AI185">
        <v>23.972169512966399</v>
      </c>
      <c r="AJ185">
        <v>19.320754716981099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-0.11</v>
      </c>
      <c r="AM185" t="s">
        <v>3189</v>
      </c>
      <c r="AN185">
        <v>0.11</v>
      </c>
      <c r="AO185" t="s">
        <v>3191</v>
      </c>
      <c r="AP185">
        <v>-3.4982157187252998E-2</v>
      </c>
      <c r="AQ185">
        <f>(Table2[[#This Row],[Sharpe Ratio]]-AVERAGE(Table2[Sharpe Ratio]))/_xlfn.STDEV.P(Table2[Sharpe Ratio])</f>
        <v>-1.1587352380741107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531</v>
      </c>
      <c r="AT185">
        <f>_xlfn.RANK.AVG(Table2[[#This Row],[6M Return vs Nifty Z-Score]],Table2[6M Return vs Nifty Z-Score])</f>
        <v>656</v>
      </c>
      <c r="AU185">
        <f>_xlfn.RANK.AVG(Table2[[#This Row],[Sharpe Ratio Z-Score]],Table2[Sharpe Ratio Z-Score])</f>
        <v>654</v>
      </c>
      <c r="AV185">
        <f>(Table2[[#This Row],[Rank 1Y]]+Table2[[#This Row],[Rank 6M]]+Table2[[#This Row],[Rank Sharpe]])/3</f>
        <v>613.66666666666663</v>
      </c>
    </row>
    <row r="186" spans="1:48" x14ac:dyDescent="0.3">
      <c r="A186" t="s">
        <v>287</v>
      </c>
      <c r="B186" t="s">
        <v>288</v>
      </c>
      <c r="C186" t="s">
        <v>3151</v>
      </c>
      <c r="D186" t="s">
        <v>289</v>
      </c>
      <c r="E186">
        <v>94779.234834794901</v>
      </c>
      <c r="F186">
        <v>665.85</v>
      </c>
      <c r="G186">
        <v>29.052198628174501</v>
      </c>
      <c r="H186">
        <f>(Table2[[#This Row],[1Y Return vs Nifty]]-AVERAGE(Table2[1Y Return vs Nifty]))/_xlfn.STDEV.P(Table2[1Y Return vs Nifty])</f>
        <v>0.1316608059775411</v>
      </c>
      <c r="I186">
        <v>3.80178831253482</v>
      </c>
      <c r="J186">
        <f>(Table2[[#This Row],[1M Return vs Nifty]]-AVERAGE(Table2[1M Return vs Nifty]))/_xlfn.STDEV.P(Table2[1M Return vs Nifty])</f>
        <v>0.28178674197989773</v>
      </c>
      <c r="K186">
        <v>5.3642476092074798</v>
      </c>
      <c r="L186">
        <f>(Table2[[#This Row],[6M Return vs Nifty]]-AVERAGE(Table2[6M Return vs Nifty]))/_xlfn.STDEV.P(Table2[6M Return vs Nifty])</f>
        <v>-0.26004288862355901</v>
      </c>
      <c r="M186">
        <v>2.4228419494286202</v>
      </c>
      <c r="N186">
        <f>(Table2[[#This Row],[1W Return vs Nifty]]-AVERAGE(Table2[1W Return vs Nifty]))/_xlfn.STDEV.P(Table2[1W Return vs Nifty])</f>
        <v>0.37352149335882523</v>
      </c>
      <c r="O186">
        <v>647.05999999999995</v>
      </c>
      <c r="P186">
        <v>629.43722459891001</v>
      </c>
      <c r="Q186">
        <v>559.85147437894705</v>
      </c>
      <c r="R186">
        <v>63.019260830997901</v>
      </c>
      <c r="S186" s="1">
        <f>(Table2[[#This Row],[Close Price]]-Table2[[#This Row],[20D EMA]])/Table2[[#This Row],[20D EMA]]</f>
        <v>2.903903811083992E-2</v>
      </c>
      <c r="T186" s="1">
        <f>(Table2[[#This Row],[Close Price]]-Table2[[#This Row],[50D EMA]])/Table2[[#This Row],[50D EMA]]</f>
        <v>5.7849733028250694E-2</v>
      </c>
      <c r="U186" s="1">
        <f>(Table2[[#This Row],[Close Price]]-Table2[[#This Row],[200D EMA]])/Table2[[#This Row],[200D EMA]]</f>
        <v>0.18933329726181214</v>
      </c>
      <c r="V186">
        <v>0.90186951700601603</v>
      </c>
      <c r="W186">
        <v>651.29999999999995</v>
      </c>
      <c r="X186">
        <v>667.5</v>
      </c>
      <c r="Y186">
        <v>651.29999999999995</v>
      </c>
      <c r="Z186">
        <v>667.5</v>
      </c>
      <c r="AA186">
        <v>647.1</v>
      </c>
      <c r="AB186">
        <v>673.5</v>
      </c>
      <c r="AC186" s="1">
        <f>(Table2[[#This Row],[Close Price]]/Table2[[#This Row],[Day Low]])-1</f>
        <v>2.233993551358826E-2</v>
      </c>
      <c r="AD186" s="1">
        <f>(Table2[[#This Row],[Day High]]/Table2[[#This Row],[Close Price]])-1</f>
        <v>2.4780355936020459E-3</v>
      </c>
      <c r="AE186" s="1">
        <f>(Table2[[#This Row],[Close Price]]/Table2[[#This Row],[Current Week Low]])-1</f>
        <v>2.233993551358826E-2</v>
      </c>
      <c r="AF186" s="1">
        <f>(Table2[[#This Row],[Current Week High]]/Table2[[#This Row],[Close Price]])-1</f>
        <v>2.4780355936020459E-3</v>
      </c>
      <c r="AG186" s="1">
        <f>(Table2[[#This Row],[Close Price]]/Table2[[#This Row],[Current Month Low]])-1</f>
        <v>2.897542883634685E-2</v>
      </c>
      <c r="AH186" s="1">
        <f>(Table2[[#This Row],[Current Month High]]/Table2[[#This Row],[Close Price]])-1</f>
        <v>1.1489074115791809E-2</v>
      </c>
      <c r="AI186">
        <v>1.14890741157918</v>
      </c>
      <c r="AJ186">
        <v>79.184607104413303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-0.02</v>
      </c>
      <c r="AM186" t="s">
        <v>3189</v>
      </c>
      <c r="AN186">
        <v>3.3</v>
      </c>
      <c r="AO186" t="s">
        <v>3191</v>
      </c>
      <c r="AP186">
        <v>0.21143022773623901</v>
      </c>
      <c r="AQ186">
        <f>(Table2[[#This Row],[Sharpe Ratio]]-AVERAGE(Table2[Sharpe Ratio]))/_xlfn.STDEV.P(Table2[Sharpe Ratio])</f>
        <v>1.70693699858336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2.2338631512760649</v>
      </c>
      <c r="AS186">
        <f>_xlfn.RANK.AVG(Table2[[#This Row],[1Y Return vs Nifty Z-Score]],Table2[1Y Return vs Nifty Z-Score])</f>
        <v>258</v>
      </c>
      <c r="AT186">
        <f>_xlfn.RANK.AVG(Table2[[#This Row],[6M Return vs Nifty Z-Score]],Table2[6M Return vs Nifty Z-Score])</f>
        <v>409</v>
      </c>
      <c r="AU186">
        <f>_xlfn.RANK.AVG(Table2[[#This Row],[Sharpe Ratio Z-Score]],Table2[Sharpe Ratio Z-Score])</f>
        <v>29</v>
      </c>
      <c r="AV186">
        <f>(Table2[[#This Row],[Rank 1Y]]+Table2[[#This Row],[Rank 6M]]+Table2[[#This Row],[Rank Sharpe]])/3</f>
        <v>232</v>
      </c>
    </row>
    <row r="187" spans="1:48" x14ac:dyDescent="0.3">
      <c r="A187" t="s">
        <v>1122</v>
      </c>
      <c r="B187" t="s">
        <v>1123</v>
      </c>
      <c r="C187" t="s">
        <v>3153</v>
      </c>
      <c r="D187" t="s">
        <v>78</v>
      </c>
      <c r="E187">
        <v>11343.787042604999</v>
      </c>
      <c r="F187">
        <v>366.05</v>
      </c>
      <c r="G187">
        <v>20.022007032654098</v>
      </c>
      <c r="H187">
        <f>(Table2[[#This Row],[1Y Return vs Nifty]]-AVERAGE(Table2[1Y Return vs Nifty]))/_xlfn.STDEV.P(Table2[1Y Return vs Nifty])</f>
        <v>-2.9342859692355526E-2</v>
      </c>
      <c r="I187">
        <v>-4.2909541790461097</v>
      </c>
      <c r="J187">
        <f>(Table2[[#This Row],[1M Return vs Nifty]]-AVERAGE(Table2[1M Return vs Nifty]))/_xlfn.STDEV.P(Table2[1M Return vs Nifty])</f>
        <v>-0.50095524141727188</v>
      </c>
      <c r="K187">
        <v>55.526139260931501</v>
      </c>
      <c r="L187">
        <f>(Table2[[#This Row],[6M Return vs Nifty]]-AVERAGE(Table2[6M Return vs Nifty]))/_xlfn.STDEV.P(Table2[6M Return vs Nifty])</f>
        <v>1.3645588127171784</v>
      </c>
      <c r="M187">
        <v>0.94297658289735398</v>
      </c>
      <c r="N187">
        <f>(Table2[[#This Row],[1W Return vs Nifty]]-AVERAGE(Table2[1W Return vs Nifty]))/_xlfn.STDEV.P(Table2[1W Return vs Nifty])</f>
        <v>8.6994802469717941E-2</v>
      </c>
      <c r="O187">
        <v>363.15</v>
      </c>
      <c r="P187">
        <v>339.09881022455198</v>
      </c>
      <c r="Q187">
        <v>273.94258586047903</v>
      </c>
      <c r="R187">
        <v>54.460327903861199</v>
      </c>
      <c r="S187" s="1">
        <f>(Table2[[#This Row],[Close Price]]-Table2[[#This Row],[20D EMA]])/Table2[[#This Row],[20D EMA]]</f>
        <v>7.9856808481344743E-3</v>
      </c>
      <c r="T187" s="1">
        <f>(Table2[[#This Row],[Close Price]]-Table2[[#This Row],[50D EMA]])/Table2[[#This Row],[50D EMA]]</f>
        <v>7.9478868585828685E-2</v>
      </c>
      <c r="U187" s="1">
        <f>(Table2[[#This Row],[Close Price]]-Table2[[#This Row],[200D EMA]])/Table2[[#This Row],[200D EMA]]</f>
        <v>0.3362288993885455</v>
      </c>
      <c r="V187">
        <v>0.228014699001027</v>
      </c>
      <c r="W187">
        <v>361.25</v>
      </c>
      <c r="X187">
        <v>367.05</v>
      </c>
      <c r="Y187">
        <v>361.25</v>
      </c>
      <c r="Z187">
        <v>367.05</v>
      </c>
      <c r="AA187">
        <v>361.25</v>
      </c>
      <c r="AB187">
        <v>368.4</v>
      </c>
      <c r="AC187" s="1">
        <f>(Table2[[#This Row],[Close Price]]/Table2[[#This Row],[Day Low]])-1</f>
        <v>1.3287197231834025E-2</v>
      </c>
      <c r="AD187" s="1">
        <f>(Table2[[#This Row],[Day High]]/Table2[[#This Row],[Close Price]])-1</f>
        <v>2.7318672312526271E-3</v>
      </c>
      <c r="AE187" s="1">
        <f>(Table2[[#This Row],[Close Price]]/Table2[[#This Row],[Current Week Low]])-1</f>
        <v>1.3287197231834025E-2</v>
      </c>
      <c r="AF187" s="1">
        <f>(Table2[[#This Row],[Current Week High]]/Table2[[#This Row],[Close Price]])-1</f>
        <v>2.7318672312526271E-3</v>
      </c>
      <c r="AG187" s="1">
        <f>(Table2[[#This Row],[Close Price]]/Table2[[#This Row],[Current Month Low]])-1</f>
        <v>1.3287197231834025E-2</v>
      </c>
      <c r="AH187" s="1">
        <f>(Table2[[#This Row],[Current Month High]]/Table2[[#This Row],[Close Price]])-1</f>
        <v>6.4198879934433961E-3</v>
      </c>
      <c r="AI187">
        <v>5.1768884032235896</v>
      </c>
      <c r="AJ187">
        <v>112.14140828745199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0.53</v>
      </c>
      <c r="AM187" t="s">
        <v>3191</v>
      </c>
      <c r="AN187">
        <v>-0.83</v>
      </c>
      <c r="AO187" t="s">
        <v>3189</v>
      </c>
      <c r="AP187">
        <v>7.2790002460002001E-2</v>
      </c>
      <c r="AQ187">
        <f>(Table2[[#This Row],[Sharpe Ratio]]-AVERAGE(Table2[Sharpe Ratio]))/_xlfn.STDEV.P(Table2[Sharpe Ratio])</f>
        <v>9.4609580132353002E-2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1.0158650942096219</v>
      </c>
      <c r="AS187">
        <f>_xlfn.RANK.AVG(Table2[[#This Row],[1Y Return vs Nifty Z-Score]],Table2[1Y Return vs Nifty Z-Score])</f>
        <v>308</v>
      </c>
      <c r="AT187">
        <f>_xlfn.RANK.AVG(Table2[[#This Row],[6M Return vs Nifty Z-Score]],Table2[6M Return vs Nifty Z-Score])</f>
        <v>64</v>
      </c>
      <c r="AU187">
        <f>_xlfn.RANK.AVG(Table2[[#This Row],[Sharpe Ratio Z-Score]],Table2[Sharpe Ratio Z-Score])</f>
        <v>329</v>
      </c>
      <c r="AV187">
        <f>(Table2[[#This Row],[Rank 1Y]]+Table2[[#This Row],[Rank 6M]]+Table2[[#This Row],[Rank Sharpe]])/3</f>
        <v>233.66666666666666</v>
      </c>
    </row>
    <row r="188" spans="1:48" x14ac:dyDescent="0.3">
      <c r="A188" t="s">
        <v>1002</v>
      </c>
      <c r="B188" t="s">
        <v>1003</v>
      </c>
      <c r="C188" t="s">
        <v>3149</v>
      </c>
      <c r="D188" t="s">
        <v>257</v>
      </c>
      <c r="E188">
        <v>14396.009395094999</v>
      </c>
      <c r="F188">
        <v>6034.65</v>
      </c>
      <c r="G188">
        <v>-3.4166421553152002</v>
      </c>
      <c r="H188">
        <f>(Table2[[#This Row],[1Y Return vs Nifty]]-AVERAGE(Table2[1Y Return vs Nifty]))/_xlfn.STDEV.P(Table2[1Y Return vs Nifty])</f>
        <v>-0.4472419039923482</v>
      </c>
      <c r="I188">
        <v>14.8239872196426</v>
      </c>
      <c r="J188">
        <f>(Table2[[#This Row],[1M Return vs Nifty]]-AVERAGE(Table2[1M Return vs Nifty]))/_xlfn.STDEV.P(Table2[1M Return vs Nifty])</f>
        <v>1.3478700682346363</v>
      </c>
      <c r="K188">
        <v>38.903391006319701</v>
      </c>
      <c r="L188">
        <f>(Table2[[#This Row],[6M Return vs Nifty]]-AVERAGE(Table2[6M Return vs Nifty]))/_xlfn.STDEV.P(Table2[6M Return vs Nifty])</f>
        <v>0.82619504280793599</v>
      </c>
      <c r="M188">
        <v>3.8295142797276198</v>
      </c>
      <c r="N188">
        <f>(Table2[[#This Row],[1W Return vs Nifty]]-AVERAGE(Table2[1W Return vs Nifty]))/_xlfn.STDEV.P(Table2[1W Return vs Nifty])</f>
        <v>0.64587678802361614</v>
      </c>
      <c r="O188">
        <v>5880.68</v>
      </c>
      <c r="P188">
        <v>5543.98176942789</v>
      </c>
      <c r="Q188">
        <v>4890.1569251702504</v>
      </c>
      <c r="R188">
        <v>53.234500561166101</v>
      </c>
      <c r="S188" s="1">
        <f>(Table2[[#This Row],[Close Price]]-Table2[[#This Row],[20D EMA]])/Table2[[#This Row],[20D EMA]]</f>
        <v>2.6182346259276026E-2</v>
      </c>
      <c r="T188" s="1">
        <f>(Table2[[#This Row],[Close Price]]-Table2[[#This Row],[50D EMA]])/Table2[[#This Row],[50D EMA]]</f>
        <v>8.850466162747575E-2</v>
      </c>
      <c r="U188" s="1">
        <f>(Table2[[#This Row],[Close Price]]-Table2[[#This Row],[200D EMA]])/Table2[[#This Row],[200D EMA]]</f>
        <v>0.23404015297318989</v>
      </c>
      <c r="V188">
        <v>1.2766447904835401</v>
      </c>
      <c r="W188">
        <v>5981.4</v>
      </c>
      <c r="X188">
        <v>6299.7</v>
      </c>
      <c r="Y188">
        <v>5981.4</v>
      </c>
      <c r="Z188">
        <v>6299.7</v>
      </c>
      <c r="AA188">
        <v>5785</v>
      </c>
      <c r="AB188">
        <v>6567.55</v>
      </c>
      <c r="AC188" s="1">
        <f>(Table2[[#This Row],[Close Price]]/Table2[[#This Row],[Day Low]])-1</f>
        <v>8.9025980539672034E-3</v>
      </c>
      <c r="AD188" s="1">
        <f>(Table2[[#This Row],[Day High]]/Table2[[#This Row],[Close Price]])-1</f>
        <v>4.3921354179612848E-2</v>
      </c>
      <c r="AE188" s="1">
        <f>(Table2[[#This Row],[Close Price]]/Table2[[#This Row],[Current Week Low]])-1</f>
        <v>8.9025980539672034E-3</v>
      </c>
      <c r="AF188" s="1">
        <f>(Table2[[#This Row],[Current Week High]]/Table2[[#This Row],[Close Price]])-1</f>
        <v>4.3921354179612848E-2</v>
      </c>
      <c r="AG188" s="1">
        <f>(Table2[[#This Row],[Close Price]]/Table2[[#This Row],[Current Month Low]])-1</f>
        <v>4.3154710458081169E-2</v>
      </c>
      <c r="AH188" s="1">
        <f>(Table2[[#This Row],[Current Month High]]/Table2[[#This Row],[Close Price]])-1</f>
        <v>8.8306695500153465E-2</v>
      </c>
      <c r="AI188">
        <v>10.6882752106584</v>
      </c>
      <c r="AJ188">
        <v>59.560291376369896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0.23</v>
      </c>
      <c r="AM188" t="s">
        <v>3191</v>
      </c>
      <c r="AN188">
        <v>8.2100000000000009</v>
      </c>
      <c r="AO188" t="s">
        <v>3191</v>
      </c>
      <c r="AP188">
        <v>0.15173446554959599</v>
      </c>
      <c r="AQ188">
        <f>(Table2[[#This Row],[Sharpe Ratio]]-AVERAGE(Table2[Sharpe Ratio]))/_xlfn.STDEV.P(Table2[Sharpe Ratio])</f>
        <v>1.012700430898321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3.3854004259721613</v>
      </c>
      <c r="AS188">
        <f>_xlfn.RANK.AVG(Table2[[#This Row],[1Y Return vs Nifty Z-Score]],Table2[1Y Return vs Nifty Z-Score])</f>
        <v>459</v>
      </c>
      <c r="AT188">
        <f>_xlfn.RANK.AVG(Table2[[#This Row],[6M Return vs Nifty Z-Score]],Table2[6M Return vs Nifty Z-Score])</f>
        <v>127</v>
      </c>
      <c r="AU188">
        <f>_xlfn.RANK.AVG(Table2[[#This Row],[Sharpe Ratio Z-Score]],Table2[Sharpe Ratio Z-Score])</f>
        <v>116</v>
      </c>
      <c r="AV188">
        <f>(Table2[[#This Row],[Rank 1Y]]+Table2[[#This Row],[Rank 6M]]+Table2[[#This Row],[Rank Sharpe]])/3</f>
        <v>234</v>
      </c>
    </row>
    <row r="189" spans="1:48" x14ac:dyDescent="0.3">
      <c r="A189" t="s">
        <v>867</v>
      </c>
      <c r="B189" t="s">
        <v>868</v>
      </c>
      <c r="C189" t="s">
        <v>3142</v>
      </c>
      <c r="D189" t="s">
        <v>185</v>
      </c>
      <c r="E189">
        <v>18228.94504101</v>
      </c>
      <c r="F189">
        <v>1845.45</v>
      </c>
      <c r="G189">
        <v>49.658397289824499</v>
      </c>
      <c r="H189">
        <f>(Table2[[#This Row],[1Y Return vs Nifty]]-AVERAGE(Table2[1Y Return vs Nifty]))/_xlfn.STDEV.P(Table2[1Y Return vs Nifty])</f>
        <v>0.49905871608318736</v>
      </c>
      <c r="I189">
        <v>-1.00956170224564</v>
      </c>
      <c r="J189">
        <f>(Table2[[#This Row],[1M Return vs Nifty]]-AVERAGE(Table2[1M Return vs Nifty]))/_xlfn.STDEV.P(Table2[1M Return vs Nifty])</f>
        <v>-0.18357412392003231</v>
      </c>
      <c r="K189">
        <v>33.773186024661896</v>
      </c>
      <c r="L189">
        <f>(Table2[[#This Row],[6M Return vs Nifty]]-AVERAGE(Table2[6M Return vs Nifty]))/_xlfn.STDEV.P(Table2[6M Return vs Nifty])</f>
        <v>0.66004222306790239</v>
      </c>
      <c r="M189">
        <v>3.74831379778231</v>
      </c>
      <c r="N189">
        <f>(Table2[[#This Row],[1W Return vs Nifty]]-AVERAGE(Table2[1W Return vs Nifty]))/_xlfn.STDEV.P(Table2[1W Return vs Nifty])</f>
        <v>0.63015501635669413</v>
      </c>
      <c r="O189">
        <v>1813.36</v>
      </c>
      <c r="P189">
        <v>1744.0290662228799</v>
      </c>
      <c r="Q189">
        <v>1481.25496777489</v>
      </c>
      <c r="R189">
        <v>58.258162420758303</v>
      </c>
      <c r="S189" s="1">
        <f>(Table2[[#This Row],[Close Price]]-Table2[[#This Row],[20D EMA]])/Table2[[#This Row],[20D EMA]]</f>
        <v>1.7696430934839275E-2</v>
      </c>
      <c r="T189" s="1">
        <f>(Table2[[#This Row],[Close Price]]-Table2[[#This Row],[50D EMA]])/Table2[[#This Row],[50D EMA]]</f>
        <v>5.8153235941630195E-2</v>
      </c>
      <c r="U189" s="1">
        <f>(Table2[[#This Row],[Close Price]]-Table2[[#This Row],[200D EMA]])/Table2[[#This Row],[200D EMA]]</f>
        <v>0.24586923936005164</v>
      </c>
      <c r="V189">
        <v>0.62373663199600904</v>
      </c>
      <c r="W189">
        <v>1828</v>
      </c>
      <c r="X189">
        <v>1906</v>
      </c>
      <c r="Y189">
        <v>1828</v>
      </c>
      <c r="Z189">
        <v>1906</v>
      </c>
      <c r="AA189">
        <v>1793.25</v>
      </c>
      <c r="AB189">
        <v>1912</v>
      </c>
      <c r="AC189" s="1">
        <f>(Table2[[#This Row],[Close Price]]/Table2[[#This Row],[Day Low]])-1</f>
        <v>9.5459518599563253E-3</v>
      </c>
      <c r="AD189" s="1">
        <f>(Table2[[#This Row],[Day High]]/Table2[[#This Row],[Close Price]])-1</f>
        <v>3.2810425641442542E-2</v>
      </c>
      <c r="AE189" s="1">
        <f>(Table2[[#This Row],[Close Price]]/Table2[[#This Row],[Current Week Low]])-1</f>
        <v>9.5459518599563253E-3</v>
      </c>
      <c r="AF189" s="1">
        <f>(Table2[[#This Row],[Current Week High]]/Table2[[#This Row],[Close Price]])-1</f>
        <v>3.2810425641442542E-2</v>
      </c>
      <c r="AG189" s="1">
        <f>(Table2[[#This Row],[Close Price]]/Table2[[#This Row],[Current Month Low]])-1</f>
        <v>2.9109159347553426E-2</v>
      </c>
      <c r="AH189" s="1">
        <f>(Table2[[#This Row],[Current Month High]]/Table2[[#This Row],[Close Price]])-1</f>
        <v>3.6061665176515101E-2</v>
      </c>
      <c r="AI189">
        <v>3.61429461648921</v>
      </c>
      <c r="AJ189">
        <v>88.551724137931004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0.19</v>
      </c>
      <c r="AM189" t="s">
        <v>3191</v>
      </c>
      <c r="AN189">
        <v>1.69</v>
      </c>
      <c r="AO189" t="s">
        <v>3191</v>
      </c>
      <c r="AP189">
        <v>4.7223932340814997E-2</v>
      </c>
      <c r="AQ189">
        <f>(Table2[[#This Row],[Sharpe Ratio]]-AVERAGE(Table2[Sharpe Ratio]))/_xlfn.STDEV.P(Table2[Sharpe Ratio])</f>
        <v>-0.20271304577275284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1.4029687858149988</v>
      </c>
      <c r="AS189">
        <f>_xlfn.RANK.AVG(Table2[[#This Row],[1Y Return vs Nifty Z-Score]],Table2[1Y Return vs Nifty Z-Score])</f>
        <v>170</v>
      </c>
      <c r="AT189">
        <f>_xlfn.RANK.AVG(Table2[[#This Row],[6M Return vs Nifty Z-Score]],Table2[6M Return vs Nifty Z-Score])</f>
        <v>146</v>
      </c>
      <c r="AU189">
        <f>_xlfn.RANK.AVG(Table2[[#This Row],[Sharpe Ratio Z-Score]],Table2[Sharpe Ratio Z-Score])</f>
        <v>393</v>
      </c>
      <c r="AV189">
        <f>(Table2[[#This Row],[Rank 1Y]]+Table2[[#This Row],[Rank 6M]]+Table2[[#This Row],[Rank Sharpe]])/3</f>
        <v>236.33333333333334</v>
      </c>
    </row>
    <row r="190" spans="1:48" x14ac:dyDescent="0.3">
      <c r="A190" t="s">
        <v>687</v>
      </c>
      <c r="B190" t="s">
        <v>688</v>
      </c>
      <c r="C190" t="s">
        <v>3155</v>
      </c>
      <c r="D190" t="s">
        <v>438</v>
      </c>
      <c r="E190">
        <v>26767.784339999998</v>
      </c>
      <c r="F190">
        <v>3818.95</v>
      </c>
      <c r="G190">
        <v>11.197874723945301</v>
      </c>
      <c r="H190">
        <f>(Table2[[#This Row],[1Y Return vs Nifty]]-AVERAGE(Table2[1Y Return vs Nifty]))/_xlfn.STDEV.P(Table2[1Y Return vs Nifty])</f>
        <v>-0.18667259439732659</v>
      </c>
      <c r="I190">
        <v>3.1681030060531401</v>
      </c>
      <c r="J190">
        <f>(Table2[[#This Row],[1M Return vs Nifty]]-AVERAGE(Table2[1M Return vs Nifty]))/_xlfn.STDEV.P(Table2[1M Return vs Nifty])</f>
        <v>0.22049576501366822</v>
      </c>
      <c r="K190">
        <v>30.569272893339299</v>
      </c>
      <c r="L190">
        <f>(Table2[[#This Row],[6M Return vs Nifty]]-AVERAGE(Table2[6M Return vs Nifty]))/_xlfn.STDEV.P(Table2[6M Return vs Nifty])</f>
        <v>0.55627654452783237</v>
      </c>
      <c r="M190">
        <v>4.85002835670553</v>
      </c>
      <c r="N190">
        <f>(Table2[[#This Row],[1W Return vs Nifty]]-AVERAGE(Table2[1W Return vs Nifty]))/_xlfn.STDEV.P(Table2[1W Return vs Nifty])</f>
        <v>0.84346538499687629</v>
      </c>
      <c r="O190">
        <v>3660.56</v>
      </c>
      <c r="P190">
        <v>3581.43702332066</v>
      </c>
      <c r="Q190">
        <v>3271.7447265982601</v>
      </c>
      <c r="R190">
        <v>79.432705438234606</v>
      </c>
      <c r="S190" s="1">
        <f>(Table2[[#This Row],[Close Price]]-Table2[[#This Row],[20D EMA]])/Table2[[#This Row],[20D EMA]]</f>
        <v>4.3269335839325095E-2</v>
      </c>
      <c r="T190" s="1">
        <f>(Table2[[#This Row],[Close Price]]-Table2[[#This Row],[50D EMA]])/Table2[[#This Row],[50D EMA]]</f>
        <v>6.631778672436936E-2</v>
      </c>
      <c r="U190" s="1">
        <f>(Table2[[#This Row],[Close Price]]-Table2[[#This Row],[200D EMA]])/Table2[[#This Row],[200D EMA]]</f>
        <v>0.16725182406595851</v>
      </c>
      <c r="V190">
        <v>0.89476896080732404</v>
      </c>
      <c r="W190">
        <v>3702.05</v>
      </c>
      <c r="X190">
        <v>3849.8</v>
      </c>
      <c r="Y190">
        <v>3702.05</v>
      </c>
      <c r="Z190">
        <v>3849.8</v>
      </c>
      <c r="AA190">
        <v>3671</v>
      </c>
      <c r="AB190">
        <v>3875</v>
      </c>
      <c r="AC190" s="1">
        <f>(Table2[[#This Row],[Close Price]]/Table2[[#This Row],[Day Low]])-1</f>
        <v>3.1577099174781464E-2</v>
      </c>
      <c r="AD190" s="1">
        <f>(Table2[[#This Row],[Day High]]/Table2[[#This Row],[Close Price]])-1</f>
        <v>8.0781366606004212E-3</v>
      </c>
      <c r="AE190" s="1">
        <f>(Table2[[#This Row],[Close Price]]/Table2[[#This Row],[Current Week Low]])-1</f>
        <v>3.1577099174781464E-2</v>
      </c>
      <c r="AF190" s="1">
        <f>(Table2[[#This Row],[Current Week High]]/Table2[[#This Row],[Close Price]])-1</f>
        <v>8.0781366606004212E-3</v>
      </c>
      <c r="AG190" s="1">
        <f>(Table2[[#This Row],[Close Price]]/Table2[[#This Row],[Current Month Low]])-1</f>
        <v>4.0302369926450421E-2</v>
      </c>
      <c r="AH190" s="1">
        <f>(Table2[[#This Row],[Current Month High]]/Table2[[#This Row],[Close Price]])-1</f>
        <v>1.4676809070556018E-2</v>
      </c>
      <c r="AI190">
        <v>3.13829717592533</v>
      </c>
      <c r="AJ190">
        <v>52.140310340019496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0.19</v>
      </c>
      <c r="AM190" t="s">
        <v>3191</v>
      </c>
      <c r="AN190">
        <v>7.72</v>
      </c>
      <c r="AO190" t="s">
        <v>3191</v>
      </c>
      <c r="AP190">
        <v>0.117025658789112</v>
      </c>
      <c r="AQ190">
        <f>(Table2[[#This Row],[Sharpe Ratio]]-AVERAGE(Table2[Sharpe Ratio]))/_xlfn.STDEV.P(Table2[Sharpe Ratio])</f>
        <v>0.60905162918768274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2.0426167293287332</v>
      </c>
      <c r="AS190">
        <f>_xlfn.RANK.AVG(Table2[[#This Row],[1Y Return vs Nifty Z-Score]],Table2[1Y Return vs Nifty Z-Score])</f>
        <v>359</v>
      </c>
      <c r="AT190">
        <f>_xlfn.RANK.AVG(Table2[[#This Row],[6M Return vs Nifty Z-Score]],Table2[6M Return vs Nifty Z-Score])</f>
        <v>173</v>
      </c>
      <c r="AU190">
        <f>_xlfn.RANK.AVG(Table2[[#This Row],[Sharpe Ratio Z-Score]],Table2[Sharpe Ratio Z-Score])</f>
        <v>188</v>
      </c>
      <c r="AV190">
        <f>(Table2[[#This Row],[Rank 1Y]]+Table2[[#This Row],[Rank 6M]]+Table2[[#This Row],[Rank Sharpe]])/3</f>
        <v>240</v>
      </c>
    </row>
    <row r="191" spans="1:48" x14ac:dyDescent="0.3">
      <c r="A191" t="s">
        <v>1371</v>
      </c>
      <c r="B191" t="s">
        <v>1372</v>
      </c>
      <c r="C191" t="s">
        <v>3163</v>
      </c>
      <c r="D191" t="s">
        <v>1373</v>
      </c>
      <c r="E191">
        <v>8256.0090220000002</v>
      </c>
      <c r="F191">
        <v>671.6</v>
      </c>
      <c r="G191">
        <v>-3.54994582585541</v>
      </c>
      <c r="H191">
        <f>(Table2[[#This Row],[1Y Return vs Nifty]]-AVERAGE(Table2[1Y Return vs Nifty]))/_xlfn.STDEV.P(Table2[1Y Return vs Nifty])</f>
        <v>-0.4496186397877297</v>
      </c>
      <c r="I191">
        <v>-4.3458649553461104</v>
      </c>
      <c r="J191">
        <f>(Table2[[#This Row],[1M Return vs Nifty]]-AVERAGE(Table2[1M Return vs Nifty]))/_xlfn.STDEV.P(Table2[1M Return vs Nifty])</f>
        <v>-0.50626629264566014</v>
      </c>
      <c r="K191">
        <v>38.816619841193699</v>
      </c>
      <c r="L191">
        <f>(Table2[[#This Row],[6M Return vs Nifty]]-AVERAGE(Table2[6M Return vs Nifty]))/_xlfn.STDEV.P(Table2[6M Return vs Nifty])</f>
        <v>0.82338477035111213</v>
      </c>
      <c r="M191">
        <v>3.35563818599333</v>
      </c>
      <c r="N191">
        <f>(Table2[[#This Row],[1W Return vs Nifty]]-AVERAGE(Table2[1W Return vs Nifty]))/_xlfn.STDEV.P(Table2[1W Return vs Nifty])</f>
        <v>0.55412644904014485</v>
      </c>
      <c r="O191">
        <v>673.27</v>
      </c>
      <c r="P191">
        <v>653.78057466239795</v>
      </c>
      <c r="Q191">
        <v>572.79042753081399</v>
      </c>
      <c r="R191">
        <v>49.432641676426599</v>
      </c>
      <c r="S191" s="1">
        <f>(Table2[[#This Row],[Close Price]]-Table2[[#This Row],[20D EMA]])/Table2[[#This Row],[20D EMA]]</f>
        <v>-2.4804313276990792E-3</v>
      </c>
      <c r="T191" s="1">
        <f>(Table2[[#This Row],[Close Price]]-Table2[[#This Row],[50D EMA]])/Table2[[#This Row],[50D EMA]]</f>
        <v>2.7255972459572911E-2</v>
      </c>
      <c r="U191" s="1">
        <f>(Table2[[#This Row],[Close Price]]-Table2[[#This Row],[200D EMA]])/Table2[[#This Row],[200D EMA]]</f>
        <v>0.17250562809705902</v>
      </c>
      <c r="V191">
        <v>0.57183660136429604</v>
      </c>
      <c r="W191">
        <v>666.05</v>
      </c>
      <c r="X191">
        <v>688</v>
      </c>
      <c r="Y191">
        <v>666.05</v>
      </c>
      <c r="Z191">
        <v>688</v>
      </c>
      <c r="AA191">
        <v>645</v>
      </c>
      <c r="AB191">
        <v>688.35</v>
      </c>
      <c r="AC191" s="1">
        <f>(Table2[[#This Row],[Close Price]]/Table2[[#This Row],[Day Low]])-1</f>
        <v>8.3327077546730965E-3</v>
      </c>
      <c r="AD191" s="1">
        <f>(Table2[[#This Row],[Day High]]/Table2[[#This Row],[Close Price]])-1</f>
        <v>2.4419297200714674E-2</v>
      </c>
      <c r="AE191" s="1">
        <f>(Table2[[#This Row],[Close Price]]/Table2[[#This Row],[Current Week Low]])-1</f>
        <v>8.3327077546730965E-3</v>
      </c>
      <c r="AF191" s="1">
        <f>(Table2[[#This Row],[Current Week High]]/Table2[[#This Row],[Close Price]])-1</f>
        <v>2.4419297200714674E-2</v>
      </c>
      <c r="AG191" s="1">
        <f>(Table2[[#This Row],[Close Price]]/Table2[[#This Row],[Current Month Low]])-1</f>
        <v>4.1240310077519382E-2</v>
      </c>
      <c r="AH191" s="1">
        <f>(Table2[[#This Row],[Current Month High]]/Table2[[#This Row],[Close Price]])-1</f>
        <v>2.4940440738534742E-2</v>
      </c>
      <c r="AI191">
        <v>14.413341274568101</v>
      </c>
      <c r="AJ191">
        <v>65.032559282467105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0.27</v>
      </c>
      <c r="AM191" t="s">
        <v>3191</v>
      </c>
      <c r="AN191">
        <v>-4.7300000000000004</v>
      </c>
      <c r="AO191" t="s">
        <v>3189</v>
      </c>
      <c r="AP191">
        <v>0.14072401758042599</v>
      </c>
      <c r="AQ191">
        <f>(Table2[[#This Row],[Sharpe Ratio]]-AVERAGE(Table2[Sharpe Ratio]))/_xlfn.STDEV.P(Table2[Sharpe Ratio])</f>
        <v>0.8846535591138176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1.3062798460716847</v>
      </c>
      <c r="AS191">
        <f>_xlfn.RANK.AVG(Table2[[#This Row],[1Y Return vs Nifty Z-Score]],Table2[1Y Return vs Nifty Z-Score])</f>
        <v>460</v>
      </c>
      <c r="AT191">
        <f>_xlfn.RANK.AVG(Table2[[#This Row],[6M Return vs Nifty Z-Score]],Table2[6M Return vs Nifty Z-Score])</f>
        <v>128</v>
      </c>
      <c r="AU191">
        <f>_xlfn.RANK.AVG(Table2[[#This Row],[Sharpe Ratio Z-Score]],Table2[Sharpe Ratio Z-Score])</f>
        <v>135</v>
      </c>
      <c r="AV191">
        <f>(Table2[[#This Row],[Rank 1Y]]+Table2[[#This Row],[Rank 6M]]+Table2[[#This Row],[Rank Sharpe]])/3</f>
        <v>241</v>
      </c>
    </row>
    <row r="192" spans="1:48" x14ac:dyDescent="0.3">
      <c r="A192" t="s">
        <v>906</v>
      </c>
      <c r="B192" t="s">
        <v>907</v>
      </c>
      <c r="C192" t="s">
        <v>3144</v>
      </c>
      <c r="D192" t="s">
        <v>533</v>
      </c>
      <c r="E192">
        <v>17084.380229850001</v>
      </c>
      <c r="F192">
        <v>996.9</v>
      </c>
      <c r="G192">
        <v>83.244806304268394</v>
      </c>
      <c r="H192">
        <f>(Table2[[#This Row],[1Y Return vs Nifty]]-AVERAGE(Table2[1Y Return vs Nifty]))/_xlfn.STDEV.P(Table2[1Y Return vs Nifty])</f>
        <v>1.0978870920720687</v>
      </c>
      <c r="I192">
        <v>3.3466656867268099</v>
      </c>
      <c r="J192">
        <f>(Table2[[#This Row],[1M Return vs Nifty]]-AVERAGE(Table2[1M Return vs Nifty]))/_xlfn.STDEV.P(Table2[1M Return vs Nifty])</f>
        <v>0.23776661070987418</v>
      </c>
      <c r="K192">
        <v>47.869176150003703</v>
      </c>
      <c r="L192">
        <f>(Table2[[#This Row],[6M Return vs Nifty]]-AVERAGE(Table2[6M Return vs Nifty]))/_xlfn.STDEV.P(Table2[6M Return vs Nifty])</f>
        <v>1.1165714484549889</v>
      </c>
      <c r="M192">
        <v>-4.30843130466969</v>
      </c>
      <c r="N192">
        <f>(Table2[[#This Row],[1W Return vs Nifty]]-AVERAGE(Table2[1W Return vs Nifty]))/_xlfn.STDEV.P(Table2[1W Return vs Nifty])</f>
        <v>-0.9297656127431968</v>
      </c>
      <c r="O192">
        <v>994.95</v>
      </c>
      <c r="P192">
        <v>912.34698564089501</v>
      </c>
      <c r="Q192">
        <v>714.62019227950304</v>
      </c>
      <c r="R192">
        <v>46.0303112914536</v>
      </c>
      <c r="S192" s="1">
        <f>(Table2[[#This Row],[Close Price]]-Table2[[#This Row],[20D EMA]])/Table2[[#This Row],[20D EMA]]</f>
        <v>1.9598974822854732E-3</v>
      </c>
      <c r="T192" s="1">
        <f>(Table2[[#This Row],[Close Price]]-Table2[[#This Row],[50D EMA]])/Table2[[#This Row],[50D EMA]]</f>
        <v>9.2676378274773527E-2</v>
      </c>
      <c r="U192" s="1">
        <f>(Table2[[#This Row],[Close Price]]-Table2[[#This Row],[200D EMA]])/Table2[[#This Row],[200D EMA]]</f>
        <v>0.3950067613120164</v>
      </c>
      <c r="V192">
        <v>1.6613452612530499</v>
      </c>
      <c r="W192">
        <v>974.1</v>
      </c>
      <c r="X192">
        <v>1005</v>
      </c>
      <c r="Y192">
        <v>974.1</v>
      </c>
      <c r="Z192">
        <v>1005</v>
      </c>
      <c r="AA192">
        <v>974.1</v>
      </c>
      <c r="AB192">
        <v>1057.25</v>
      </c>
      <c r="AC192" s="1">
        <f>(Table2[[#This Row],[Close Price]]/Table2[[#This Row],[Day Low]])-1</f>
        <v>2.3406221127194371E-2</v>
      </c>
      <c r="AD192" s="1">
        <f>(Table2[[#This Row],[Day High]]/Table2[[#This Row],[Close Price]])-1</f>
        <v>8.1251880830575107E-3</v>
      </c>
      <c r="AE192" s="1">
        <f>(Table2[[#This Row],[Close Price]]/Table2[[#This Row],[Current Week Low]])-1</f>
        <v>2.3406221127194371E-2</v>
      </c>
      <c r="AF192" s="1">
        <f>(Table2[[#This Row],[Current Week High]]/Table2[[#This Row],[Close Price]])-1</f>
        <v>8.1251880830575107E-3</v>
      </c>
      <c r="AG192" s="1">
        <f>(Table2[[#This Row],[Close Price]]/Table2[[#This Row],[Current Month Low]])-1</f>
        <v>2.3406221127194371E-2</v>
      </c>
      <c r="AH192" s="1">
        <f>(Table2[[#This Row],[Current Month High]]/Table2[[#This Row],[Close Price]])-1</f>
        <v>6.0537666766977694E-2</v>
      </c>
      <c r="AI192">
        <v>19.269736182164699</v>
      </c>
      <c r="AJ192">
        <v>134.261543884384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0.42</v>
      </c>
      <c r="AM192" t="s">
        <v>3191</v>
      </c>
      <c r="AN192">
        <v>-1.87</v>
      </c>
      <c r="AO192" t="s">
        <v>3189</v>
      </c>
      <c r="AQ192">
        <f>(Table2[[#This Row],[Sharpe Ratio]]-AVERAGE(Table2[Sharpe Ratio]))/_xlfn.STDEV.P(Table2[Sharpe Ratio])</f>
        <v>-0.75190748604766899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0.77055205244606606</v>
      </c>
      <c r="AS192">
        <f>_xlfn.RANK.AVG(Table2[[#This Row],[1Y Return vs Nifty Z-Score]],Table2[1Y Return vs Nifty Z-Score])</f>
        <v>85</v>
      </c>
      <c r="AT192">
        <f>_xlfn.RANK.AVG(Table2[[#This Row],[6M Return vs Nifty Z-Score]],Table2[6M Return vs Nifty Z-Score])</f>
        <v>88</v>
      </c>
      <c r="AU192">
        <f>_xlfn.RANK.AVG(Table2[[#This Row],[Sharpe Ratio Z-Score]],Table2[Sharpe Ratio Z-Score])</f>
        <v>556</v>
      </c>
      <c r="AV192">
        <f>(Table2[[#This Row],[Rank 1Y]]+Table2[[#This Row],[Rank 6M]]+Table2[[#This Row],[Rank Sharpe]])/3</f>
        <v>243</v>
      </c>
    </row>
    <row r="193" spans="1:48" x14ac:dyDescent="0.3">
      <c r="A193" t="s">
        <v>1245</v>
      </c>
      <c r="B193" t="s">
        <v>1246</v>
      </c>
      <c r="C193" t="s">
        <v>3148</v>
      </c>
      <c r="D193" t="s">
        <v>271</v>
      </c>
      <c r="E193">
        <v>9437.1439492000009</v>
      </c>
      <c r="F193">
        <v>919.4</v>
      </c>
      <c r="G193">
        <v>63.928414217864301</v>
      </c>
      <c r="H193">
        <f>(Table2[[#This Row],[1Y Return vs Nifty]]-AVERAGE(Table2[1Y Return vs Nifty]))/_xlfn.STDEV.P(Table2[1Y Return vs Nifty])</f>
        <v>0.75348576896273167</v>
      </c>
      <c r="I193">
        <v>11.911993376507599</v>
      </c>
      <c r="J193">
        <f>(Table2[[#This Row],[1M Return vs Nifty]]-AVERAGE(Table2[1M Return vs Nifty]))/_xlfn.STDEV.P(Table2[1M Return vs Nifty])</f>
        <v>1.0662177311206003</v>
      </c>
      <c r="K193">
        <v>32.225916780898103</v>
      </c>
      <c r="L193">
        <f>(Table2[[#This Row],[6M Return vs Nifty]]-AVERAGE(Table2[6M Return vs Nifty]))/_xlfn.STDEV.P(Table2[6M Return vs Nifty])</f>
        <v>0.60993055137689944</v>
      </c>
      <c r="M193">
        <v>0.75407200947641295</v>
      </c>
      <c r="N193">
        <f>(Table2[[#This Row],[1W Return vs Nifty]]-AVERAGE(Table2[1W Return vs Nifty]))/_xlfn.STDEV.P(Table2[1W Return vs Nifty])</f>
        <v>5.0419716965156215E-2</v>
      </c>
      <c r="O193">
        <v>888.09</v>
      </c>
      <c r="P193">
        <v>839.83428269031197</v>
      </c>
      <c r="Q193">
        <v>721.03655552165696</v>
      </c>
      <c r="R193">
        <v>60.118600159213699</v>
      </c>
      <c r="S193" s="1">
        <f>(Table2[[#This Row],[Close Price]]-Table2[[#This Row],[20D EMA]])/Table2[[#This Row],[20D EMA]]</f>
        <v>3.525543582294581E-2</v>
      </c>
      <c r="T193" s="1">
        <f>(Table2[[#This Row],[Close Price]]-Table2[[#This Row],[50D EMA]])/Table2[[#This Row],[50D EMA]]</f>
        <v>9.4739782537584014E-2</v>
      </c>
      <c r="U193" s="1">
        <f>(Table2[[#This Row],[Close Price]]-Table2[[#This Row],[200D EMA]])/Table2[[#This Row],[200D EMA]]</f>
        <v>0.27510872085373067</v>
      </c>
      <c r="V193">
        <v>0.84971647679650197</v>
      </c>
      <c r="W193">
        <v>901.1</v>
      </c>
      <c r="X193">
        <v>923.95</v>
      </c>
      <c r="Y193">
        <v>901.1</v>
      </c>
      <c r="Z193">
        <v>923.95</v>
      </c>
      <c r="AA193">
        <v>890</v>
      </c>
      <c r="AB193">
        <v>965</v>
      </c>
      <c r="AC193" s="1">
        <f>(Table2[[#This Row],[Close Price]]/Table2[[#This Row],[Day Low]])-1</f>
        <v>2.0308511818887931E-2</v>
      </c>
      <c r="AD193" s="1">
        <f>(Table2[[#This Row],[Day High]]/Table2[[#This Row],[Close Price]])-1</f>
        <v>4.9488797041550292E-3</v>
      </c>
      <c r="AE193" s="1">
        <f>(Table2[[#This Row],[Close Price]]/Table2[[#This Row],[Current Week Low]])-1</f>
        <v>2.0308511818887931E-2</v>
      </c>
      <c r="AF193" s="1">
        <f>(Table2[[#This Row],[Current Week High]]/Table2[[#This Row],[Close Price]])-1</f>
        <v>4.9488797041550292E-3</v>
      </c>
      <c r="AG193" s="1">
        <f>(Table2[[#This Row],[Close Price]]/Table2[[#This Row],[Current Month Low]])-1</f>
        <v>3.3033707865168571E-2</v>
      </c>
      <c r="AH193" s="1">
        <f>(Table2[[#This Row],[Current Month High]]/Table2[[#This Row],[Close Price]])-1</f>
        <v>4.9597563628453356E-2</v>
      </c>
      <c r="AI193">
        <v>4.9597563628453303</v>
      </c>
      <c r="AJ193">
        <v>102.958057395143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0.01</v>
      </c>
      <c r="AM193" t="s">
        <v>3191</v>
      </c>
      <c r="AN193">
        <v>0.83</v>
      </c>
      <c r="AO193" t="s">
        <v>3191</v>
      </c>
      <c r="AP193">
        <v>2.8927925725171999E-2</v>
      </c>
      <c r="AQ193">
        <f>(Table2[[#This Row],[Sharpe Ratio]]-AVERAGE(Table2[Sharpe Ratio]))/_xlfn.STDEV.P(Table2[Sharpe Ratio])</f>
        <v>-0.41548789561006333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2.0645658728153244</v>
      </c>
      <c r="AS193">
        <f>_xlfn.RANK.AVG(Table2[[#This Row],[1Y Return vs Nifty Z-Score]],Table2[1Y Return vs Nifty Z-Score])</f>
        <v>128</v>
      </c>
      <c r="AT193">
        <f>_xlfn.RANK.AVG(Table2[[#This Row],[6M Return vs Nifty Z-Score]],Table2[6M Return vs Nifty Z-Score])</f>
        <v>156</v>
      </c>
      <c r="AU193">
        <f>_xlfn.RANK.AVG(Table2[[#This Row],[Sharpe Ratio Z-Score]],Table2[Sharpe Ratio Z-Score])</f>
        <v>446</v>
      </c>
      <c r="AV193">
        <f>(Table2[[#This Row],[Rank 1Y]]+Table2[[#This Row],[Rank 6M]]+Table2[[#This Row],[Rank Sharpe]])/3</f>
        <v>243.33333333333334</v>
      </c>
    </row>
    <row r="194" spans="1:48" x14ac:dyDescent="0.3">
      <c r="A194" t="s">
        <v>811</v>
      </c>
      <c r="B194" t="s">
        <v>812</v>
      </c>
      <c r="C194" t="s">
        <v>3146</v>
      </c>
      <c r="D194" t="s">
        <v>37</v>
      </c>
      <c r="E194">
        <v>20110.181388659999</v>
      </c>
      <c r="F194">
        <v>547.65</v>
      </c>
      <c r="G194">
        <v>23.980211414252398</v>
      </c>
      <c r="H194">
        <f>(Table2[[#This Row],[1Y Return vs Nifty]]-AVERAGE(Table2[1Y Return vs Nifty]))/_xlfn.STDEV.P(Table2[1Y Return vs Nifty])</f>
        <v>4.1229885987161402E-2</v>
      </c>
      <c r="I194">
        <v>-2.8082554194901599</v>
      </c>
      <c r="J194">
        <f>(Table2[[#This Row],[1M Return vs Nifty]]-AVERAGE(Table2[1M Return vs Nifty]))/_xlfn.STDEV.P(Table2[1M Return vs Nifty])</f>
        <v>-0.35754643172850248</v>
      </c>
      <c r="K194">
        <v>15.7347825593806</v>
      </c>
      <c r="L194">
        <f>(Table2[[#This Row],[6M Return vs Nifty]]-AVERAGE(Table2[6M Return vs Nifty]))/_xlfn.STDEV.P(Table2[6M Return vs Nifty])</f>
        <v>7.58293875027298E-2</v>
      </c>
      <c r="M194">
        <v>2.0544361797475501</v>
      </c>
      <c r="N194">
        <f>(Table2[[#This Row],[1W Return vs Nifty]]-AVERAGE(Table2[1W Return vs Nifty]))/_xlfn.STDEV.P(Table2[1W Return vs Nifty])</f>
        <v>0.30219197347243537</v>
      </c>
      <c r="O194">
        <v>546.41</v>
      </c>
      <c r="P194">
        <v>523.951912502656</v>
      </c>
      <c r="Q194">
        <v>457.83369273698599</v>
      </c>
      <c r="R194">
        <v>48.2840936197302</v>
      </c>
      <c r="S194" s="1">
        <f>(Table2[[#This Row],[Close Price]]-Table2[[#This Row],[20D EMA]])/Table2[[#This Row],[20D EMA]]</f>
        <v>2.2693581742647632E-3</v>
      </c>
      <c r="T194" s="1">
        <f>(Table2[[#This Row],[Close Price]]-Table2[[#This Row],[50D EMA]])/Table2[[#This Row],[50D EMA]]</f>
        <v>4.522950853285386E-2</v>
      </c>
      <c r="U194" s="1">
        <f>(Table2[[#This Row],[Close Price]]-Table2[[#This Row],[200D EMA]])/Table2[[#This Row],[200D EMA]]</f>
        <v>0.19617670933321021</v>
      </c>
      <c r="V194">
        <v>0.54056800382949</v>
      </c>
      <c r="W194">
        <v>532.15</v>
      </c>
      <c r="X194">
        <v>550</v>
      </c>
      <c r="Y194">
        <v>532.15</v>
      </c>
      <c r="Z194">
        <v>550</v>
      </c>
      <c r="AA194">
        <v>532.15</v>
      </c>
      <c r="AB194">
        <v>573.54999999999995</v>
      </c>
      <c r="AC194" s="1">
        <f>(Table2[[#This Row],[Close Price]]/Table2[[#This Row],[Day Low]])-1</f>
        <v>2.9127125810391785E-2</v>
      </c>
      <c r="AD194" s="1">
        <f>(Table2[[#This Row],[Day High]]/Table2[[#This Row],[Close Price]])-1</f>
        <v>4.2910618095499675E-3</v>
      </c>
      <c r="AE194" s="1">
        <f>(Table2[[#This Row],[Close Price]]/Table2[[#This Row],[Current Week Low]])-1</f>
        <v>2.9127125810391785E-2</v>
      </c>
      <c r="AF194" s="1">
        <f>(Table2[[#This Row],[Current Week High]]/Table2[[#This Row],[Close Price]])-1</f>
        <v>4.2910618095499675E-3</v>
      </c>
      <c r="AG194" s="1">
        <f>(Table2[[#This Row],[Close Price]]/Table2[[#This Row],[Current Month Low]])-1</f>
        <v>2.9127125810391785E-2</v>
      </c>
      <c r="AH194" s="1">
        <f>(Table2[[#This Row],[Current Month High]]/Table2[[#This Row],[Close Price]])-1</f>
        <v>4.7292979092486087E-2</v>
      </c>
      <c r="AI194">
        <v>8.3630055692504399</v>
      </c>
      <c r="AJ194">
        <v>64.459459459459396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0.09</v>
      </c>
      <c r="AM194" t="s">
        <v>3191</v>
      </c>
      <c r="AN194">
        <v>-3.95</v>
      </c>
      <c r="AO194" t="s">
        <v>3189</v>
      </c>
      <c r="AP194">
        <v>0.138082900922748</v>
      </c>
      <c r="AQ194">
        <f>(Table2[[#This Row],[Sharpe Ratio]]-AVERAGE(Table2[Sharpe Ratio]))/_xlfn.STDEV.P(Table2[Sharpe Ratio])</f>
        <v>0.8539384849423981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0.91564330017622231</v>
      </c>
      <c r="AS194">
        <f>_xlfn.RANK.AVG(Table2[[#This Row],[1Y Return vs Nifty Z-Score]],Table2[1Y Return vs Nifty Z-Score])</f>
        <v>291</v>
      </c>
      <c r="AT194">
        <f>_xlfn.RANK.AVG(Table2[[#This Row],[6M Return vs Nifty Z-Score]],Table2[6M Return vs Nifty Z-Score])</f>
        <v>297</v>
      </c>
      <c r="AU194">
        <f>_xlfn.RANK.AVG(Table2[[#This Row],[Sharpe Ratio Z-Score]],Table2[Sharpe Ratio Z-Score])</f>
        <v>142</v>
      </c>
      <c r="AV194">
        <f>(Table2[[#This Row],[Rank 1Y]]+Table2[[#This Row],[Rank 6M]]+Table2[[#This Row],[Rank Sharpe]])/3</f>
        <v>243.33333333333334</v>
      </c>
    </row>
    <row r="195" spans="1:48" x14ac:dyDescent="0.3">
      <c r="A195" t="s">
        <v>464</v>
      </c>
      <c r="B195" t="s">
        <v>465</v>
      </c>
      <c r="C195" t="s">
        <v>3143</v>
      </c>
      <c r="D195" t="s">
        <v>21</v>
      </c>
      <c r="E195">
        <v>47497.777728959998</v>
      </c>
      <c r="F195">
        <v>1750.4</v>
      </c>
      <c r="G195">
        <v>24.1960662485052</v>
      </c>
      <c r="H195">
        <f>(Table2[[#This Row],[1Y Return vs Nifty]]-AVERAGE(Table2[1Y Return vs Nifty]))/_xlfn.STDEV.P(Table2[1Y Return vs Nifty])</f>
        <v>4.5078466518332985E-2</v>
      </c>
      <c r="I195">
        <v>-3.3585773847944602</v>
      </c>
      <c r="J195">
        <f>(Table2[[#This Row],[1M Return vs Nifty]]-AVERAGE(Table2[1M Return vs Nifty]))/_xlfn.STDEV.P(Table2[1M Return vs Nifty])</f>
        <v>-0.41077438344912703</v>
      </c>
      <c r="K195">
        <v>7.7707481762453199</v>
      </c>
      <c r="L195">
        <f>(Table2[[#This Row],[6M Return vs Nifty]]-AVERAGE(Table2[6M Return vs Nifty]))/_xlfn.STDEV.P(Table2[6M Return vs Nifty])</f>
        <v>-0.18210314618657786</v>
      </c>
      <c r="M195">
        <v>-2.3442397889802198</v>
      </c>
      <c r="N195">
        <f>(Table2[[#This Row],[1W Return vs Nifty]]-AVERAGE(Table2[1W Return vs Nifty]))/_xlfn.STDEV.P(Table2[1W Return vs Nifty])</f>
        <v>-0.54946527732679018</v>
      </c>
      <c r="O195">
        <v>1783.16</v>
      </c>
      <c r="P195">
        <v>1749.27522536832</v>
      </c>
      <c r="Q195">
        <v>1551.34476695223</v>
      </c>
      <c r="R195">
        <v>39.255971941463997</v>
      </c>
      <c r="S195" s="1">
        <f>(Table2[[#This Row],[Close Price]]-Table2[[#This Row],[20D EMA]])/Table2[[#This Row],[20D EMA]]</f>
        <v>-1.8371879135916008E-2</v>
      </c>
      <c r="T195" s="1">
        <f>(Table2[[#This Row],[Close Price]]-Table2[[#This Row],[50D EMA]])/Table2[[#This Row],[50D EMA]]</f>
        <v>6.429946616566775E-4</v>
      </c>
      <c r="U195" s="1">
        <f>(Table2[[#This Row],[Close Price]]-Table2[[#This Row],[200D EMA]])/Table2[[#This Row],[200D EMA]]</f>
        <v>0.12831140910014077</v>
      </c>
      <c r="V195">
        <v>0.63566773910431296</v>
      </c>
      <c r="W195">
        <v>1707.15</v>
      </c>
      <c r="X195">
        <v>1765</v>
      </c>
      <c r="Y195">
        <v>1707.15</v>
      </c>
      <c r="Z195">
        <v>1765</v>
      </c>
      <c r="AA195">
        <v>1707.15</v>
      </c>
      <c r="AB195">
        <v>1824.3</v>
      </c>
      <c r="AC195" s="1">
        <f>(Table2[[#This Row],[Close Price]]/Table2[[#This Row],[Day Low]])-1</f>
        <v>2.5334622030870113E-2</v>
      </c>
      <c r="AD195" s="1">
        <f>(Table2[[#This Row],[Day High]]/Table2[[#This Row],[Close Price]])-1</f>
        <v>8.3409506398537392E-3</v>
      </c>
      <c r="AE195" s="1">
        <f>(Table2[[#This Row],[Close Price]]/Table2[[#This Row],[Current Week Low]])-1</f>
        <v>2.5334622030870113E-2</v>
      </c>
      <c r="AF195" s="1">
        <f>(Table2[[#This Row],[Current Week High]]/Table2[[#This Row],[Close Price]])-1</f>
        <v>8.3409506398537392E-3</v>
      </c>
      <c r="AG195" s="1">
        <f>(Table2[[#This Row],[Close Price]]/Table2[[#This Row],[Current Month Low]])-1</f>
        <v>2.5334622030870113E-2</v>
      </c>
      <c r="AH195" s="1">
        <f>(Table2[[#This Row],[Current Month High]]/Table2[[#This Row],[Close Price]])-1</f>
        <v>4.2218921389396646E-2</v>
      </c>
      <c r="AI195">
        <v>10.1862431444241</v>
      </c>
      <c r="AJ195">
        <v>68.631984585741804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-0.06</v>
      </c>
      <c r="AM195" t="s">
        <v>3189</v>
      </c>
      <c r="AN195">
        <v>-4.4800000000000004</v>
      </c>
      <c r="AO195" t="s">
        <v>3189</v>
      </c>
      <c r="AP195">
        <v>0.191652684853265</v>
      </c>
      <c r="AQ195">
        <f>(Table2[[#This Row],[Sharpe Ratio]]-AVERAGE(Table2[Sharpe Ratio]))/_xlfn.STDEV.P(Table2[Sharpe Ratio])</f>
        <v>1.476932506046841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0.37966816560267891</v>
      </c>
      <c r="AS195">
        <f>_xlfn.RANK.AVG(Table2[[#This Row],[1Y Return vs Nifty Z-Score]],Table2[1Y Return vs Nifty Z-Score])</f>
        <v>289</v>
      </c>
      <c r="AT195">
        <f>_xlfn.RANK.AVG(Table2[[#This Row],[6M Return vs Nifty Z-Score]],Table2[6M Return vs Nifty Z-Score])</f>
        <v>387</v>
      </c>
      <c r="AU195">
        <f>_xlfn.RANK.AVG(Table2[[#This Row],[Sharpe Ratio Z-Score]],Table2[Sharpe Ratio Z-Score])</f>
        <v>54</v>
      </c>
      <c r="AV195">
        <f>(Table2[[#This Row],[Rank 1Y]]+Table2[[#This Row],[Rank 6M]]+Table2[[#This Row],[Rank Sharpe]])/3</f>
        <v>243.33333333333334</v>
      </c>
    </row>
    <row r="196" spans="1:48" x14ac:dyDescent="0.3">
      <c r="A196" t="s">
        <v>638</v>
      </c>
      <c r="B196" t="s">
        <v>639</v>
      </c>
      <c r="C196" t="s">
        <v>3148</v>
      </c>
      <c r="D196" t="s">
        <v>271</v>
      </c>
      <c r="E196">
        <v>29604.663391679998</v>
      </c>
      <c r="F196">
        <v>1102.4000000000001</v>
      </c>
      <c r="G196">
        <v>32.088383081135099</v>
      </c>
      <c r="H196">
        <f>(Table2[[#This Row],[1Y Return vs Nifty]]-AVERAGE(Table2[1Y Return vs Nifty]))/_xlfn.STDEV.P(Table2[1Y Return vs Nifty])</f>
        <v>0.18579441116251885</v>
      </c>
      <c r="I196">
        <v>-7.4262906727949298</v>
      </c>
      <c r="J196">
        <f>(Table2[[#This Row],[1M Return vs Nifty]]-AVERAGE(Table2[1M Return vs Nifty]))/_xlfn.STDEV.P(Table2[1M Return vs Nifty])</f>
        <v>-0.80420960893083104</v>
      </c>
      <c r="K196">
        <v>-21.8529174439395</v>
      </c>
      <c r="L196">
        <f>(Table2[[#This Row],[6M Return vs Nifty]]-AVERAGE(Table2[6M Return vs Nifty]))/_xlfn.STDEV.P(Table2[6M Return vs Nifty])</f>
        <v>-1.1415298340923419</v>
      </c>
      <c r="M196">
        <v>-2.5387974984634698</v>
      </c>
      <c r="N196">
        <f>(Table2[[#This Row],[1W Return vs Nifty]]-AVERAGE(Table2[1W Return vs Nifty]))/_xlfn.STDEV.P(Table2[1W Return vs Nifty])</f>
        <v>-0.58713490454150474</v>
      </c>
      <c r="O196">
        <v>1125.05</v>
      </c>
      <c r="P196">
        <v>1164.9710556546099</v>
      </c>
      <c r="Q196">
        <v>1136.86154851731</v>
      </c>
      <c r="R196">
        <v>42.041376395725699</v>
      </c>
      <c r="S196" s="1">
        <f>(Table2[[#This Row],[Close Price]]-Table2[[#This Row],[20D EMA]])/Table2[[#This Row],[20D EMA]]</f>
        <v>-2.0132438558286177E-2</v>
      </c>
      <c r="T196" s="1">
        <f>(Table2[[#This Row],[Close Price]]-Table2[[#This Row],[50D EMA]])/Table2[[#This Row],[50D EMA]]</f>
        <v>-5.3710395078829215E-2</v>
      </c>
      <c r="U196" s="1">
        <f>(Table2[[#This Row],[Close Price]]-Table2[[#This Row],[200D EMA]])/Table2[[#This Row],[200D EMA]]</f>
        <v>-3.031288072171541E-2</v>
      </c>
      <c r="V196">
        <v>1.4377840379556399</v>
      </c>
      <c r="W196">
        <v>1088.75</v>
      </c>
      <c r="X196">
        <v>1122.55</v>
      </c>
      <c r="Y196">
        <v>1088.75</v>
      </c>
      <c r="Z196">
        <v>1122.55</v>
      </c>
      <c r="AA196">
        <v>1088.75</v>
      </c>
      <c r="AB196">
        <v>1199</v>
      </c>
      <c r="AC196" s="1">
        <f>(Table2[[#This Row],[Close Price]]/Table2[[#This Row],[Day Low]])-1</f>
        <v>1.2537313432835928E-2</v>
      </c>
      <c r="AD196" s="1">
        <f>(Table2[[#This Row],[Day High]]/Table2[[#This Row],[Close Price]])-1</f>
        <v>1.8278301886792248E-2</v>
      </c>
      <c r="AE196" s="1">
        <f>(Table2[[#This Row],[Close Price]]/Table2[[#This Row],[Current Week Low]])-1</f>
        <v>1.2537313432835928E-2</v>
      </c>
      <c r="AF196" s="1">
        <f>(Table2[[#This Row],[Current Week High]]/Table2[[#This Row],[Close Price]])-1</f>
        <v>1.8278301886792248E-2</v>
      </c>
      <c r="AG196" s="1">
        <f>(Table2[[#This Row],[Close Price]]/Table2[[#This Row],[Current Month Low]])-1</f>
        <v>1.2537313432835928E-2</v>
      </c>
      <c r="AH196" s="1">
        <f>(Table2[[#This Row],[Current Month High]]/Table2[[#This Row],[Close Price]])-1</f>
        <v>8.7626995645863515E-2</v>
      </c>
      <c r="AI196">
        <v>37.327648766327997</v>
      </c>
      <c r="AJ196">
        <v>63.318518518518502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-0.28999999999999998</v>
      </c>
      <c r="AM196" t="s">
        <v>3189</v>
      </c>
      <c r="AN196">
        <v>2.58</v>
      </c>
      <c r="AO196" t="s">
        <v>3191</v>
      </c>
      <c r="AQ196">
        <f>(Table2[[#This Row],[Sharpe Ratio]]-AVERAGE(Table2[Sharpe Ratio]))/_xlfn.STDEV.P(Table2[Sharpe Ratio])</f>
        <v>-0.75190748604766899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248</v>
      </c>
      <c r="AT196">
        <f>_xlfn.RANK.AVG(Table2[[#This Row],[6M Return vs Nifty Z-Score]],Table2[6M Return vs Nifty Z-Score])</f>
        <v>684</v>
      </c>
      <c r="AU196">
        <f>_xlfn.RANK.AVG(Table2[[#This Row],[Sharpe Ratio Z-Score]],Table2[Sharpe Ratio Z-Score])</f>
        <v>556</v>
      </c>
      <c r="AV196">
        <f>(Table2[[#This Row],[Rank 1Y]]+Table2[[#This Row],[Rank 6M]]+Table2[[#This Row],[Rank Sharpe]])/3</f>
        <v>496</v>
      </c>
    </row>
    <row r="197" spans="1:48" x14ac:dyDescent="0.3">
      <c r="A197" t="s">
        <v>1419</v>
      </c>
      <c r="B197" t="s">
        <v>1420</v>
      </c>
      <c r="C197" t="s">
        <v>3154</v>
      </c>
      <c r="D197" t="s">
        <v>206</v>
      </c>
      <c r="E197">
        <v>7683.17409752</v>
      </c>
      <c r="F197">
        <v>1896.2</v>
      </c>
      <c r="G197">
        <v>67.615936120952497</v>
      </c>
      <c r="H197">
        <f>(Table2[[#This Row],[1Y Return vs Nifty]]-AVERAGE(Table2[1Y Return vs Nifty]))/_xlfn.STDEV.P(Table2[1Y Return vs Nifty])</f>
        <v>0.81923238544977839</v>
      </c>
      <c r="I197">
        <v>-10.9101335776362</v>
      </c>
      <c r="J197">
        <f>(Table2[[#This Row],[1M Return vs Nifty]]-AVERAGE(Table2[1M Return vs Nifty]))/_xlfn.STDEV.P(Table2[1M Return vs Nifty])</f>
        <v>-1.1411720302628483</v>
      </c>
      <c r="K197">
        <v>26.690100241012701</v>
      </c>
      <c r="L197">
        <f>(Table2[[#This Row],[6M Return vs Nifty]]-AVERAGE(Table2[6M Return vs Nifty]))/_xlfn.STDEV.P(Table2[6M Return vs Nifty])</f>
        <v>0.43064112123638121</v>
      </c>
      <c r="M197">
        <v>-2.5606027714831998</v>
      </c>
      <c r="N197">
        <f>(Table2[[#This Row],[1W Return vs Nifty]]-AVERAGE(Table2[1W Return vs Nifty]))/_xlfn.STDEV.P(Table2[1W Return vs Nifty])</f>
        <v>-0.59135677016764709</v>
      </c>
      <c r="O197">
        <v>1948.81</v>
      </c>
      <c r="P197">
        <v>1853.00452846693</v>
      </c>
      <c r="Q197">
        <v>1495.4524014614001</v>
      </c>
      <c r="R197">
        <v>32.949473791521001</v>
      </c>
      <c r="S197" s="1">
        <f>(Table2[[#This Row],[Close Price]]-Table2[[#This Row],[20D EMA]])/Table2[[#This Row],[20D EMA]]</f>
        <v>-2.6995961638127834E-2</v>
      </c>
      <c r="T197" s="1">
        <f>(Table2[[#This Row],[Close Price]]-Table2[[#This Row],[50D EMA]])/Table2[[#This Row],[50D EMA]]</f>
        <v>2.3311044775917271E-2</v>
      </c>
      <c r="U197" s="1">
        <f>(Table2[[#This Row],[Close Price]]-Table2[[#This Row],[200D EMA]])/Table2[[#This Row],[200D EMA]]</f>
        <v>0.2679775017559754</v>
      </c>
      <c r="V197">
        <v>0.50498724126025296</v>
      </c>
      <c r="W197">
        <v>1870</v>
      </c>
      <c r="X197">
        <v>1925.1</v>
      </c>
      <c r="Y197">
        <v>1870</v>
      </c>
      <c r="Z197">
        <v>1925.1</v>
      </c>
      <c r="AA197">
        <v>1870</v>
      </c>
      <c r="AB197">
        <v>1986.1</v>
      </c>
      <c r="AC197" s="1">
        <f>(Table2[[#This Row],[Close Price]]/Table2[[#This Row],[Day Low]])-1</f>
        <v>1.4010695187165689E-2</v>
      </c>
      <c r="AD197" s="1">
        <f>(Table2[[#This Row],[Day High]]/Table2[[#This Row],[Close Price]])-1</f>
        <v>1.5241008332454342E-2</v>
      </c>
      <c r="AE197" s="1">
        <f>(Table2[[#This Row],[Close Price]]/Table2[[#This Row],[Current Week Low]])-1</f>
        <v>1.4010695187165689E-2</v>
      </c>
      <c r="AF197" s="1">
        <f>(Table2[[#This Row],[Current Week High]]/Table2[[#This Row],[Close Price]])-1</f>
        <v>1.5241008332454342E-2</v>
      </c>
      <c r="AG197" s="1">
        <f>(Table2[[#This Row],[Close Price]]/Table2[[#This Row],[Current Month Low]])-1</f>
        <v>1.4010695187165689E-2</v>
      </c>
      <c r="AH197" s="1">
        <f>(Table2[[#This Row],[Current Month High]]/Table2[[#This Row],[Close Price]])-1</f>
        <v>4.741061069507424E-2</v>
      </c>
      <c r="AI197">
        <v>14.544879232148499</v>
      </c>
      <c r="AJ197">
        <v>123.082352941176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0.08</v>
      </c>
      <c r="AM197" t="s">
        <v>3191</v>
      </c>
      <c r="AN197">
        <v>-5.51</v>
      </c>
      <c r="AO197" t="s">
        <v>3189</v>
      </c>
      <c r="AP197">
        <v>4.0821066464197003E-2</v>
      </c>
      <c r="AQ197">
        <f>(Table2[[#This Row],[Sharpe Ratio]]-AVERAGE(Table2[Sharpe Ratio]))/_xlfn.STDEV.P(Table2[Sharpe Ratio])</f>
        <v>-0.27717567874212518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-0.75983097248646103</v>
      </c>
      <c r="AS197">
        <f>_xlfn.RANK.AVG(Table2[[#This Row],[1Y Return vs Nifty Z-Score]],Table2[1Y Return vs Nifty Z-Score])</f>
        <v>117</v>
      </c>
      <c r="AT197">
        <f>_xlfn.RANK.AVG(Table2[[#This Row],[6M Return vs Nifty Z-Score]],Table2[6M Return vs Nifty Z-Score])</f>
        <v>198</v>
      </c>
      <c r="AU197">
        <f>_xlfn.RANK.AVG(Table2[[#This Row],[Sharpe Ratio Z-Score]],Table2[Sharpe Ratio Z-Score])</f>
        <v>419</v>
      </c>
      <c r="AV197">
        <f>(Table2[[#This Row],[Rank 1Y]]+Table2[[#This Row],[Rank 6M]]+Table2[[#This Row],[Rank Sharpe]])/3</f>
        <v>244.66666666666666</v>
      </c>
    </row>
    <row r="198" spans="1:48" x14ac:dyDescent="0.3">
      <c r="A198" t="s">
        <v>981</v>
      </c>
      <c r="B198" t="s">
        <v>982</v>
      </c>
      <c r="C198" t="s">
        <v>3145</v>
      </c>
      <c r="D198" t="s">
        <v>983</v>
      </c>
      <c r="E198">
        <v>15072.8722847549</v>
      </c>
      <c r="F198">
        <v>469.65</v>
      </c>
      <c r="G198">
        <v>63.331547766215998</v>
      </c>
      <c r="H198">
        <f>(Table2[[#This Row],[1Y Return vs Nifty]]-AVERAGE(Table2[1Y Return vs Nifty]))/_xlfn.STDEV.P(Table2[1Y Return vs Nifty])</f>
        <v>0.74284394751140903</v>
      </c>
      <c r="I198">
        <v>2.5447010934580501</v>
      </c>
      <c r="J198">
        <f>(Table2[[#This Row],[1M Return vs Nifty]]-AVERAGE(Table2[1M Return vs Nifty]))/_xlfn.STDEV.P(Table2[1M Return vs Nifty])</f>
        <v>0.16019941306302737</v>
      </c>
      <c r="K198">
        <v>3.3403835273034699</v>
      </c>
      <c r="L198">
        <f>(Table2[[#This Row],[6M Return vs Nifty]]-AVERAGE(Table2[6M Return vs Nifty]))/_xlfn.STDEV.P(Table2[6M Return vs Nifty])</f>
        <v>-0.32559011825301937</v>
      </c>
      <c r="M198">
        <v>-3.8297766205007</v>
      </c>
      <c r="N198">
        <f>(Table2[[#This Row],[1W Return vs Nifty]]-AVERAGE(Table2[1W Return vs Nifty]))/_xlfn.STDEV.P(Table2[1W Return vs Nifty])</f>
        <v>-0.83709005871291464</v>
      </c>
      <c r="O198">
        <v>487.52</v>
      </c>
      <c r="P198">
        <v>480.536284145075</v>
      </c>
      <c r="Q198">
        <v>402.116794368662</v>
      </c>
      <c r="R198">
        <v>30.441577962119499</v>
      </c>
      <c r="S198" s="1">
        <f>(Table2[[#This Row],[Close Price]]-Table2[[#This Row],[20D EMA]])/Table2[[#This Row],[20D EMA]]</f>
        <v>-3.6654906465375788E-2</v>
      </c>
      <c r="T198" s="1">
        <f>(Table2[[#This Row],[Close Price]]-Table2[[#This Row],[50D EMA]])/Table2[[#This Row],[50D EMA]]</f>
        <v>-2.2654447758181002E-2</v>
      </c>
      <c r="U198" s="1">
        <f>(Table2[[#This Row],[Close Price]]-Table2[[#This Row],[200D EMA]])/Table2[[#This Row],[200D EMA]]</f>
        <v>0.16794425544291819</v>
      </c>
      <c r="V198">
        <v>0.34060710127354799</v>
      </c>
      <c r="W198">
        <v>465.5</v>
      </c>
      <c r="X198">
        <v>483.5</v>
      </c>
      <c r="Y198">
        <v>465.5</v>
      </c>
      <c r="Z198">
        <v>483.5</v>
      </c>
      <c r="AA198">
        <v>465.5</v>
      </c>
      <c r="AB198">
        <v>516</v>
      </c>
      <c r="AC198" s="1">
        <f>(Table2[[#This Row],[Close Price]]/Table2[[#This Row],[Day Low]])-1</f>
        <v>8.9151450053706061E-3</v>
      </c>
      <c r="AD198" s="1">
        <f>(Table2[[#This Row],[Day High]]/Table2[[#This Row],[Close Price]])-1</f>
        <v>2.9490045778771456E-2</v>
      </c>
      <c r="AE198" s="1">
        <f>(Table2[[#This Row],[Close Price]]/Table2[[#This Row],[Current Week Low]])-1</f>
        <v>8.9151450053706061E-3</v>
      </c>
      <c r="AF198" s="1">
        <f>(Table2[[#This Row],[Current Week High]]/Table2[[#This Row],[Close Price]])-1</f>
        <v>2.9490045778771456E-2</v>
      </c>
      <c r="AG198" s="1">
        <f>(Table2[[#This Row],[Close Price]]/Table2[[#This Row],[Current Month Low]])-1</f>
        <v>8.9151450053706061E-3</v>
      </c>
      <c r="AH198" s="1">
        <f>(Table2[[#This Row],[Current Month High]]/Table2[[#This Row],[Close Price]])-1</f>
        <v>9.8690514212711689E-2</v>
      </c>
      <c r="AI198">
        <v>31.544767379963702</v>
      </c>
      <c r="AJ198">
        <v>131.92592592592499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0.01</v>
      </c>
      <c r="AM198" t="s">
        <v>3191</v>
      </c>
      <c r="AN198">
        <v>-0.43</v>
      </c>
      <c r="AO198" t="s">
        <v>3189</v>
      </c>
      <c r="AP198">
        <v>0.123208644637215</v>
      </c>
      <c r="AQ198">
        <f>(Table2[[#This Row],[Sharpe Ratio]]-AVERAGE(Table2[Sharpe Ratio]))/_xlfn.STDEV.P(Table2[Sharpe Ratio])</f>
        <v>0.68095715004880397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0.42132033365730615</v>
      </c>
      <c r="AS198">
        <f>_xlfn.RANK.AVG(Table2[[#This Row],[1Y Return vs Nifty Z-Score]],Table2[1Y Return vs Nifty Z-Score])</f>
        <v>130</v>
      </c>
      <c r="AT198">
        <f>_xlfn.RANK.AVG(Table2[[#This Row],[6M Return vs Nifty Z-Score]],Table2[6M Return vs Nifty Z-Score])</f>
        <v>434</v>
      </c>
      <c r="AU198">
        <f>_xlfn.RANK.AVG(Table2[[#This Row],[Sharpe Ratio Z-Score]],Table2[Sharpe Ratio Z-Score])</f>
        <v>172</v>
      </c>
      <c r="AV198">
        <f>(Table2[[#This Row],[Rank 1Y]]+Table2[[#This Row],[Rank 6M]]+Table2[[#This Row],[Rank Sharpe]])/3</f>
        <v>245.33333333333334</v>
      </c>
    </row>
    <row r="199" spans="1:48" x14ac:dyDescent="0.3">
      <c r="A199" t="s">
        <v>608</v>
      </c>
      <c r="B199" t="s">
        <v>609</v>
      </c>
      <c r="C199" t="s">
        <v>3148</v>
      </c>
      <c r="D199" t="s">
        <v>54</v>
      </c>
      <c r="E199">
        <v>31280.585887394998</v>
      </c>
      <c r="F199">
        <v>1898.65</v>
      </c>
      <c r="G199">
        <v>-13.1484939683265</v>
      </c>
      <c r="H199">
        <f>(Table2[[#This Row],[1Y Return vs Nifty]]-AVERAGE(Table2[1Y Return vs Nifty]))/_xlfn.STDEV.P(Table2[1Y Return vs Nifty])</f>
        <v>-0.62075580999056879</v>
      </c>
      <c r="I199">
        <v>-9.8103952323891601</v>
      </c>
      <c r="J199">
        <f>(Table2[[#This Row],[1M Return vs Nifty]]-AVERAGE(Table2[1M Return vs Nifty]))/_xlfn.STDEV.P(Table2[1M Return vs Nifty])</f>
        <v>-1.034803716372704</v>
      </c>
      <c r="K199">
        <v>-2.5392522166004801</v>
      </c>
      <c r="L199">
        <f>(Table2[[#This Row],[6M Return vs Nifty]]-AVERAGE(Table2[6M Return vs Nifty]))/_xlfn.STDEV.P(Table2[6M Return vs Nifty])</f>
        <v>-0.51601487932723356</v>
      </c>
      <c r="M199">
        <v>4.1034305892146099</v>
      </c>
      <c r="N199">
        <f>(Table2[[#This Row],[1W Return vs Nifty]]-AVERAGE(Table2[1W Return vs Nifty]))/_xlfn.STDEV.P(Table2[1W Return vs Nifty])</f>
        <v>0.69891156774944163</v>
      </c>
      <c r="O199">
        <v>1909.08</v>
      </c>
      <c r="P199">
        <v>1923.6420421104799</v>
      </c>
      <c r="Q199">
        <v>1837.02074504966</v>
      </c>
      <c r="R199">
        <v>51.0058889689168</v>
      </c>
      <c r="S199" s="1">
        <f>(Table2[[#This Row],[Close Price]]-Table2[[#This Row],[20D EMA]])/Table2[[#This Row],[20D EMA]]</f>
        <v>-5.4633645525592623E-3</v>
      </c>
      <c r="T199" s="1">
        <f>(Table2[[#This Row],[Close Price]]-Table2[[#This Row],[50D EMA]])/Table2[[#This Row],[50D EMA]]</f>
        <v>-1.2992044030738883E-2</v>
      </c>
      <c r="U199" s="1">
        <f>(Table2[[#This Row],[Close Price]]-Table2[[#This Row],[200D EMA]])/Table2[[#This Row],[200D EMA]]</f>
        <v>3.3548480667089056E-2</v>
      </c>
      <c r="V199">
        <v>1.4217118490784</v>
      </c>
      <c r="W199">
        <v>1865</v>
      </c>
      <c r="X199">
        <v>1974.55</v>
      </c>
      <c r="Y199">
        <v>1865</v>
      </c>
      <c r="Z199">
        <v>1974.55</v>
      </c>
      <c r="AA199">
        <v>1824</v>
      </c>
      <c r="AB199">
        <v>1974.55</v>
      </c>
      <c r="AC199" s="1">
        <f>(Table2[[#This Row],[Close Price]]/Table2[[#This Row],[Day Low]])-1</f>
        <v>1.8042895442359264E-2</v>
      </c>
      <c r="AD199" s="1">
        <f>(Table2[[#This Row],[Day High]]/Table2[[#This Row],[Close Price]])-1</f>
        <v>3.9975772259236653E-2</v>
      </c>
      <c r="AE199" s="1">
        <f>(Table2[[#This Row],[Close Price]]/Table2[[#This Row],[Current Week Low]])-1</f>
        <v>1.8042895442359264E-2</v>
      </c>
      <c r="AF199" s="1">
        <f>(Table2[[#This Row],[Current Week High]]/Table2[[#This Row],[Close Price]])-1</f>
        <v>3.9975772259236653E-2</v>
      </c>
      <c r="AG199" s="1">
        <f>(Table2[[#This Row],[Close Price]]/Table2[[#This Row],[Current Month Low]])-1</f>
        <v>4.0926535087719262E-2</v>
      </c>
      <c r="AH199" s="1">
        <f>(Table2[[#This Row],[Current Month High]]/Table2[[#This Row],[Close Price]])-1</f>
        <v>3.9975772259236653E-2</v>
      </c>
      <c r="AI199">
        <v>16.975219234719301</v>
      </c>
      <c r="AJ199">
        <v>28.717670587437699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-0.12</v>
      </c>
      <c r="AM199" t="s">
        <v>3189</v>
      </c>
      <c r="AN199">
        <v>-0.08</v>
      </c>
      <c r="AO199" t="s">
        <v>3189</v>
      </c>
      <c r="AP199">
        <v>-0.108566396449098</v>
      </c>
      <c r="AQ199">
        <f>(Table2[[#This Row],[Sharpe Ratio]]-AVERAGE(Table2[Sharpe Ratio]))/_xlfn.STDEV.P(Table2[Sharpe Ratio])</f>
        <v>-2.0144889436912283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539</v>
      </c>
      <c r="AT199">
        <f>_xlfn.RANK.AVG(Table2[[#This Row],[6M Return vs Nifty Z-Score]],Table2[6M Return vs Nifty Z-Score])</f>
        <v>495</v>
      </c>
      <c r="AU199">
        <f>_xlfn.RANK.AVG(Table2[[#This Row],[Sharpe Ratio Z-Score]],Table2[Sharpe Ratio Z-Score])</f>
        <v>729</v>
      </c>
      <c r="AV199">
        <f>(Table2[[#This Row],[Rank 1Y]]+Table2[[#This Row],[Rank 6M]]+Table2[[#This Row],[Rank Sharpe]])/3</f>
        <v>587.66666666666663</v>
      </c>
    </row>
    <row r="200" spans="1:48" x14ac:dyDescent="0.3">
      <c r="A200" t="s">
        <v>986</v>
      </c>
      <c r="B200" t="s">
        <v>987</v>
      </c>
      <c r="C200" t="s">
        <v>3158</v>
      </c>
      <c r="D200" t="s">
        <v>988</v>
      </c>
      <c r="E200">
        <v>14988.9463403399</v>
      </c>
      <c r="F200">
        <v>844.2</v>
      </c>
      <c r="G200">
        <v>32.616431810786501</v>
      </c>
      <c r="H200">
        <f>(Table2[[#This Row],[1Y Return vs Nifty]]-AVERAGE(Table2[1Y Return vs Nifty]))/_xlfn.STDEV.P(Table2[1Y Return vs Nifty])</f>
        <v>0.19520924807122661</v>
      </c>
      <c r="I200">
        <v>7.5989785123339404</v>
      </c>
      <c r="J200">
        <f>(Table2[[#This Row],[1M Return vs Nifty]]-AVERAGE(Table2[1M Return vs Nifty]))/_xlfn.STDEV.P(Table2[1M Return vs Nifty])</f>
        <v>0.64905657558934826</v>
      </c>
      <c r="K200">
        <v>29.337400801018902</v>
      </c>
      <c r="L200">
        <f>(Table2[[#This Row],[6M Return vs Nifty]]-AVERAGE(Table2[6M Return vs Nifty]))/_xlfn.STDEV.P(Table2[6M Return vs Nifty])</f>
        <v>0.51637969392831728</v>
      </c>
      <c r="M200">
        <v>2.18346005225394</v>
      </c>
      <c r="N200">
        <f>(Table2[[#This Row],[1W Return vs Nifty]]-AVERAGE(Table2[1W Return vs Nifty]))/_xlfn.STDEV.P(Table2[1W Return vs Nifty])</f>
        <v>0.32717315356559951</v>
      </c>
      <c r="O200">
        <v>815.68</v>
      </c>
      <c r="P200">
        <v>785.86168516320197</v>
      </c>
      <c r="Q200">
        <v>676.72227568814696</v>
      </c>
      <c r="R200">
        <v>70.632438404760194</v>
      </c>
      <c r="S200" s="1">
        <f>(Table2[[#This Row],[Close Price]]-Table2[[#This Row],[20D EMA]])/Table2[[#This Row],[20D EMA]]</f>
        <v>3.4964692036092704E-2</v>
      </c>
      <c r="T200" s="1">
        <f>(Table2[[#This Row],[Close Price]]-Table2[[#This Row],[50D EMA]])/Table2[[#This Row],[50D EMA]]</f>
        <v>7.423483793421333E-2</v>
      </c>
      <c r="U200" s="1">
        <f>(Table2[[#This Row],[Close Price]]-Table2[[#This Row],[200D EMA]])/Table2[[#This Row],[200D EMA]]</f>
        <v>0.24748368766426068</v>
      </c>
      <c r="V200">
        <v>0.919436699251163</v>
      </c>
      <c r="W200">
        <v>822.25</v>
      </c>
      <c r="X200">
        <v>847.45</v>
      </c>
      <c r="Y200">
        <v>822.25</v>
      </c>
      <c r="Z200">
        <v>847.45</v>
      </c>
      <c r="AA200">
        <v>807.7</v>
      </c>
      <c r="AB200">
        <v>853.85</v>
      </c>
      <c r="AC200" s="1">
        <f>(Table2[[#This Row],[Close Price]]/Table2[[#This Row],[Day Low]])-1</f>
        <v>2.6695044086348485E-2</v>
      </c>
      <c r="AD200" s="1">
        <f>(Table2[[#This Row],[Day High]]/Table2[[#This Row],[Close Price]])-1</f>
        <v>3.849798625918055E-3</v>
      </c>
      <c r="AE200" s="1">
        <f>(Table2[[#This Row],[Close Price]]/Table2[[#This Row],[Current Week Low]])-1</f>
        <v>2.6695044086348485E-2</v>
      </c>
      <c r="AF200" s="1">
        <f>(Table2[[#This Row],[Current Week High]]/Table2[[#This Row],[Close Price]])-1</f>
        <v>3.849798625918055E-3</v>
      </c>
      <c r="AG200" s="1">
        <f>(Table2[[#This Row],[Close Price]]/Table2[[#This Row],[Current Month Low]])-1</f>
        <v>4.5190045809087476E-2</v>
      </c>
      <c r="AH200" s="1">
        <f>(Table2[[#This Row],[Current Month High]]/Table2[[#This Row],[Close Price]])-1</f>
        <v>1.1430940535418044E-2</v>
      </c>
      <c r="AI200">
        <v>3.6484245439469101</v>
      </c>
      <c r="AJ200">
        <v>86.481113320079501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-0.08</v>
      </c>
      <c r="AM200" t="s">
        <v>3189</v>
      </c>
      <c r="AN200">
        <v>4.5</v>
      </c>
      <c r="AO200" t="s">
        <v>3191</v>
      </c>
      <c r="AP200">
        <v>7.6052842682937993E-2</v>
      </c>
      <c r="AQ200">
        <f>(Table2[[#This Row],[Sharpe Ratio]]-AVERAGE(Table2[Sharpe Ratio]))/_xlfn.STDEV.P(Table2[Sharpe Ratio])</f>
        <v>0.13255503746973513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1.8203737086242269</v>
      </c>
      <c r="AS200">
        <f>_xlfn.RANK.AVG(Table2[[#This Row],[1Y Return vs Nifty Z-Score]],Table2[1Y Return vs Nifty Z-Score])</f>
        <v>246</v>
      </c>
      <c r="AT200">
        <f>_xlfn.RANK.AVG(Table2[[#This Row],[6M Return vs Nifty Z-Score]],Table2[6M Return vs Nifty Z-Score])</f>
        <v>182</v>
      </c>
      <c r="AU200">
        <f>_xlfn.RANK.AVG(Table2[[#This Row],[Sharpe Ratio Z-Score]],Table2[Sharpe Ratio Z-Score])</f>
        <v>314</v>
      </c>
      <c r="AV200">
        <f>(Table2[[#This Row],[Rank 1Y]]+Table2[[#This Row],[Rank 6M]]+Table2[[#This Row],[Rank Sharpe]])/3</f>
        <v>247.33333333333334</v>
      </c>
    </row>
    <row r="201" spans="1:48" x14ac:dyDescent="0.3">
      <c r="A201" t="s">
        <v>495</v>
      </c>
      <c r="B201" t="s">
        <v>496</v>
      </c>
      <c r="C201" t="s">
        <v>3144</v>
      </c>
      <c r="D201" t="s">
        <v>232</v>
      </c>
      <c r="E201">
        <v>42544.994429804901</v>
      </c>
      <c r="F201">
        <v>672.35</v>
      </c>
      <c r="G201">
        <v>74.081295373567201</v>
      </c>
      <c r="H201">
        <f>(Table2[[#This Row],[1Y Return vs Nifty]]-AVERAGE(Table2[1Y Return vs Nifty]))/_xlfn.STDEV.P(Table2[1Y Return vs Nifty])</f>
        <v>0.93450641131431611</v>
      </c>
      <c r="I201">
        <v>3.86221130341734</v>
      </c>
      <c r="J201">
        <f>(Table2[[#This Row],[1M Return vs Nifty]]-AVERAGE(Table2[1M Return vs Nifty]))/_xlfn.STDEV.P(Table2[1M Return vs Nifty])</f>
        <v>0.28763094272833067</v>
      </c>
      <c r="K201">
        <v>22.6352585988556</v>
      </c>
      <c r="L201">
        <f>(Table2[[#This Row],[6M Return vs Nifty]]-AVERAGE(Table2[6M Return vs Nifty]))/_xlfn.STDEV.P(Table2[6M Return vs Nifty])</f>
        <v>0.29931627654645238</v>
      </c>
      <c r="M201">
        <v>2.6811466141132398</v>
      </c>
      <c r="N201">
        <f>(Table2[[#This Row],[1W Return vs Nifty]]-AVERAGE(Table2[1W Return vs Nifty]))/_xlfn.STDEV.P(Table2[1W Return vs Nifty])</f>
        <v>0.42353359749150271</v>
      </c>
      <c r="O201">
        <v>682.73</v>
      </c>
      <c r="P201">
        <v>663.21871004130298</v>
      </c>
      <c r="Q201">
        <v>561.14251473144304</v>
      </c>
      <c r="R201">
        <v>41.836876223576098</v>
      </c>
      <c r="S201" s="1">
        <f>(Table2[[#This Row],[Close Price]]-Table2[[#This Row],[20D EMA]])/Table2[[#This Row],[20D EMA]]</f>
        <v>-1.520366762849149E-2</v>
      </c>
      <c r="T201" s="1">
        <f>(Table2[[#This Row],[Close Price]]-Table2[[#This Row],[50D EMA]])/Table2[[#This Row],[50D EMA]]</f>
        <v>1.3768142877224276E-2</v>
      </c>
      <c r="U201" s="1">
        <f>(Table2[[#This Row],[Close Price]]-Table2[[#This Row],[200D EMA]])/Table2[[#This Row],[200D EMA]]</f>
        <v>0.19818046636829811</v>
      </c>
      <c r="V201">
        <v>0.66448592108737903</v>
      </c>
      <c r="W201">
        <v>662.5</v>
      </c>
      <c r="X201">
        <v>689.05</v>
      </c>
      <c r="Y201">
        <v>662.5</v>
      </c>
      <c r="Z201">
        <v>689.05</v>
      </c>
      <c r="AA201">
        <v>662.5</v>
      </c>
      <c r="AB201">
        <v>714</v>
      </c>
      <c r="AC201" s="1">
        <f>(Table2[[#This Row],[Close Price]]/Table2[[#This Row],[Day Low]])-1</f>
        <v>1.4867924528301879E-2</v>
      </c>
      <c r="AD201" s="1">
        <f>(Table2[[#This Row],[Day High]]/Table2[[#This Row],[Close Price]])-1</f>
        <v>2.4838253885624884E-2</v>
      </c>
      <c r="AE201" s="1">
        <f>(Table2[[#This Row],[Close Price]]/Table2[[#This Row],[Current Week Low]])-1</f>
        <v>1.4867924528301879E-2</v>
      </c>
      <c r="AF201" s="1">
        <f>(Table2[[#This Row],[Current Week High]]/Table2[[#This Row],[Close Price]])-1</f>
        <v>2.4838253885624884E-2</v>
      </c>
      <c r="AG201" s="1">
        <f>(Table2[[#This Row],[Close Price]]/Table2[[#This Row],[Current Month Low]])-1</f>
        <v>1.4867924528301879E-2</v>
      </c>
      <c r="AH201" s="1">
        <f>(Table2[[#This Row],[Current Month High]]/Table2[[#This Row],[Close Price]])-1</f>
        <v>6.1946902654867131E-2</v>
      </c>
      <c r="AI201">
        <v>9.9799211720086305</v>
      </c>
      <c r="AJ201">
        <v>111.43081761006199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</v>
      </c>
      <c r="AM201" t="s">
        <v>3190</v>
      </c>
      <c r="AN201">
        <v>-6.2</v>
      </c>
      <c r="AO201" t="s">
        <v>3189</v>
      </c>
      <c r="AP201">
        <v>4.0895353804849002E-2</v>
      </c>
      <c r="AQ201">
        <f>(Table2[[#This Row],[Sharpe Ratio]]-AVERAGE(Table2[Sharpe Ratio]))/_xlfn.STDEV.P(Table2[Sharpe Ratio])</f>
        <v>-0.27631174826351856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1.6686754798170833</v>
      </c>
      <c r="AS201">
        <f>_xlfn.RANK.AVG(Table2[[#This Row],[1Y Return vs Nifty Z-Score]],Table2[1Y Return vs Nifty Z-Score])</f>
        <v>102</v>
      </c>
      <c r="AT201">
        <f>_xlfn.RANK.AVG(Table2[[#This Row],[6M Return vs Nifty Z-Score]],Table2[6M Return vs Nifty Z-Score])</f>
        <v>230</v>
      </c>
      <c r="AU201">
        <f>_xlfn.RANK.AVG(Table2[[#This Row],[Sharpe Ratio Z-Score]],Table2[Sharpe Ratio Z-Score])</f>
        <v>418</v>
      </c>
      <c r="AV201">
        <f>(Table2[[#This Row],[Rank 1Y]]+Table2[[#This Row],[Rank 6M]]+Table2[[#This Row],[Rank Sharpe]])/3</f>
        <v>250</v>
      </c>
    </row>
    <row r="202" spans="1:48" x14ac:dyDescent="0.3">
      <c r="A202" t="s">
        <v>1567</v>
      </c>
      <c r="B202" t="s">
        <v>1568</v>
      </c>
      <c r="C202" t="s">
        <v>3158</v>
      </c>
      <c r="D202" t="s">
        <v>378</v>
      </c>
      <c r="E202">
        <v>6247.0253456</v>
      </c>
      <c r="F202">
        <v>127.34</v>
      </c>
      <c r="G202">
        <v>41.737985225147199</v>
      </c>
      <c r="H202">
        <f>(Table2[[#This Row],[1Y Return vs Nifty]]-AVERAGE(Table2[1Y Return vs Nifty]))/_xlfn.STDEV.P(Table2[1Y Return vs Nifty])</f>
        <v>0.35784184792042162</v>
      </c>
      <c r="I202">
        <v>-5.6480955652520803</v>
      </c>
      <c r="J202">
        <f>(Table2[[#This Row],[1M Return vs Nifty]]-AVERAGE(Table2[1M Return vs Nifty]))/_xlfn.STDEV.P(Table2[1M Return vs Nifty])</f>
        <v>-0.63221995686995958</v>
      </c>
      <c r="K202">
        <v>18.5503447302589</v>
      </c>
      <c r="L202">
        <f>(Table2[[#This Row],[6M Return vs Nifty]]-AVERAGE(Table2[6M Return vs Nifty]))/_xlfn.STDEV.P(Table2[6M Return vs Nifty])</f>
        <v>0.16701747755320331</v>
      </c>
      <c r="M202">
        <v>-3.4634452014737902</v>
      </c>
      <c r="N202">
        <f>(Table2[[#This Row],[1W Return vs Nifty]]-AVERAGE(Table2[1W Return vs Nifty]))/_xlfn.STDEV.P(Table2[1W Return vs Nifty])</f>
        <v>-0.7661621678139463</v>
      </c>
      <c r="O202">
        <v>136.66999999999999</v>
      </c>
      <c r="P202">
        <v>135.11520149142299</v>
      </c>
      <c r="Q202">
        <v>113.212974094594</v>
      </c>
      <c r="R202">
        <v>21.473995786624901</v>
      </c>
      <c r="S202" s="1">
        <f>(Table2[[#This Row],[Close Price]]-Table2[[#This Row],[20D EMA]])/Table2[[#This Row],[20D EMA]]</f>
        <v>-6.8266627643228106E-2</v>
      </c>
      <c r="T202" s="1">
        <f>(Table2[[#This Row],[Close Price]]-Table2[[#This Row],[50D EMA]])/Table2[[#This Row],[50D EMA]]</f>
        <v>-5.7544979436799745E-2</v>
      </c>
      <c r="U202" s="1">
        <f>(Table2[[#This Row],[Close Price]]-Table2[[#This Row],[200D EMA]])/Table2[[#This Row],[200D EMA]]</f>
        <v>0.1247827470162766</v>
      </c>
      <c r="V202">
        <v>0.18857149964612199</v>
      </c>
      <c r="W202">
        <v>126.02</v>
      </c>
      <c r="X202">
        <v>132.77000000000001</v>
      </c>
      <c r="Y202">
        <v>126.02</v>
      </c>
      <c r="Z202">
        <v>132.77000000000001</v>
      </c>
      <c r="AA202">
        <v>126.02</v>
      </c>
      <c r="AB202">
        <v>142.29</v>
      </c>
      <c r="AC202" s="1">
        <f>(Table2[[#This Row],[Close Price]]/Table2[[#This Row],[Day Low]])-1</f>
        <v>1.0474527852721849E-2</v>
      </c>
      <c r="AD202" s="1">
        <f>(Table2[[#This Row],[Day High]]/Table2[[#This Row],[Close Price]])-1</f>
        <v>4.2641746505418521E-2</v>
      </c>
      <c r="AE202" s="1">
        <f>(Table2[[#This Row],[Close Price]]/Table2[[#This Row],[Current Week Low]])-1</f>
        <v>1.0474527852721849E-2</v>
      </c>
      <c r="AF202" s="1">
        <f>(Table2[[#This Row],[Current Week High]]/Table2[[#This Row],[Close Price]])-1</f>
        <v>4.2641746505418521E-2</v>
      </c>
      <c r="AG202" s="1">
        <f>(Table2[[#This Row],[Close Price]]/Table2[[#This Row],[Current Month Low]])-1</f>
        <v>1.0474527852721849E-2</v>
      </c>
      <c r="AH202" s="1">
        <f>(Table2[[#This Row],[Current Month High]]/Table2[[#This Row],[Close Price]])-1</f>
        <v>0.11740223024972507</v>
      </c>
      <c r="AI202">
        <v>33.461598869169102</v>
      </c>
      <c r="AJ202">
        <v>95.757109915449604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-0.16</v>
      </c>
      <c r="AM202" t="s">
        <v>3189</v>
      </c>
      <c r="AN202">
        <v>-10.76</v>
      </c>
      <c r="AO202" t="s">
        <v>3189</v>
      </c>
      <c r="AP202">
        <v>8.4682814204522006E-2</v>
      </c>
      <c r="AQ202">
        <f>(Table2[[#This Row],[Sharpe Ratio]]-AVERAGE(Table2[Sharpe Ratio]))/_xlfn.STDEV.P(Table2[Sharpe Ratio])</f>
        <v>0.2329179709327853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-0.64060482827749565</v>
      </c>
      <c r="AS202">
        <f>_xlfn.RANK.AVG(Table2[[#This Row],[1Y Return vs Nifty Z-Score]],Table2[1Y Return vs Nifty Z-Score])</f>
        <v>200</v>
      </c>
      <c r="AT202">
        <f>_xlfn.RANK.AVG(Table2[[#This Row],[6M Return vs Nifty Z-Score]],Table2[6M Return vs Nifty Z-Score])</f>
        <v>270</v>
      </c>
      <c r="AU202">
        <f>_xlfn.RANK.AVG(Table2[[#This Row],[Sharpe Ratio Z-Score]],Table2[Sharpe Ratio Z-Score])</f>
        <v>280</v>
      </c>
      <c r="AV202">
        <f>(Table2[[#This Row],[Rank 1Y]]+Table2[[#This Row],[Rank 6M]]+Table2[[#This Row],[Rank Sharpe]])/3</f>
        <v>250</v>
      </c>
    </row>
    <row r="203" spans="1:48" x14ac:dyDescent="0.3">
      <c r="A203" t="s">
        <v>60</v>
      </c>
      <c r="B203" t="s">
        <v>61</v>
      </c>
      <c r="C203" t="s">
        <v>3150</v>
      </c>
      <c r="D203" t="s">
        <v>62</v>
      </c>
      <c r="E203">
        <v>378024.52923399</v>
      </c>
      <c r="F203">
        <v>389.85</v>
      </c>
      <c r="G203">
        <v>34.551458129951399</v>
      </c>
      <c r="H203">
        <f>(Table2[[#This Row],[1Y Return vs Nifty]]-AVERAGE(Table2[1Y Return vs Nifty]))/_xlfn.STDEV.P(Table2[1Y Return vs Nifty])</f>
        <v>0.22970977081847643</v>
      </c>
      <c r="I203">
        <v>-6.7414467380663003</v>
      </c>
      <c r="J203">
        <f>(Table2[[#This Row],[1M Return vs Nifty]]-AVERAGE(Table2[1M Return vs Nifty]))/_xlfn.STDEV.P(Table2[1M Return vs Nifty])</f>
        <v>-0.737970494026992</v>
      </c>
      <c r="K203">
        <v>1.1817356762994999</v>
      </c>
      <c r="L203">
        <f>(Table2[[#This Row],[6M Return vs Nifty]]-AVERAGE(Table2[6M Return vs Nifty]))/_xlfn.STDEV.P(Table2[6M Return vs Nifty])</f>
        <v>-0.3955026126957214</v>
      </c>
      <c r="M203">
        <v>-4.1509218847247302</v>
      </c>
      <c r="N203">
        <f>(Table2[[#This Row],[1W Return vs Nifty]]-AVERAGE(Table2[1W Return vs Nifty]))/_xlfn.STDEV.P(Table2[1W Return vs Nifty])</f>
        <v>-0.89926915414542841</v>
      </c>
      <c r="O203">
        <v>403.3</v>
      </c>
      <c r="P203">
        <v>395.32808683999599</v>
      </c>
      <c r="Q203">
        <v>345.80737420425402</v>
      </c>
      <c r="R203">
        <v>26.872529594041499</v>
      </c>
      <c r="S203" s="1">
        <f>(Table2[[#This Row],[Close Price]]-Table2[[#This Row],[20D EMA]])/Table2[[#This Row],[20D EMA]]</f>
        <v>-3.3349863625092957E-2</v>
      </c>
      <c r="T203" s="1">
        <f>(Table2[[#This Row],[Close Price]]-Table2[[#This Row],[50D EMA]])/Table2[[#This Row],[50D EMA]]</f>
        <v>-1.3857064606222004E-2</v>
      </c>
      <c r="U203" s="1">
        <f>(Table2[[#This Row],[Close Price]]-Table2[[#This Row],[200D EMA]])/Table2[[#This Row],[200D EMA]]</f>
        <v>0.12736173107092813</v>
      </c>
      <c r="V203">
        <v>0.78806572711719303</v>
      </c>
      <c r="W203">
        <v>385.3</v>
      </c>
      <c r="X203">
        <v>392.75</v>
      </c>
      <c r="Y203">
        <v>385.3</v>
      </c>
      <c r="Z203">
        <v>392.75</v>
      </c>
      <c r="AA203">
        <v>385.3</v>
      </c>
      <c r="AB203">
        <v>419.1</v>
      </c>
      <c r="AC203" s="1">
        <f>(Table2[[#This Row],[Close Price]]/Table2[[#This Row],[Day Low]])-1</f>
        <v>1.180898001557229E-2</v>
      </c>
      <c r="AD203" s="1">
        <f>(Table2[[#This Row],[Day High]]/Table2[[#This Row],[Close Price]])-1</f>
        <v>7.4387584968576004E-3</v>
      </c>
      <c r="AE203" s="1">
        <f>(Table2[[#This Row],[Close Price]]/Table2[[#This Row],[Current Week Low]])-1</f>
        <v>1.180898001557229E-2</v>
      </c>
      <c r="AF203" s="1">
        <f>(Table2[[#This Row],[Current Week High]]/Table2[[#This Row],[Close Price]])-1</f>
        <v>7.4387584968576004E-3</v>
      </c>
      <c r="AG203" s="1">
        <f>(Table2[[#This Row],[Close Price]]/Table2[[#This Row],[Current Month Low]])-1</f>
        <v>1.180898001557229E-2</v>
      </c>
      <c r="AH203" s="1">
        <f>(Table2[[#This Row],[Current Month High]]/Table2[[#This Row],[Close Price]])-1</f>
        <v>7.5028857252789516E-2</v>
      </c>
      <c r="AI203">
        <v>9.3497499038091405</v>
      </c>
      <c r="AJ203">
        <v>71.174533479692599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0.06</v>
      </c>
      <c r="AM203" t="s">
        <v>3191</v>
      </c>
      <c r="AN203">
        <v>-3.35</v>
      </c>
      <c r="AO203" t="s">
        <v>3189</v>
      </c>
      <c r="AP203">
        <v>0.183561998606494</v>
      </c>
      <c r="AQ203">
        <f>(Table2[[#This Row],[Sharpe Ratio]]-AVERAGE(Table2[Sharpe Ratio]))/_xlfn.STDEV.P(Table2[Sharpe Ratio])</f>
        <v>1.382841233158602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-0.42019125689106329</v>
      </c>
      <c r="AS203">
        <f>_xlfn.RANK.AVG(Table2[[#This Row],[1Y Return vs Nifty Z-Score]],Table2[1Y Return vs Nifty Z-Score])</f>
        <v>235</v>
      </c>
      <c r="AT203">
        <f>_xlfn.RANK.AVG(Table2[[#This Row],[6M Return vs Nifty Z-Score]],Table2[6M Return vs Nifty Z-Score])</f>
        <v>455</v>
      </c>
      <c r="AU203">
        <f>_xlfn.RANK.AVG(Table2[[#This Row],[Sharpe Ratio Z-Score]],Table2[Sharpe Ratio Z-Score])</f>
        <v>64</v>
      </c>
      <c r="AV203">
        <f>(Table2[[#This Row],[Rank 1Y]]+Table2[[#This Row],[Rank 6M]]+Table2[[#This Row],[Rank Sharpe]])/3</f>
        <v>251.33333333333334</v>
      </c>
    </row>
    <row r="204" spans="1:48" x14ac:dyDescent="0.3">
      <c r="A204" t="s">
        <v>640</v>
      </c>
      <c r="B204" t="s">
        <v>641</v>
      </c>
      <c r="C204" t="s">
        <v>3155</v>
      </c>
      <c r="D204" t="s">
        <v>220</v>
      </c>
      <c r="E204">
        <v>29599.220155700001</v>
      </c>
      <c r="F204">
        <v>4624.1000000000004</v>
      </c>
      <c r="G204">
        <v>84.152206481871701</v>
      </c>
      <c r="H204">
        <f>(Table2[[#This Row],[1Y Return vs Nifty]]-AVERAGE(Table2[1Y Return vs Nifty]))/_xlfn.STDEV.P(Table2[1Y Return vs Nifty])</f>
        <v>1.1140655699347222</v>
      </c>
      <c r="I204">
        <v>6.45265067347135</v>
      </c>
      <c r="J204">
        <f>(Table2[[#This Row],[1M Return vs Nifty]]-AVERAGE(Table2[1M Return vs Nifty]))/_xlfn.STDEV.P(Table2[1M Return vs Nifty])</f>
        <v>0.53818205719856105</v>
      </c>
      <c r="K204">
        <v>41.647155120288602</v>
      </c>
      <c r="L204">
        <f>(Table2[[#This Row],[6M Return vs Nifty]]-AVERAGE(Table2[6M Return vs Nifty]))/_xlfn.STDEV.P(Table2[6M Return vs Nifty])</f>
        <v>0.91505779699951029</v>
      </c>
      <c r="M204">
        <v>-0.79415009952160698</v>
      </c>
      <c r="N204">
        <f>(Table2[[#This Row],[1W Return vs Nifty]]-AVERAGE(Table2[1W Return vs Nifty]))/_xlfn.STDEV.P(Table2[1W Return vs Nifty])</f>
        <v>-0.24934198277132114</v>
      </c>
      <c r="O204">
        <v>4748.29</v>
      </c>
      <c r="P204">
        <v>4442.8289390693199</v>
      </c>
      <c r="Q204">
        <v>3386.2898423309798</v>
      </c>
      <c r="R204">
        <v>36.5245998430849</v>
      </c>
      <c r="S204" s="1">
        <f>(Table2[[#This Row],[Close Price]]-Table2[[#This Row],[20D EMA]])/Table2[[#This Row],[20D EMA]]</f>
        <v>-2.6154678842277873E-2</v>
      </c>
      <c r="T204" s="1">
        <f>(Table2[[#This Row],[Close Price]]-Table2[[#This Row],[50D EMA]])/Table2[[#This Row],[50D EMA]]</f>
        <v>4.0800819346569983E-2</v>
      </c>
      <c r="U204" s="1">
        <f>(Table2[[#This Row],[Close Price]]-Table2[[#This Row],[200D EMA]])/Table2[[#This Row],[200D EMA]]</f>
        <v>0.36553579737786535</v>
      </c>
      <c r="V204">
        <v>1.41955285832402</v>
      </c>
      <c r="W204">
        <v>4602</v>
      </c>
      <c r="X204">
        <v>4700.6499999999996</v>
      </c>
      <c r="Y204">
        <v>4602</v>
      </c>
      <c r="Z204">
        <v>4700.6499999999996</v>
      </c>
      <c r="AA204">
        <v>4566</v>
      </c>
      <c r="AB204">
        <v>5050</v>
      </c>
      <c r="AC204" s="1">
        <f>(Table2[[#This Row],[Close Price]]/Table2[[#This Row],[Day Low]])-1</f>
        <v>4.8022598870056665E-3</v>
      </c>
      <c r="AD204" s="1">
        <f>(Table2[[#This Row],[Day High]]/Table2[[#This Row],[Close Price]])-1</f>
        <v>1.6554572781730448E-2</v>
      </c>
      <c r="AE204" s="1">
        <f>(Table2[[#This Row],[Close Price]]/Table2[[#This Row],[Current Week Low]])-1</f>
        <v>4.8022598870056665E-3</v>
      </c>
      <c r="AF204" s="1">
        <f>(Table2[[#This Row],[Current Week High]]/Table2[[#This Row],[Close Price]])-1</f>
        <v>1.6554572781730448E-2</v>
      </c>
      <c r="AG204" s="1">
        <f>(Table2[[#This Row],[Close Price]]/Table2[[#This Row],[Current Month Low]])-1</f>
        <v>1.2724485326325086E-2</v>
      </c>
      <c r="AH204" s="1">
        <f>(Table2[[#This Row],[Current Month High]]/Table2[[#This Row],[Close Price]])-1</f>
        <v>9.2104409506714724E-2</v>
      </c>
      <c r="AI204">
        <v>16.346964814774701</v>
      </c>
      <c r="AJ204">
        <v>132.82312068878699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0.11</v>
      </c>
      <c r="AM204" t="s">
        <v>3191</v>
      </c>
      <c r="AN204">
        <v>-7.97</v>
      </c>
      <c r="AO204" t="s">
        <v>3189</v>
      </c>
      <c r="AQ204">
        <f>(Table2[[#This Row],[Sharpe Ratio]]-AVERAGE(Table2[Sharpe Ratio]))/_xlfn.STDEV.P(Table2[Sharpe Ratio])</f>
        <v>-0.75190748604766899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1.5660559553138036</v>
      </c>
      <c r="AS204">
        <f>_xlfn.RANK.AVG(Table2[[#This Row],[1Y Return vs Nifty Z-Score]],Table2[1Y Return vs Nifty Z-Score])</f>
        <v>84</v>
      </c>
      <c r="AT204">
        <f>_xlfn.RANK.AVG(Table2[[#This Row],[6M Return vs Nifty Z-Score]],Table2[6M Return vs Nifty Z-Score])</f>
        <v>116</v>
      </c>
      <c r="AU204">
        <f>_xlfn.RANK.AVG(Table2[[#This Row],[Sharpe Ratio Z-Score]],Table2[Sharpe Ratio Z-Score])</f>
        <v>556</v>
      </c>
      <c r="AV204">
        <f>(Table2[[#This Row],[Rank 1Y]]+Table2[[#This Row],[Rank 6M]]+Table2[[#This Row],[Rank Sharpe]])/3</f>
        <v>252</v>
      </c>
    </row>
    <row r="205" spans="1:48" x14ac:dyDescent="0.3">
      <c r="A205" t="s">
        <v>508</v>
      </c>
      <c r="B205" t="s">
        <v>509</v>
      </c>
      <c r="C205" t="s">
        <v>3148</v>
      </c>
      <c r="D205" t="s">
        <v>271</v>
      </c>
      <c r="E205">
        <v>41239.588834499998</v>
      </c>
      <c r="F205">
        <v>546.25</v>
      </c>
      <c r="G205">
        <v>34.164852840811101</v>
      </c>
      <c r="H205">
        <f>(Table2[[#This Row],[1Y Return vs Nifty]]-AVERAGE(Table2[1Y Return vs Nifty]))/_xlfn.STDEV.P(Table2[1Y Return vs Nifty])</f>
        <v>0.22281679761181314</v>
      </c>
      <c r="I205">
        <v>8.8939740946349204</v>
      </c>
      <c r="J205">
        <f>(Table2[[#This Row],[1M Return vs Nifty]]-AVERAGE(Table2[1M Return vs Nifty]))/_xlfn.STDEV.P(Table2[1M Return vs Nifty])</f>
        <v>0.7743104572784496</v>
      </c>
      <c r="K205">
        <v>21.499843470460799</v>
      </c>
      <c r="L205">
        <f>(Table2[[#This Row],[6M Return vs Nifty]]-AVERAGE(Table2[6M Return vs Nifty]))/_xlfn.STDEV.P(Table2[6M Return vs Nifty])</f>
        <v>0.26254339401392518</v>
      </c>
      <c r="M205">
        <v>-0.45069038438860098</v>
      </c>
      <c r="N205">
        <f>(Table2[[#This Row],[1W Return vs Nifty]]-AVERAGE(Table2[1W Return vs Nifty]))/_xlfn.STDEV.P(Table2[1W Return vs Nifty])</f>
        <v>-0.18284243635552463</v>
      </c>
      <c r="O205">
        <v>537.96</v>
      </c>
      <c r="P205">
        <v>513.99329735050401</v>
      </c>
      <c r="Q205">
        <v>449.96728995107702</v>
      </c>
      <c r="R205">
        <v>51.8308391616156</v>
      </c>
      <c r="S205" s="1">
        <f>(Table2[[#This Row],[Close Price]]-Table2[[#This Row],[20D EMA]])/Table2[[#This Row],[20D EMA]]</f>
        <v>1.5410067663023205E-2</v>
      </c>
      <c r="T205" s="1">
        <f>(Table2[[#This Row],[Close Price]]-Table2[[#This Row],[50D EMA]])/Table2[[#This Row],[50D EMA]]</f>
        <v>6.2757049198443909E-2</v>
      </c>
      <c r="U205" s="1">
        <f>(Table2[[#This Row],[Close Price]]-Table2[[#This Row],[200D EMA]])/Table2[[#This Row],[200D EMA]]</f>
        <v>0.21397713166970733</v>
      </c>
      <c r="V205">
        <v>0.87421559674856097</v>
      </c>
      <c r="W205">
        <v>542.15</v>
      </c>
      <c r="X205">
        <v>553.25</v>
      </c>
      <c r="Y205">
        <v>542.15</v>
      </c>
      <c r="Z205">
        <v>553.25</v>
      </c>
      <c r="AA205">
        <v>537.4</v>
      </c>
      <c r="AB205">
        <v>569.9</v>
      </c>
      <c r="AC205" s="1">
        <f>(Table2[[#This Row],[Close Price]]/Table2[[#This Row],[Day Low]])-1</f>
        <v>7.5624827077378498E-3</v>
      </c>
      <c r="AD205" s="1">
        <f>(Table2[[#This Row],[Day High]]/Table2[[#This Row],[Close Price]])-1</f>
        <v>1.2814645308924399E-2</v>
      </c>
      <c r="AE205" s="1">
        <f>(Table2[[#This Row],[Close Price]]/Table2[[#This Row],[Current Week Low]])-1</f>
        <v>7.5624827077378498E-3</v>
      </c>
      <c r="AF205" s="1">
        <f>(Table2[[#This Row],[Current Week High]]/Table2[[#This Row],[Close Price]])-1</f>
        <v>1.2814645308924399E-2</v>
      </c>
      <c r="AG205" s="1">
        <f>(Table2[[#This Row],[Close Price]]/Table2[[#This Row],[Current Month Low]])-1</f>
        <v>1.646818012653517E-2</v>
      </c>
      <c r="AH205" s="1">
        <f>(Table2[[#This Row],[Current Month High]]/Table2[[#This Row],[Close Price]])-1</f>
        <v>4.3295194508009116E-2</v>
      </c>
      <c r="AI205">
        <v>4.3295194508009098</v>
      </c>
      <c r="AJ205">
        <v>74.075844486934301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-0.05</v>
      </c>
      <c r="AM205" t="s">
        <v>3189</v>
      </c>
      <c r="AN205">
        <v>2.87</v>
      </c>
      <c r="AO205" t="s">
        <v>3191</v>
      </c>
      <c r="AP205">
        <v>8.5744605064786997E-2</v>
      </c>
      <c r="AQ205">
        <f>(Table2[[#This Row],[Sharpe Ratio]]-AVERAGE(Table2[Sharpe Ratio]))/_xlfn.STDEV.P(Table2[Sharpe Ratio])</f>
        <v>0.24526615136350013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1.3220943639121636</v>
      </c>
      <c r="AS205">
        <f>_xlfn.RANK.AVG(Table2[[#This Row],[1Y Return vs Nifty Z-Score]],Table2[1Y Return vs Nifty Z-Score])</f>
        <v>240</v>
      </c>
      <c r="AT205">
        <f>_xlfn.RANK.AVG(Table2[[#This Row],[6M Return vs Nifty Z-Score]],Table2[6M Return vs Nifty Z-Score])</f>
        <v>243</v>
      </c>
      <c r="AU205">
        <f>_xlfn.RANK.AVG(Table2[[#This Row],[Sharpe Ratio Z-Score]],Table2[Sharpe Ratio Z-Score])</f>
        <v>274</v>
      </c>
      <c r="AV205">
        <f>(Table2[[#This Row],[Rank 1Y]]+Table2[[#This Row],[Rank 6M]]+Table2[[#This Row],[Rank Sharpe]])/3</f>
        <v>252.33333333333334</v>
      </c>
    </row>
    <row r="206" spans="1:48" x14ac:dyDescent="0.3">
      <c r="A206" t="s">
        <v>233</v>
      </c>
      <c r="B206" t="s">
        <v>234</v>
      </c>
      <c r="C206" t="s">
        <v>3149</v>
      </c>
      <c r="D206" t="s">
        <v>98</v>
      </c>
      <c r="E206">
        <v>114894.577194539</v>
      </c>
      <c r="F206">
        <v>5745.3</v>
      </c>
      <c r="G206">
        <v>62.287568520068298</v>
      </c>
      <c r="H206">
        <f>(Table2[[#This Row],[1Y Return vs Nifty]]-AVERAGE(Table2[1Y Return vs Nifty]))/_xlfn.STDEV.P(Table2[1Y Return vs Nifty])</f>
        <v>0.72423033519376379</v>
      </c>
      <c r="I206">
        <v>7.8286479396849096</v>
      </c>
      <c r="J206">
        <f>(Table2[[#This Row],[1M Return vs Nifty]]-AVERAGE(Table2[1M Return vs Nifty]))/_xlfn.STDEV.P(Table2[1M Return vs Nifty])</f>
        <v>0.67127054116126783</v>
      </c>
      <c r="K206">
        <v>12.1207033382481</v>
      </c>
      <c r="L206">
        <f>(Table2[[#This Row],[6M Return vs Nifty]]-AVERAGE(Table2[6M Return vs Nifty]))/_xlfn.STDEV.P(Table2[6M Return vs Nifty])</f>
        <v>-4.122040982544313E-2</v>
      </c>
      <c r="M206">
        <v>5.01880384987426</v>
      </c>
      <c r="N206">
        <f>(Table2[[#This Row],[1W Return vs Nifty]]-AVERAGE(Table2[1W Return vs Nifty]))/_xlfn.STDEV.P(Table2[1W Return vs Nifty])</f>
        <v>0.87614314383527903</v>
      </c>
      <c r="O206">
        <v>5494.22</v>
      </c>
      <c r="P206">
        <v>5402.19229714223</v>
      </c>
      <c r="Q206">
        <v>4777.4700669890899</v>
      </c>
      <c r="R206">
        <v>82.799482256115098</v>
      </c>
      <c r="S206" s="1">
        <f>(Table2[[#This Row],[Close Price]]-Table2[[#This Row],[20D EMA]])/Table2[[#This Row],[20D EMA]]</f>
        <v>4.5698934516637472E-2</v>
      </c>
      <c r="T206" s="1">
        <f>(Table2[[#This Row],[Close Price]]-Table2[[#This Row],[50D EMA]])/Table2[[#This Row],[50D EMA]]</f>
        <v>6.3512678554459231E-2</v>
      </c>
      <c r="U206" s="1">
        <f>(Table2[[#This Row],[Close Price]]-Table2[[#This Row],[200D EMA]])/Table2[[#This Row],[200D EMA]]</f>
        <v>0.20258210296247167</v>
      </c>
      <c r="V206">
        <v>1.1496767602040801</v>
      </c>
      <c r="W206">
        <v>5686.15</v>
      </c>
      <c r="X206">
        <v>5770.35</v>
      </c>
      <c r="Y206">
        <v>5686.15</v>
      </c>
      <c r="Z206">
        <v>5770.35</v>
      </c>
      <c r="AA206">
        <v>5517</v>
      </c>
      <c r="AB206">
        <v>5799</v>
      </c>
      <c r="AC206" s="1">
        <f>(Table2[[#This Row],[Close Price]]/Table2[[#This Row],[Day Low]])-1</f>
        <v>1.0402469157514416E-2</v>
      </c>
      <c r="AD206" s="1">
        <f>(Table2[[#This Row],[Day High]]/Table2[[#This Row],[Close Price]])-1</f>
        <v>4.3600856352148387E-3</v>
      </c>
      <c r="AE206" s="1">
        <f>(Table2[[#This Row],[Close Price]]/Table2[[#This Row],[Current Week Low]])-1</f>
        <v>1.0402469157514416E-2</v>
      </c>
      <c r="AF206" s="1">
        <f>(Table2[[#This Row],[Current Week High]]/Table2[[#This Row],[Close Price]])-1</f>
        <v>4.3600856352148387E-3</v>
      </c>
      <c r="AG206" s="1">
        <f>(Table2[[#This Row],[Close Price]]/Table2[[#This Row],[Current Month Low]])-1</f>
        <v>4.1381185426862421E-2</v>
      </c>
      <c r="AH206" s="1">
        <f>(Table2[[#This Row],[Current Month High]]/Table2[[#This Row],[Close Price]])-1</f>
        <v>9.3467704036342969E-3</v>
      </c>
      <c r="AI206">
        <v>2.5977755730771199</v>
      </c>
      <c r="AJ206">
        <v>96.491048068537395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0.03</v>
      </c>
      <c r="AM206" t="s">
        <v>3191</v>
      </c>
      <c r="AN206">
        <v>7.79</v>
      </c>
      <c r="AO206" t="s">
        <v>3191</v>
      </c>
      <c r="AP206">
        <v>8.254791115757E-2</v>
      </c>
      <c r="AQ206">
        <f>(Table2[[#This Row],[Sharpe Ratio]]-AVERAGE(Table2[Sharpe Ratio]))/_xlfn.STDEV.P(Table2[Sharpe Ratio])</f>
        <v>0.20808994781412044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2.4385135581789879</v>
      </c>
      <c r="AS206">
        <f>_xlfn.RANK.AVG(Table2[[#This Row],[1Y Return vs Nifty Z-Score]],Table2[1Y Return vs Nifty Z-Score])</f>
        <v>132</v>
      </c>
      <c r="AT206">
        <f>_xlfn.RANK.AVG(Table2[[#This Row],[6M Return vs Nifty Z-Score]],Table2[6M Return vs Nifty Z-Score])</f>
        <v>336</v>
      </c>
      <c r="AU206">
        <f>_xlfn.RANK.AVG(Table2[[#This Row],[Sharpe Ratio Z-Score]],Table2[Sharpe Ratio Z-Score])</f>
        <v>290</v>
      </c>
      <c r="AV206">
        <f>(Table2[[#This Row],[Rank 1Y]]+Table2[[#This Row],[Rank 6M]]+Table2[[#This Row],[Rank Sharpe]])/3</f>
        <v>252.66666666666666</v>
      </c>
    </row>
    <row r="207" spans="1:48" x14ac:dyDescent="0.3">
      <c r="A207" t="s">
        <v>1573</v>
      </c>
      <c r="B207" t="s">
        <v>1574</v>
      </c>
      <c r="C207" t="s">
        <v>3153</v>
      </c>
      <c r="D207" t="s">
        <v>78</v>
      </c>
      <c r="E207">
        <v>6166.5496759999996</v>
      </c>
      <c r="F207">
        <v>301</v>
      </c>
      <c r="G207">
        <v>34.376944918153001</v>
      </c>
      <c r="H207">
        <f>(Table2[[#This Row],[1Y Return vs Nifty]]-AVERAGE(Table2[1Y Return vs Nifty]))/_xlfn.STDEV.P(Table2[1Y Return vs Nifty])</f>
        <v>0.22659829012505378</v>
      </c>
      <c r="I207">
        <v>-15.967846283999</v>
      </c>
      <c r="J207">
        <f>(Table2[[#This Row],[1M Return vs Nifty]]-AVERAGE(Table2[1M Return vs Nifty]))/_xlfn.STDEV.P(Table2[1M Return vs Nifty])</f>
        <v>-1.6303614588589026</v>
      </c>
      <c r="K207">
        <v>27.244845594744501</v>
      </c>
      <c r="L207">
        <f>(Table2[[#This Row],[6M Return vs Nifty]]-AVERAGE(Table2[6M Return vs Nifty]))/_xlfn.STDEV.P(Table2[6M Return vs Nifty])</f>
        <v>0.4486077531915893</v>
      </c>
      <c r="M207">
        <v>2.1059841429101702</v>
      </c>
      <c r="N207">
        <f>(Table2[[#This Row],[1W Return vs Nifty]]-AVERAGE(Table2[1W Return vs Nifty]))/_xlfn.STDEV.P(Table2[1W Return vs Nifty])</f>
        <v>0.31217252146085067</v>
      </c>
      <c r="O207">
        <v>312.75</v>
      </c>
      <c r="P207">
        <v>306.48497061761401</v>
      </c>
      <c r="Q207">
        <v>256.83930949382199</v>
      </c>
      <c r="R207">
        <v>42.805975125339302</v>
      </c>
      <c r="S207" s="1">
        <f>(Table2[[#This Row],[Close Price]]-Table2[[#This Row],[20D EMA]])/Table2[[#This Row],[20D EMA]]</f>
        <v>-3.7569944044764186E-2</v>
      </c>
      <c r="T207" s="1">
        <f>(Table2[[#This Row],[Close Price]]-Table2[[#This Row],[50D EMA]])/Table2[[#This Row],[50D EMA]]</f>
        <v>-1.7896377125967897E-2</v>
      </c>
      <c r="U207" s="1">
        <f>(Table2[[#This Row],[Close Price]]-Table2[[#This Row],[200D EMA]])/Table2[[#This Row],[200D EMA]]</f>
        <v>0.1719389862603577</v>
      </c>
      <c r="V207">
        <v>0.91286255680030703</v>
      </c>
      <c r="W207">
        <v>297.45</v>
      </c>
      <c r="X207">
        <v>307</v>
      </c>
      <c r="Y207">
        <v>297.45</v>
      </c>
      <c r="Z207">
        <v>307</v>
      </c>
      <c r="AA207">
        <v>290.64999999999998</v>
      </c>
      <c r="AB207">
        <v>321.8</v>
      </c>
      <c r="AC207" s="1">
        <f>(Table2[[#This Row],[Close Price]]/Table2[[#This Row],[Day Low]])-1</f>
        <v>1.1934778954446168E-2</v>
      </c>
      <c r="AD207" s="1">
        <f>(Table2[[#This Row],[Day High]]/Table2[[#This Row],[Close Price]])-1</f>
        <v>1.9933554817275656E-2</v>
      </c>
      <c r="AE207" s="1">
        <f>(Table2[[#This Row],[Close Price]]/Table2[[#This Row],[Current Week Low]])-1</f>
        <v>1.1934778954446168E-2</v>
      </c>
      <c r="AF207" s="1">
        <f>(Table2[[#This Row],[Current Week High]]/Table2[[#This Row],[Close Price]])-1</f>
        <v>1.9933554817275656E-2</v>
      </c>
      <c r="AG207" s="1">
        <f>(Table2[[#This Row],[Close Price]]/Table2[[#This Row],[Current Month Low]])-1</f>
        <v>3.5609840013762328E-2</v>
      </c>
      <c r="AH207" s="1">
        <f>(Table2[[#This Row],[Current Month High]]/Table2[[#This Row],[Close Price]])-1</f>
        <v>6.9102990033222733E-2</v>
      </c>
      <c r="AI207">
        <v>22.790697674418599</v>
      </c>
      <c r="AJ207">
        <v>87.014600807704198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0.25</v>
      </c>
      <c r="AM207" t="s">
        <v>3191</v>
      </c>
      <c r="AN207">
        <v>-9.2799999999999994</v>
      </c>
      <c r="AO207" t="s">
        <v>3189</v>
      </c>
      <c r="AP207">
        <v>7.1110670154984998E-2</v>
      </c>
      <c r="AQ207">
        <f>(Table2[[#This Row],[Sharpe Ratio]]-AVERAGE(Table2[Sharpe Ratio]))/_xlfn.STDEV.P(Table2[Sharpe Ratio])</f>
        <v>7.507965283546239E-2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-0.5679032412459466</v>
      </c>
      <c r="AS207">
        <f>_xlfn.RANK.AVG(Table2[[#This Row],[1Y Return vs Nifty Z-Score]],Table2[1Y Return vs Nifty Z-Score])</f>
        <v>238</v>
      </c>
      <c r="AT207">
        <f>_xlfn.RANK.AVG(Table2[[#This Row],[6M Return vs Nifty Z-Score]],Table2[6M Return vs Nifty Z-Score])</f>
        <v>195</v>
      </c>
      <c r="AU207">
        <f>_xlfn.RANK.AVG(Table2[[#This Row],[Sharpe Ratio Z-Score]],Table2[Sharpe Ratio Z-Score])</f>
        <v>333</v>
      </c>
      <c r="AV207">
        <f>(Table2[[#This Row],[Rank 1Y]]+Table2[[#This Row],[Rank 6M]]+Table2[[#This Row],[Rank Sharpe]])/3</f>
        <v>255.33333333333334</v>
      </c>
    </row>
    <row r="208" spans="1:48" x14ac:dyDescent="0.3">
      <c r="A208" t="s">
        <v>1466</v>
      </c>
      <c r="B208" t="s">
        <v>1467</v>
      </c>
      <c r="C208" t="s">
        <v>3146</v>
      </c>
      <c r="D208" t="s">
        <v>118</v>
      </c>
      <c r="E208">
        <v>7297.8550547300001</v>
      </c>
      <c r="F208">
        <v>1209.7</v>
      </c>
      <c r="G208">
        <v>36.866902866210602</v>
      </c>
      <c r="H208">
        <f>(Table2[[#This Row],[1Y Return vs Nifty]]-AVERAGE(Table2[1Y Return vs Nifty]))/_xlfn.STDEV.P(Table2[1Y Return vs Nifty])</f>
        <v>0.27099295803000034</v>
      </c>
      <c r="I208">
        <v>1.04613101299158</v>
      </c>
      <c r="J208">
        <f>(Table2[[#This Row],[1M Return vs Nifty]]-AVERAGE(Table2[1M Return vs Nifty]))/_xlfn.STDEV.P(Table2[1M Return vs Nifty])</f>
        <v>1.5255505819682635E-2</v>
      </c>
      <c r="K208">
        <v>25.390268387985099</v>
      </c>
      <c r="L208">
        <f>(Table2[[#This Row],[6M Return vs Nifty]]-AVERAGE(Table2[6M Return vs Nifty]))/_xlfn.STDEV.P(Table2[6M Return vs Nifty])</f>
        <v>0.38854324632872816</v>
      </c>
      <c r="M208">
        <v>-4.94805938941367</v>
      </c>
      <c r="N208">
        <f>(Table2[[#This Row],[1W Return vs Nifty]]-AVERAGE(Table2[1W Return vs Nifty]))/_xlfn.STDEV.P(Table2[1W Return vs Nifty])</f>
        <v>-1.053608309968423</v>
      </c>
      <c r="O208">
        <v>1215.32</v>
      </c>
      <c r="P208">
        <v>1169.8127479187699</v>
      </c>
      <c r="Q208">
        <v>990.97953119672604</v>
      </c>
      <c r="R208">
        <v>44.5633509918556</v>
      </c>
      <c r="S208" s="1">
        <f>(Table2[[#This Row],[Close Price]]-Table2[[#This Row],[20D EMA]])/Table2[[#This Row],[20D EMA]]</f>
        <v>-4.6242964815850071E-3</v>
      </c>
      <c r="T208" s="1">
        <f>(Table2[[#This Row],[Close Price]]-Table2[[#This Row],[50D EMA]])/Table2[[#This Row],[50D EMA]]</f>
        <v>3.4097125503371468E-2</v>
      </c>
      <c r="U208" s="1">
        <f>(Table2[[#This Row],[Close Price]]-Table2[[#This Row],[200D EMA]])/Table2[[#This Row],[200D EMA]]</f>
        <v>0.22071138900229648</v>
      </c>
      <c r="V208">
        <v>0.34206305235347301</v>
      </c>
      <c r="W208">
        <v>1184.05</v>
      </c>
      <c r="X208">
        <v>1228.95</v>
      </c>
      <c r="Y208">
        <v>1184.05</v>
      </c>
      <c r="Z208">
        <v>1228.95</v>
      </c>
      <c r="AA208">
        <v>1184.05</v>
      </c>
      <c r="AB208">
        <v>1300</v>
      </c>
      <c r="AC208" s="1">
        <f>(Table2[[#This Row],[Close Price]]/Table2[[#This Row],[Day Low]])-1</f>
        <v>2.1662936531396504E-2</v>
      </c>
      <c r="AD208" s="1">
        <f>(Table2[[#This Row],[Day High]]/Table2[[#This Row],[Close Price]])-1</f>
        <v>1.5913036289989302E-2</v>
      </c>
      <c r="AE208" s="1">
        <f>(Table2[[#This Row],[Close Price]]/Table2[[#This Row],[Current Week Low]])-1</f>
        <v>2.1662936531396504E-2</v>
      </c>
      <c r="AF208" s="1">
        <f>(Table2[[#This Row],[Current Week High]]/Table2[[#This Row],[Close Price]])-1</f>
        <v>1.5913036289989302E-2</v>
      </c>
      <c r="AG208" s="1">
        <f>(Table2[[#This Row],[Close Price]]/Table2[[#This Row],[Current Month Low]])-1</f>
        <v>2.1662936531396504E-2</v>
      </c>
      <c r="AH208" s="1">
        <f>(Table2[[#This Row],[Current Month High]]/Table2[[#This Row],[Close Price]])-1</f>
        <v>7.4646606596676879E-2</v>
      </c>
      <c r="AI208">
        <v>11.2755228569066</v>
      </c>
      <c r="AJ208">
        <v>85.750479846449096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0.03</v>
      </c>
      <c r="AM208" t="s">
        <v>3191</v>
      </c>
      <c r="AN208">
        <v>-1.21</v>
      </c>
      <c r="AO208" t="s">
        <v>3189</v>
      </c>
      <c r="AP208">
        <v>6.8691403761273001E-2</v>
      </c>
      <c r="AQ208">
        <f>(Table2[[#This Row],[Sharpe Ratio]]-AVERAGE(Table2[Sharpe Ratio]))/_xlfn.STDEV.P(Table2[Sharpe Ratio])</f>
        <v>4.6944603780637216E-2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-0.33187199600937467</v>
      </c>
      <c r="AS208">
        <f>_xlfn.RANK.AVG(Table2[[#This Row],[1Y Return vs Nifty Z-Score]],Table2[1Y Return vs Nifty Z-Score])</f>
        <v>225</v>
      </c>
      <c r="AT208">
        <f>_xlfn.RANK.AVG(Table2[[#This Row],[6M Return vs Nifty Z-Score]],Table2[6M Return vs Nifty Z-Score])</f>
        <v>206</v>
      </c>
      <c r="AU208">
        <f>_xlfn.RANK.AVG(Table2[[#This Row],[Sharpe Ratio Z-Score]],Table2[Sharpe Ratio Z-Score])</f>
        <v>340</v>
      </c>
      <c r="AV208">
        <f>(Table2[[#This Row],[Rank 1Y]]+Table2[[#This Row],[Rank 6M]]+Table2[[#This Row],[Rank Sharpe]])/3</f>
        <v>257</v>
      </c>
    </row>
    <row r="209" spans="1:48" x14ac:dyDescent="0.3">
      <c r="A209" t="s">
        <v>1720</v>
      </c>
      <c r="B209" t="s">
        <v>1721</v>
      </c>
      <c r="C209" t="s">
        <v>3147</v>
      </c>
      <c r="D209" t="s">
        <v>46</v>
      </c>
      <c r="E209">
        <v>4790.2170819749999</v>
      </c>
      <c r="F209">
        <v>692.25</v>
      </c>
      <c r="G209">
        <v>-1.8998517596892801</v>
      </c>
      <c r="H209">
        <f>(Table2[[#This Row],[1Y Return vs Nifty]]-AVERAGE(Table2[1Y Return vs Nifty]))/_xlfn.STDEV.P(Table2[1Y Return vs Nifty])</f>
        <v>-0.4201983123735602</v>
      </c>
      <c r="I209">
        <v>-4.0401259433385901</v>
      </c>
      <c r="J209">
        <f>(Table2[[#This Row],[1M Return vs Nifty]]-AVERAGE(Table2[1M Return vs Nifty]))/_xlfn.STDEV.P(Table2[1M Return vs Nifty])</f>
        <v>-0.47669476471064648</v>
      </c>
      <c r="K209">
        <v>27.950683986308398</v>
      </c>
      <c r="L209">
        <f>(Table2[[#This Row],[6M Return vs Nifty]]-AVERAGE(Table2[6M Return vs Nifty]))/_xlfn.STDEV.P(Table2[6M Return vs Nifty])</f>
        <v>0.47146786101543187</v>
      </c>
      <c r="M209">
        <v>0.201366691500662</v>
      </c>
      <c r="N209">
        <f>(Table2[[#This Row],[1W Return vs Nifty]]-AVERAGE(Table2[1W Return vs Nifty]))/_xlfn.STDEV.P(Table2[1W Return vs Nifty])</f>
        <v>-5.6593278526185911E-2</v>
      </c>
      <c r="O209">
        <v>704.24</v>
      </c>
      <c r="P209">
        <v>678.10088993198099</v>
      </c>
      <c r="Q209">
        <v>616.19957650405297</v>
      </c>
      <c r="R209">
        <v>42.281051269798901</v>
      </c>
      <c r="S209" s="1">
        <f>(Table2[[#This Row],[Close Price]]-Table2[[#This Row],[20D EMA]])/Table2[[#This Row],[20D EMA]]</f>
        <v>-1.7025445870725901E-2</v>
      </c>
      <c r="T209" s="1">
        <f>(Table2[[#This Row],[Close Price]]-Table2[[#This Row],[50D EMA]])/Table2[[#This Row],[50D EMA]]</f>
        <v>2.0865788967535912E-2</v>
      </c>
      <c r="U209" s="1">
        <f>(Table2[[#This Row],[Close Price]]-Table2[[#This Row],[200D EMA]])/Table2[[#This Row],[200D EMA]]</f>
        <v>0.1234184936111309</v>
      </c>
      <c r="V209">
        <v>0.38047527403228698</v>
      </c>
      <c r="W209">
        <v>685.05</v>
      </c>
      <c r="X209">
        <v>703.15</v>
      </c>
      <c r="Y209">
        <v>685.05</v>
      </c>
      <c r="Z209">
        <v>703.15</v>
      </c>
      <c r="AA209">
        <v>685.05</v>
      </c>
      <c r="AB209">
        <v>736.25</v>
      </c>
      <c r="AC209" s="1">
        <f>(Table2[[#This Row],[Close Price]]/Table2[[#This Row],[Day Low]])-1</f>
        <v>1.0510181738559332E-2</v>
      </c>
      <c r="AD209" s="1">
        <f>(Table2[[#This Row],[Day High]]/Table2[[#This Row],[Close Price]])-1</f>
        <v>1.5745756590826998E-2</v>
      </c>
      <c r="AE209" s="1">
        <f>(Table2[[#This Row],[Close Price]]/Table2[[#This Row],[Current Week Low]])-1</f>
        <v>1.0510181738559332E-2</v>
      </c>
      <c r="AF209" s="1">
        <f>(Table2[[#This Row],[Current Week High]]/Table2[[#This Row],[Close Price]])-1</f>
        <v>1.5745756590826998E-2</v>
      </c>
      <c r="AG209" s="1">
        <f>(Table2[[#This Row],[Close Price]]/Table2[[#This Row],[Current Month Low]])-1</f>
        <v>1.0510181738559332E-2</v>
      </c>
      <c r="AH209" s="1">
        <f>(Table2[[#This Row],[Current Month High]]/Table2[[#This Row],[Close Price]])-1</f>
        <v>6.3560852293246706E-2</v>
      </c>
      <c r="AI209">
        <v>45.763813651137497</v>
      </c>
      <c r="AJ209">
        <v>62.214411247803099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0.13</v>
      </c>
      <c r="AM209" t="s">
        <v>3191</v>
      </c>
      <c r="AN209">
        <v>-3.64</v>
      </c>
      <c r="AO209" t="s">
        <v>3189</v>
      </c>
      <c r="AP209">
        <v>0.14118028258948701</v>
      </c>
      <c r="AQ209">
        <f>(Table2[[#This Row],[Sharpe Ratio]]-AVERAGE(Table2[Sharpe Ratio]))/_xlfn.STDEV.P(Table2[Sharpe Ratio])</f>
        <v>0.88995972896981068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0.40794123437484997</v>
      </c>
      <c r="AS209">
        <f>_xlfn.RANK.AVG(Table2[[#This Row],[1Y Return vs Nifty Z-Score]],Table2[1Y Return vs Nifty Z-Score])</f>
        <v>447</v>
      </c>
      <c r="AT209">
        <f>_xlfn.RANK.AVG(Table2[[#This Row],[6M Return vs Nifty Z-Score]],Table2[6M Return vs Nifty Z-Score])</f>
        <v>192</v>
      </c>
      <c r="AU209">
        <f>_xlfn.RANK.AVG(Table2[[#This Row],[Sharpe Ratio Z-Score]],Table2[Sharpe Ratio Z-Score])</f>
        <v>132</v>
      </c>
      <c r="AV209">
        <f>(Table2[[#This Row],[Rank 1Y]]+Table2[[#This Row],[Rank 6M]]+Table2[[#This Row],[Rank Sharpe]])/3</f>
        <v>257</v>
      </c>
    </row>
    <row r="210" spans="1:48" x14ac:dyDescent="0.3">
      <c r="A210" t="s">
        <v>2275</v>
      </c>
      <c r="B210" t="s">
        <v>2276</v>
      </c>
      <c r="C210" t="s">
        <v>3146</v>
      </c>
      <c r="D210" t="s">
        <v>364</v>
      </c>
      <c r="E210">
        <v>2486.3219080499998</v>
      </c>
      <c r="F210">
        <v>49.65</v>
      </c>
      <c r="G210">
        <v>-64.605252283652703</v>
      </c>
      <c r="H210">
        <f>(Table2[[#This Row],[1Y Return vs Nifty]]-AVERAGE(Table2[1Y Return vs Nifty]))/_xlfn.STDEV.P(Table2[1Y Return vs Nifty])</f>
        <v>-1.5382033109236881</v>
      </c>
      <c r="I210">
        <v>-5.3404474238701498</v>
      </c>
      <c r="J210">
        <f>(Table2[[#This Row],[1M Return vs Nifty]]-AVERAGE(Table2[1M Return vs Nifty]))/_xlfn.STDEV.P(Table2[1M Return vs Nifty])</f>
        <v>-0.60246377512758187</v>
      </c>
      <c r="K210">
        <v>-22.199510089717698</v>
      </c>
      <c r="L210">
        <f>(Table2[[#This Row],[6M Return vs Nifty]]-AVERAGE(Table2[6M Return vs Nifty]))/_xlfn.STDEV.P(Table2[6M Return vs Nifty])</f>
        <v>-1.1527549889551789</v>
      </c>
      <c r="M210">
        <v>-0.784309242185526</v>
      </c>
      <c r="N210">
        <f>(Table2[[#This Row],[1W Return vs Nifty]]-AVERAGE(Table2[1W Return vs Nifty]))/_xlfn.STDEV.P(Table2[1W Return vs Nifty])</f>
        <v>-0.24743662816826814</v>
      </c>
      <c r="O210">
        <v>50.87</v>
      </c>
      <c r="P210">
        <v>52.078835629157602</v>
      </c>
      <c r="Q210">
        <v>58.747660570842598</v>
      </c>
      <c r="R210">
        <v>28.069094129999499</v>
      </c>
      <c r="S210" s="1">
        <f>(Table2[[#This Row],[Close Price]]-Table2[[#This Row],[20D EMA]])/Table2[[#This Row],[20D EMA]]</f>
        <v>-2.3982701002555513E-2</v>
      </c>
      <c r="T210" s="1">
        <f>(Table2[[#This Row],[Close Price]]-Table2[[#This Row],[50D EMA]])/Table2[[#This Row],[50D EMA]]</f>
        <v>-4.6637671518864776E-2</v>
      </c>
      <c r="U210" s="1">
        <f>(Table2[[#This Row],[Close Price]]-Table2[[#This Row],[200D EMA]])/Table2[[#This Row],[200D EMA]]</f>
        <v>-0.15485996348521686</v>
      </c>
      <c r="V210">
        <v>1.41490155663706</v>
      </c>
      <c r="W210">
        <v>48.75</v>
      </c>
      <c r="X210">
        <v>50.64</v>
      </c>
      <c r="Y210">
        <v>48.75</v>
      </c>
      <c r="Z210">
        <v>50.64</v>
      </c>
      <c r="AA210">
        <v>48.75</v>
      </c>
      <c r="AB210">
        <v>51.5</v>
      </c>
      <c r="AC210" s="1">
        <f>(Table2[[#This Row],[Close Price]]/Table2[[#This Row],[Day Low]])-1</f>
        <v>1.8461538461538529E-2</v>
      </c>
      <c r="AD210" s="1">
        <f>(Table2[[#This Row],[Day High]]/Table2[[#This Row],[Close Price]])-1</f>
        <v>1.9939577039274958E-2</v>
      </c>
      <c r="AE210" s="1">
        <f>(Table2[[#This Row],[Close Price]]/Table2[[#This Row],[Current Week Low]])-1</f>
        <v>1.8461538461538529E-2</v>
      </c>
      <c r="AF210" s="1">
        <f>(Table2[[#This Row],[Current Week High]]/Table2[[#This Row],[Close Price]])-1</f>
        <v>1.9939577039274958E-2</v>
      </c>
      <c r="AG210" s="1">
        <f>(Table2[[#This Row],[Close Price]]/Table2[[#This Row],[Current Month Low]])-1</f>
        <v>1.8461538461538529E-2</v>
      </c>
      <c r="AH210" s="1">
        <f>(Table2[[#This Row],[Current Month High]]/Table2[[#This Row],[Close Price]])-1</f>
        <v>3.7260825780463191E-2</v>
      </c>
      <c r="AI210">
        <v>69.284994964753196</v>
      </c>
      <c r="AJ210">
        <v>3.4375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-0.21</v>
      </c>
      <c r="AM210" t="s">
        <v>3189</v>
      </c>
      <c r="AN210">
        <v>-3.12</v>
      </c>
      <c r="AO210" t="s">
        <v>3189</v>
      </c>
      <c r="AQ210">
        <f>(Table2[[#This Row],[Sharpe Ratio]]-AVERAGE(Table2[Sharpe Ratio]))/_xlfn.STDEV.P(Table2[Sharpe Ratio])</f>
        <v>-0.75190748604766899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733</v>
      </c>
      <c r="AT210">
        <f>_xlfn.RANK.AVG(Table2[[#This Row],[6M Return vs Nifty Z-Score]],Table2[6M Return vs Nifty Z-Score])</f>
        <v>686</v>
      </c>
      <c r="AU210">
        <f>_xlfn.RANK.AVG(Table2[[#This Row],[Sharpe Ratio Z-Score]],Table2[Sharpe Ratio Z-Score])</f>
        <v>556</v>
      </c>
      <c r="AV210">
        <f>(Table2[[#This Row],[Rank 1Y]]+Table2[[#This Row],[Rank 6M]]+Table2[[#This Row],[Rank Sharpe]])/3</f>
        <v>658.33333333333337</v>
      </c>
    </row>
    <row r="211" spans="1:48" x14ac:dyDescent="0.3">
      <c r="A211" t="s">
        <v>200</v>
      </c>
      <c r="B211" t="s">
        <v>201</v>
      </c>
      <c r="C211" t="s">
        <v>3144</v>
      </c>
      <c r="D211" t="s">
        <v>51</v>
      </c>
      <c r="E211">
        <v>129274.86626145001</v>
      </c>
      <c r="F211">
        <v>1538.25</v>
      </c>
      <c r="G211">
        <v>4.0612401710226003</v>
      </c>
      <c r="H211">
        <f>(Table2[[#This Row],[1Y Return vs Nifty]]-AVERAGE(Table2[1Y Return vs Nifty]))/_xlfn.STDEV.P(Table2[1Y Return vs Nifty])</f>
        <v>-0.31391511316481252</v>
      </c>
      <c r="I211">
        <v>9.1876174565987991</v>
      </c>
      <c r="J211">
        <f>(Table2[[#This Row],[1M Return vs Nifty]]-AVERAGE(Table2[1M Return vs Nifty]))/_xlfn.STDEV.P(Table2[1M Return vs Nifty])</f>
        <v>0.80271207611089546</v>
      </c>
      <c r="K211">
        <v>29.5615201131342</v>
      </c>
      <c r="L211">
        <f>(Table2[[#This Row],[6M Return vs Nifty]]-AVERAGE(Table2[6M Return vs Nifty]))/_xlfn.STDEV.P(Table2[6M Return vs Nifty])</f>
        <v>0.52363828414046121</v>
      </c>
      <c r="M211">
        <v>5.0203366955311601</v>
      </c>
      <c r="N211">
        <f>(Table2[[#This Row],[1W Return vs Nifty]]-AVERAGE(Table2[1W Return vs Nifty]))/_xlfn.STDEV.P(Table2[1W Return vs Nifty])</f>
        <v>0.8764399283966644</v>
      </c>
      <c r="O211">
        <v>1450.14</v>
      </c>
      <c r="P211">
        <v>1407.3236001893099</v>
      </c>
      <c r="Q211">
        <v>1275.16806351489</v>
      </c>
      <c r="R211">
        <v>73.033730740069402</v>
      </c>
      <c r="S211" s="1">
        <f>(Table2[[#This Row],[Close Price]]-Table2[[#This Row],[20D EMA]])/Table2[[#This Row],[20D EMA]]</f>
        <v>6.0759650792337215E-2</v>
      </c>
      <c r="T211" s="1">
        <f>(Table2[[#This Row],[Close Price]]-Table2[[#This Row],[50D EMA]])/Table2[[#This Row],[50D EMA]]</f>
        <v>9.303219230678586E-2</v>
      </c>
      <c r="U211" s="1">
        <f>(Table2[[#This Row],[Close Price]]-Table2[[#This Row],[200D EMA]])/Table2[[#This Row],[200D EMA]]</f>
        <v>0.20631157885176912</v>
      </c>
      <c r="V211">
        <v>1.3963430298186901</v>
      </c>
      <c r="W211">
        <v>1511.35</v>
      </c>
      <c r="X211">
        <v>1542.7</v>
      </c>
      <c r="Y211">
        <v>1511.35</v>
      </c>
      <c r="Z211">
        <v>1542.7</v>
      </c>
      <c r="AA211">
        <v>1452.55</v>
      </c>
      <c r="AB211">
        <v>1556.8</v>
      </c>
      <c r="AC211" s="1">
        <f>(Table2[[#This Row],[Close Price]]/Table2[[#This Row],[Day Low]])-1</f>
        <v>1.7798656829986603E-2</v>
      </c>
      <c r="AD211" s="1">
        <f>(Table2[[#This Row],[Day High]]/Table2[[#This Row],[Close Price]])-1</f>
        <v>2.8928977734439254E-3</v>
      </c>
      <c r="AE211" s="1">
        <f>(Table2[[#This Row],[Close Price]]/Table2[[#This Row],[Current Week Low]])-1</f>
        <v>1.7798656829986603E-2</v>
      </c>
      <c r="AF211" s="1">
        <f>(Table2[[#This Row],[Current Week High]]/Table2[[#This Row],[Close Price]])-1</f>
        <v>2.8928977734439254E-3</v>
      </c>
      <c r="AG211" s="1">
        <f>(Table2[[#This Row],[Close Price]]/Table2[[#This Row],[Current Month Low]])-1</f>
        <v>5.8999690199993182E-2</v>
      </c>
      <c r="AH211" s="1">
        <f>(Table2[[#This Row],[Current Month High]]/Table2[[#This Row],[Close Price]])-1</f>
        <v>1.2059158134243519E-2</v>
      </c>
      <c r="AI211">
        <v>1.2059158134243499</v>
      </c>
      <c r="AJ211">
        <v>52.121242088607502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0.04</v>
      </c>
      <c r="AM211" t="s">
        <v>3191</v>
      </c>
      <c r="AN211">
        <v>12.64</v>
      </c>
      <c r="AO211" t="s">
        <v>3191</v>
      </c>
      <c r="AP211">
        <v>0.11841890767563799</v>
      </c>
      <c r="AQ211">
        <f>(Table2[[#This Row],[Sharpe Ratio]]-AVERAGE(Table2[Sharpe Ratio]))/_xlfn.STDEV.P(Table2[Sharpe Ratio])</f>
        <v>0.62525452683875304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2.5141297023219615</v>
      </c>
      <c r="AS211">
        <f>_xlfn.RANK.AVG(Table2[[#This Row],[1Y Return vs Nifty Z-Score]],Table2[1Y Return vs Nifty Z-Score])</f>
        <v>408</v>
      </c>
      <c r="AT211">
        <f>_xlfn.RANK.AVG(Table2[[#This Row],[6M Return vs Nifty Z-Score]],Table2[6M Return vs Nifty Z-Score])</f>
        <v>180</v>
      </c>
      <c r="AU211">
        <f>_xlfn.RANK.AVG(Table2[[#This Row],[Sharpe Ratio Z-Score]],Table2[Sharpe Ratio Z-Score])</f>
        <v>186</v>
      </c>
      <c r="AV211">
        <f>(Table2[[#This Row],[Rank 1Y]]+Table2[[#This Row],[Rank 6M]]+Table2[[#This Row],[Rank Sharpe]])/3</f>
        <v>258</v>
      </c>
    </row>
    <row r="212" spans="1:48" x14ac:dyDescent="0.3">
      <c r="A212" t="s">
        <v>693</v>
      </c>
      <c r="B212" t="s">
        <v>694</v>
      </c>
      <c r="C212" t="s">
        <v>3146</v>
      </c>
      <c r="D212" t="s">
        <v>250</v>
      </c>
      <c r="E212">
        <v>26452.952290559999</v>
      </c>
      <c r="F212">
        <v>1977.6</v>
      </c>
      <c r="G212">
        <v>34.555138343925201</v>
      </c>
      <c r="H212">
        <f>(Table2[[#This Row],[1Y Return vs Nifty]]-AVERAGE(Table2[1Y Return vs Nifty]))/_xlfn.STDEV.P(Table2[1Y Return vs Nifty])</f>
        <v>0.22977538713834783</v>
      </c>
      <c r="I212">
        <v>15.943439431826301</v>
      </c>
      <c r="J212">
        <f>(Table2[[#This Row],[1M Return vs Nifty]]-AVERAGE(Table2[1M Return vs Nifty]))/_xlfn.STDEV.P(Table2[1M Return vs Nifty])</f>
        <v>1.4561451363953488</v>
      </c>
      <c r="K212">
        <v>16.136950040185599</v>
      </c>
      <c r="L212">
        <f>(Table2[[#This Row],[6M Return vs Nifty]]-AVERAGE(Table2[6M Return vs Nifty]))/_xlfn.STDEV.P(Table2[6M Return vs Nifty])</f>
        <v>8.8854453982998099E-2</v>
      </c>
      <c r="M212">
        <v>2.3086498982075101</v>
      </c>
      <c r="N212">
        <f>(Table2[[#This Row],[1W Return vs Nifty]]-AVERAGE(Table2[1W Return vs Nifty]))/_xlfn.STDEV.P(Table2[1W Return vs Nifty])</f>
        <v>0.35141200198062233</v>
      </c>
      <c r="O212">
        <v>1871.28</v>
      </c>
      <c r="P212">
        <v>1789.5674602254601</v>
      </c>
      <c r="Q212">
        <v>1649.21892219044</v>
      </c>
      <c r="R212">
        <v>71.039545950863697</v>
      </c>
      <c r="S212" s="1">
        <f>(Table2[[#This Row],[Close Price]]-Table2[[#This Row],[20D EMA]])/Table2[[#This Row],[20D EMA]]</f>
        <v>5.6816724381172211E-2</v>
      </c>
      <c r="T212" s="1">
        <f>(Table2[[#This Row],[Close Price]]-Table2[[#This Row],[50D EMA]])/Table2[[#This Row],[50D EMA]]</f>
        <v>0.10507150132851119</v>
      </c>
      <c r="U212" s="1">
        <f>(Table2[[#This Row],[Close Price]]-Table2[[#This Row],[200D EMA]])/Table2[[#This Row],[200D EMA]]</f>
        <v>0.19911309128894458</v>
      </c>
      <c r="V212">
        <v>2.29086673598994</v>
      </c>
      <c r="W212">
        <v>1940.2</v>
      </c>
      <c r="X212">
        <v>2014.95</v>
      </c>
      <c r="Y212">
        <v>1940.2</v>
      </c>
      <c r="Z212">
        <v>2014.95</v>
      </c>
      <c r="AA212">
        <v>1940.2</v>
      </c>
      <c r="AB212">
        <v>2069</v>
      </c>
      <c r="AC212" s="1">
        <f>(Table2[[#This Row],[Close Price]]/Table2[[#This Row],[Day Low]])-1</f>
        <v>1.927636326151938E-2</v>
      </c>
      <c r="AD212" s="1">
        <f>(Table2[[#This Row],[Day High]]/Table2[[#This Row],[Close Price]])-1</f>
        <v>1.8886529126213691E-2</v>
      </c>
      <c r="AE212" s="1">
        <f>(Table2[[#This Row],[Close Price]]/Table2[[#This Row],[Current Week Low]])-1</f>
        <v>1.927636326151938E-2</v>
      </c>
      <c r="AF212" s="1">
        <f>(Table2[[#This Row],[Current Week High]]/Table2[[#This Row],[Close Price]])-1</f>
        <v>1.8886529126213691E-2</v>
      </c>
      <c r="AG212" s="1">
        <f>(Table2[[#This Row],[Close Price]]/Table2[[#This Row],[Current Month Low]])-1</f>
        <v>1.927636326151938E-2</v>
      </c>
      <c r="AH212" s="1">
        <f>(Table2[[#This Row],[Current Month High]]/Table2[[#This Row],[Close Price]])-1</f>
        <v>4.6217637540453049E-2</v>
      </c>
      <c r="AI212">
        <v>4.6217637540452996</v>
      </c>
      <c r="AJ212">
        <v>73.283680175246403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0.01</v>
      </c>
      <c r="AM212" t="s">
        <v>3191</v>
      </c>
      <c r="AN212">
        <v>12.03</v>
      </c>
      <c r="AO212" t="s">
        <v>3191</v>
      </c>
      <c r="AP212">
        <v>9.2446039950590003E-2</v>
      </c>
      <c r="AQ212">
        <f>(Table2[[#This Row],[Sharpe Ratio]]-AVERAGE(Table2[Sharpe Ratio]))/_xlfn.STDEV.P(Table2[Sharpe Ratio])</f>
        <v>0.32320101613897051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2.4493879956362874</v>
      </c>
      <c r="AS212">
        <f>_xlfn.RANK.AVG(Table2[[#This Row],[1Y Return vs Nifty Z-Score]],Table2[1Y Return vs Nifty Z-Score])</f>
        <v>234</v>
      </c>
      <c r="AT212">
        <f>_xlfn.RANK.AVG(Table2[[#This Row],[6M Return vs Nifty Z-Score]],Table2[6M Return vs Nifty Z-Score])</f>
        <v>293</v>
      </c>
      <c r="AU212">
        <f>_xlfn.RANK.AVG(Table2[[#This Row],[Sharpe Ratio Z-Score]],Table2[Sharpe Ratio Z-Score])</f>
        <v>250</v>
      </c>
      <c r="AV212">
        <f>(Table2[[#This Row],[Rank 1Y]]+Table2[[#This Row],[Rank 6M]]+Table2[[#This Row],[Rank Sharpe]])/3</f>
        <v>259</v>
      </c>
    </row>
    <row r="213" spans="1:48" x14ac:dyDescent="0.3">
      <c r="A213" t="s">
        <v>1836</v>
      </c>
      <c r="B213" t="s">
        <v>1837</v>
      </c>
      <c r="C213" t="s">
        <v>3146</v>
      </c>
      <c r="D213" t="s">
        <v>250</v>
      </c>
      <c r="E213">
        <v>4060.888149335</v>
      </c>
      <c r="F213">
        <v>481.15</v>
      </c>
      <c r="G213">
        <v>-26.3006856505943</v>
      </c>
      <c r="H213">
        <f>(Table2[[#This Row],[1Y Return vs Nifty]]-AVERAGE(Table2[1Y Return vs Nifty]))/_xlfn.STDEV.P(Table2[1Y Return vs Nifty])</f>
        <v>-0.85525261440928024</v>
      </c>
      <c r="I213">
        <v>-2.7150906838764199</v>
      </c>
      <c r="J213">
        <f>(Table2[[#This Row],[1M Return vs Nifty]]-AVERAGE(Table2[1M Return vs Nifty]))/_xlfn.STDEV.P(Table2[1M Return vs Nifty])</f>
        <v>-0.34853540116465637</v>
      </c>
      <c r="K213">
        <v>-18.286871802079499</v>
      </c>
      <c r="L213">
        <f>(Table2[[#This Row],[6M Return vs Nifty]]-AVERAGE(Table2[6M Return vs Nifty]))/_xlfn.STDEV.P(Table2[6M Return vs Nifty])</f>
        <v>-1.0260357084511418</v>
      </c>
      <c r="M213">
        <v>-2.7152024870310099</v>
      </c>
      <c r="N213">
        <f>(Table2[[#This Row],[1W Return vs Nifty]]-AVERAGE(Table2[1W Return vs Nifty]))/_xlfn.STDEV.P(Table2[1W Return vs Nifty])</f>
        <v>-0.62128986131913555</v>
      </c>
      <c r="O213">
        <v>486</v>
      </c>
      <c r="P213">
        <v>491.32851818814999</v>
      </c>
      <c r="Q213">
        <v>503.31623200135101</v>
      </c>
      <c r="R213">
        <v>40.7290522797691</v>
      </c>
      <c r="S213" s="1">
        <f>(Table2[[#This Row],[Close Price]]-Table2[[#This Row],[20D EMA]])/Table2[[#This Row],[20D EMA]]</f>
        <v>-9.9794238683128048E-3</v>
      </c>
      <c r="T213" s="1">
        <f>(Table2[[#This Row],[Close Price]]-Table2[[#This Row],[50D EMA]])/Table2[[#This Row],[50D EMA]]</f>
        <v>-2.0716318738600539E-2</v>
      </c>
      <c r="U213" s="1">
        <f>(Table2[[#This Row],[Close Price]]-Table2[[#This Row],[200D EMA]])/Table2[[#This Row],[200D EMA]]</f>
        <v>-4.404036784828258E-2</v>
      </c>
      <c r="V213">
        <v>1.4099453378275699</v>
      </c>
      <c r="W213">
        <v>478.05</v>
      </c>
      <c r="X213">
        <v>489.45</v>
      </c>
      <c r="Y213">
        <v>478.05</v>
      </c>
      <c r="Z213">
        <v>489.45</v>
      </c>
      <c r="AA213">
        <v>478.05</v>
      </c>
      <c r="AB213">
        <v>506.5</v>
      </c>
      <c r="AC213" s="1">
        <f>(Table2[[#This Row],[Close Price]]/Table2[[#This Row],[Day Low]])-1</f>
        <v>6.4846773350066833E-3</v>
      </c>
      <c r="AD213" s="1">
        <f>(Table2[[#This Row],[Day High]]/Table2[[#This Row],[Close Price]])-1</f>
        <v>1.7250337732515941E-2</v>
      </c>
      <c r="AE213" s="1">
        <f>(Table2[[#This Row],[Close Price]]/Table2[[#This Row],[Current Week Low]])-1</f>
        <v>6.4846773350066833E-3</v>
      </c>
      <c r="AF213" s="1">
        <f>(Table2[[#This Row],[Current Week High]]/Table2[[#This Row],[Close Price]])-1</f>
        <v>1.7250337732515941E-2</v>
      </c>
      <c r="AG213" s="1">
        <f>(Table2[[#This Row],[Close Price]]/Table2[[#This Row],[Current Month Low]])-1</f>
        <v>6.4846773350066833E-3</v>
      </c>
      <c r="AH213" s="1">
        <f>(Table2[[#This Row],[Current Month High]]/Table2[[#This Row],[Close Price]])-1</f>
        <v>5.2686272472202145E-2</v>
      </c>
      <c r="AI213">
        <v>45.276940662994903</v>
      </c>
      <c r="AJ213">
        <v>7.6398210290827597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-0.14000000000000001</v>
      </c>
      <c r="AM213" t="s">
        <v>3189</v>
      </c>
      <c r="AN213">
        <v>-0.44</v>
      </c>
      <c r="AO213" t="s">
        <v>3189</v>
      </c>
      <c r="AQ213">
        <f>(Table2[[#This Row],[Sharpe Ratio]]-AVERAGE(Table2[Sharpe Ratio]))/_xlfn.STDEV.P(Table2[Sharpe Ratio])</f>
        <v>-0.75190748604766899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617</v>
      </c>
      <c r="AT213">
        <f>_xlfn.RANK.AVG(Table2[[#This Row],[6M Return vs Nifty Z-Score]],Table2[6M Return vs Nifty Z-Score])</f>
        <v>661</v>
      </c>
      <c r="AU213">
        <f>_xlfn.RANK.AVG(Table2[[#This Row],[Sharpe Ratio Z-Score]],Table2[Sharpe Ratio Z-Score])</f>
        <v>556</v>
      </c>
      <c r="AV213">
        <f>(Table2[[#This Row],[Rank 1Y]]+Table2[[#This Row],[Rank 6M]]+Table2[[#This Row],[Rank Sharpe]])/3</f>
        <v>611.33333333333337</v>
      </c>
    </row>
    <row r="214" spans="1:48" x14ac:dyDescent="0.3">
      <c r="A214" t="s">
        <v>805</v>
      </c>
      <c r="B214" t="s">
        <v>806</v>
      </c>
      <c r="C214" t="s">
        <v>3158</v>
      </c>
      <c r="D214" t="s">
        <v>378</v>
      </c>
      <c r="E214">
        <v>20190.8725073149</v>
      </c>
      <c r="F214">
        <v>503.95</v>
      </c>
      <c r="G214">
        <v>51.601301542696902</v>
      </c>
      <c r="H214">
        <f>(Table2[[#This Row],[1Y Return vs Nifty]]-AVERAGE(Table2[1Y Return vs Nifty]))/_xlfn.STDEV.P(Table2[1Y Return vs Nifty])</f>
        <v>0.53369969833136754</v>
      </c>
      <c r="I214">
        <v>-5.9308209232031901</v>
      </c>
      <c r="J214">
        <f>(Table2[[#This Row],[1M Return vs Nifty]]-AVERAGE(Table2[1M Return vs Nifty]))/_xlfn.STDEV.P(Table2[1M Return vs Nifty])</f>
        <v>-0.65956557025992613</v>
      </c>
      <c r="K214">
        <v>24.355767038573799</v>
      </c>
      <c r="L214">
        <f>(Table2[[#This Row],[6M Return vs Nifty]]-AVERAGE(Table2[6M Return vs Nifty]))/_xlfn.STDEV.P(Table2[6M Return vs Nifty])</f>
        <v>0.35503867548914092</v>
      </c>
      <c r="M214">
        <v>-3.0782661597122498</v>
      </c>
      <c r="N214">
        <f>(Table2[[#This Row],[1W Return vs Nifty]]-AVERAGE(Table2[1W Return vs Nifty]))/_xlfn.STDEV.P(Table2[1W Return vs Nifty])</f>
        <v>-0.69158506186108559</v>
      </c>
      <c r="O214">
        <v>512.47</v>
      </c>
      <c r="P214">
        <v>499.36173573690098</v>
      </c>
      <c r="Q214">
        <v>423.711702106014</v>
      </c>
      <c r="R214">
        <v>40.991688913279297</v>
      </c>
      <c r="S214" s="1">
        <f>(Table2[[#This Row],[Close Price]]-Table2[[#This Row],[20D EMA]])/Table2[[#This Row],[20D EMA]]</f>
        <v>-1.6625363435908518E-2</v>
      </c>
      <c r="T214" s="1">
        <f>(Table2[[#This Row],[Close Price]]-Table2[[#This Row],[50D EMA]])/Table2[[#This Row],[50D EMA]]</f>
        <v>9.1882575991293573E-3</v>
      </c>
      <c r="U214" s="1">
        <f>(Table2[[#This Row],[Close Price]]-Table2[[#This Row],[200D EMA]])/Table2[[#This Row],[200D EMA]]</f>
        <v>0.18937003036538771</v>
      </c>
      <c r="V214">
        <v>0.51726051092076097</v>
      </c>
      <c r="W214">
        <v>488</v>
      </c>
      <c r="X214">
        <v>505.25</v>
      </c>
      <c r="Y214">
        <v>488</v>
      </c>
      <c r="Z214">
        <v>505.25</v>
      </c>
      <c r="AA214">
        <v>488</v>
      </c>
      <c r="AB214">
        <v>538</v>
      </c>
      <c r="AC214" s="1">
        <f>(Table2[[#This Row],[Close Price]]/Table2[[#This Row],[Day Low]])-1</f>
        <v>3.2684426229508068E-2</v>
      </c>
      <c r="AD214" s="1">
        <f>(Table2[[#This Row],[Day High]]/Table2[[#This Row],[Close Price]])-1</f>
        <v>2.5796209941462145E-3</v>
      </c>
      <c r="AE214" s="1">
        <f>(Table2[[#This Row],[Close Price]]/Table2[[#This Row],[Current Week Low]])-1</f>
        <v>3.2684426229508068E-2</v>
      </c>
      <c r="AF214" s="1">
        <f>(Table2[[#This Row],[Current Week High]]/Table2[[#This Row],[Close Price]])-1</f>
        <v>2.5796209941462145E-3</v>
      </c>
      <c r="AG214" s="1">
        <f>(Table2[[#This Row],[Close Price]]/Table2[[#This Row],[Current Month Low]])-1</f>
        <v>3.2684426229508068E-2</v>
      </c>
      <c r="AH214" s="1">
        <f>(Table2[[#This Row],[Current Month High]]/Table2[[#This Row],[Close Price]])-1</f>
        <v>6.7566226808215113E-2</v>
      </c>
      <c r="AI214">
        <v>13.9696398452227</v>
      </c>
      <c r="AJ214">
        <v>91.288669576769706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-0.1</v>
      </c>
      <c r="AM214" t="s">
        <v>3189</v>
      </c>
      <c r="AN214">
        <v>-3.48</v>
      </c>
      <c r="AO214" t="s">
        <v>3189</v>
      </c>
      <c r="AP214">
        <v>4.4426674960336997E-2</v>
      </c>
      <c r="AQ214">
        <f>(Table2[[#This Row],[Sharpe Ratio]]-AVERAGE(Table2[Sharpe Ratio]))/_xlfn.STDEV.P(Table2[Sharpe Ratio])</f>
        <v>-0.23524397077682635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-0.6976562290773296</v>
      </c>
      <c r="AS214">
        <f>_xlfn.RANK.AVG(Table2[[#This Row],[1Y Return vs Nifty Z-Score]],Table2[1Y Return vs Nifty Z-Score])</f>
        <v>165</v>
      </c>
      <c r="AT214">
        <f>_xlfn.RANK.AVG(Table2[[#This Row],[6M Return vs Nifty Z-Score]],Table2[6M Return vs Nifty Z-Score])</f>
        <v>214</v>
      </c>
      <c r="AU214">
        <f>_xlfn.RANK.AVG(Table2[[#This Row],[Sharpe Ratio Z-Score]],Table2[Sharpe Ratio Z-Score])</f>
        <v>402</v>
      </c>
      <c r="AV214">
        <f>(Table2[[#This Row],[Rank 1Y]]+Table2[[#This Row],[Rank 6M]]+Table2[[#This Row],[Rank Sharpe]])/3</f>
        <v>260.33333333333331</v>
      </c>
    </row>
    <row r="215" spans="1:48" x14ac:dyDescent="0.3">
      <c r="A215" t="s">
        <v>430</v>
      </c>
      <c r="B215" t="s">
        <v>431</v>
      </c>
      <c r="C215" t="s">
        <v>3144</v>
      </c>
      <c r="D215" t="s">
        <v>51</v>
      </c>
      <c r="E215">
        <v>53095.296228359999</v>
      </c>
      <c r="F215">
        <v>714.2</v>
      </c>
      <c r="G215">
        <v>-28.657796945556299</v>
      </c>
      <c r="H215">
        <f>(Table2[[#This Row],[1Y Return vs Nifty]]-AVERAGE(Table2[1Y Return vs Nifty]))/_xlfn.STDEV.P(Table2[1Y Return vs Nifty])</f>
        <v>-0.89727869490452228</v>
      </c>
      <c r="I215">
        <v>9.0052125555132001</v>
      </c>
      <c r="J215">
        <f>(Table2[[#This Row],[1M Return vs Nifty]]-AVERAGE(Table2[1M Return vs Nifty]))/_xlfn.STDEV.P(Table2[1M Return vs Nifty])</f>
        <v>0.78506960519258329</v>
      </c>
      <c r="K215">
        <v>11.3924288255264</v>
      </c>
      <c r="L215">
        <f>(Table2[[#This Row],[6M Return vs Nifty]]-AVERAGE(Table2[6M Return vs Nifty]))/_xlfn.STDEV.P(Table2[6M Return vs Nifty])</f>
        <v>-6.4807160114396939E-2</v>
      </c>
      <c r="M215">
        <v>4.0568071463647497</v>
      </c>
      <c r="N215">
        <f>(Table2[[#This Row],[1W Return vs Nifty]]-AVERAGE(Table2[1W Return vs Nifty]))/_xlfn.STDEV.P(Table2[1W Return vs Nifty])</f>
        <v>0.68988448927341761</v>
      </c>
      <c r="O215">
        <v>663.2</v>
      </c>
      <c r="P215">
        <v>650.425858098204</v>
      </c>
      <c r="Q215">
        <v>654.24080779827705</v>
      </c>
      <c r="R215">
        <v>82.365185394598996</v>
      </c>
      <c r="S215" s="1">
        <f>(Table2[[#This Row],[Close Price]]-Table2[[#This Row],[20D EMA]])/Table2[[#This Row],[20D EMA]]</f>
        <v>7.6899879372738233E-2</v>
      </c>
      <c r="T215" s="1">
        <f>(Table2[[#This Row],[Close Price]]-Table2[[#This Row],[50D EMA]])/Table2[[#This Row],[50D EMA]]</f>
        <v>9.8049825522415132E-2</v>
      </c>
      <c r="U215" s="1">
        <f>(Table2[[#This Row],[Close Price]]-Table2[[#This Row],[200D EMA]])/Table2[[#This Row],[200D EMA]]</f>
        <v>9.1646976903663732E-2</v>
      </c>
      <c r="V215">
        <v>1.4065863645727501</v>
      </c>
      <c r="W215">
        <v>696.85</v>
      </c>
      <c r="X215">
        <v>716.75</v>
      </c>
      <c r="Y215">
        <v>696.85</v>
      </c>
      <c r="Z215">
        <v>716.75</v>
      </c>
      <c r="AA215">
        <v>671.1</v>
      </c>
      <c r="AB215">
        <v>722.85</v>
      </c>
      <c r="AC215" s="1">
        <f>(Table2[[#This Row],[Close Price]]/Table2[[#This Row],[Day Low]])-1</f>
        <v>2.4897754179522114E-2</v>
      </c>
      <c r="AD215" s="1">
        <f>(Table2[[#This Row],[Day High]]/Table2[[#This Row],[Close Price]])-1</f>
        <v>3.5704284514141982E-3</v>
      </c>
      <c r="AE215" s="1">
        <f>(Table2[[#This Row],[Close Price]]/Table2[[#This Row],[Current Week Low]])-1</f>
        <v>2.4897754179522114E-2</v>
      </c>
      <c r="AF215" s="1">
        <f>(Table2[[#This Row],[Current Week High]]/Table2[[#This Row],[Close Price]])-1</f>
        <v>3.5704284514141982E-3</v>
      </c>
      <c r="AG215" s="1">
        <f>(Table2[[#This Row],[Close Price]]/Table2[[#This Row],[Current Month Low]])-1</f>
        <v>6.4222917597973606E-2</v>
      </c>
      <c r="AH215" s="1">
        <f>(Table2[[#This Row],[Current Month High]]/Table2[[#This Row],[Close Price]])-1</f>
        <v>1.211145337440489E-2</v>
      </c>
      <c r="AI215">
        <v>13.889666760011099</v>
      </c>
      <c r="AJ215">
        <v>28.986815965324102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0.09</v>
      </c>
      <c r="AM215" t="s">
        <v>3191</v>
      </c>
      <c r="AN215">
        <v>12.76</v>
      </c>
      <c r="AO215" t="s">
        <v>3191</v>
      </c>
      <c r="AP215">
        <v>4.1487955119849998E-3</v>
      </c>
      <c r="AQ215">
        <f>(Table2[[#This Row],[Sharpe Ratio]]-AVERAGE(Table2[Sharpe Ratio]))/_xlfn.STDEV.P(Table2[Sharpe Ratio])</f>
        <v>-0.70365874190294619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632</v>
      </c>
      <c r="AT215">
        <f>_xlfn.RANK.AVG(Table2[[#This Row],[6M Return vs Nifty Z-Score]],Table2[6M Return vs Nifty Z-Score])</f>
        <v>345</v>
      </c>
      <c r="AU215">
        <f>_xlfn.RANK.AVG(Table2[[#This Row],[Sharpe Ratio Z-Score]],Table2[Sharpe Ratio Z-Score])</f>
        <v>518</v>
      </c>
      <c r="AV215">
        <f>(Table2[[#This Row],[Rank 1Y]]+Table2[[#This Row],[Rank 6M]]+Table2[[#This Row],[Rank Sharpe]])/3</f>
        <v>498.33333333333331</v>
      </c>
    </row>
    <row r="216" spans="1:48" x14ac:dyDescent="0.3">
      <c r="A216" t="s">
        <v>49</v>
      </c>
      <c r="B216" t="s">
        <v>50</v>
      </c>
      <c r="C216" t="s">
        <v>3144</v>
      </c>
      <c r="D216" t="s">
        <v>51</v>
      </c>
      <c r="E216">
        <v>454432.100741025</v>
      </c>
      <c r="F216">
        <v>7347.45</v>
      </c>
      <c r="G216">
        <v>-26.412618389813598</v>
      </c>
      <c r="H216">
        <f>(Table2[[#This Row],[1Y Return vs Nifty]]-AVERAGE(Table2[1Y Return vs Nifty]))/_xlfn.STDEV.P(Table2[1Y Return vs Nifty])</f>
        <v>-0.8572483175050728</v>
      </c>
      <c r="I216">
        <v>7.9896499122757696</v>
      </c>
      <c r="J216">
        <f>(Table2[[#This Row],[1M Return vs Nifty]]-AVERAGE(Table2[1M Return vs Nifty]))/_xlfn.STDEV.P(Table2[1M Return vs Nifty])</f>
        <v>0.68684288928524817</v>
      </c>
      <c r="K216">
        <v>3.3414465008065002</v>
      </c>
      <c r="L216">
        <f>(Table2[[#This Row],[6M Return vs Nifty]]-AVERAGE(Table2[6M Return vs Nifty]))/_xlfn.STDEV.P(Table2[6M Return vs Nifty])</f>
        <v>-0.32555569154970654</v>
      </c>
      <c r="M216">
        <v>1.9895097208266499</v>
      </c>
      <c r="N216">
        <f>(Table2[[#This Row],[1W Return vs Nifty]]-AVERAGE(Table2[1W Return vs Nifty]))/_xlfn.STDEV.P(Table2[1W Return vs Nifty])</f>
        <v>0.28962112490304281</v>
      </c>
      <c r="O216">
        <v>7044.61</v>
      </c>
      <c r="P216">
        <v>6942.0848922495497</v>
      </c>
      <c r="Q216">
        <v>6968.9262974372195</v>
      </c>
      <c r="R216">
        <v>72.879852408920797</v>
      </c>
      <c r="S216" s="1">
        <f>(Table2[[#This Row],[Close Price]]-Table2[[#This Row],[20D EMA]])/Table2[[#This Row],[20D EMA]]</f>
        <v>4.2988895055936407E-2</v>
      </c>
      <c r="T216" s="1">
        <f>(Table2[[#This Row],[Close Price]]-Table2[[#This Row],[50D EMA]])/Table2[[#This Row],[50D EMA]]</f>
        <v>5.8392415829287482E-2</v>
      </c>
      <c r="U216" s="1">
        <f>(Table2[[#This Row],[Close Price]]-Table2[[#This Row],[200D EMA]])/Table2[[#This Row],[200D EMA]]</f>
        <v>5.4315928509960004E-2</v>
      </c>
      <c r="V216">
        <v>1.4030317188039201</v>
      </c>
      <c r="W216">
        <v>7262.8</v>
      </c>
      <c r="X216">
        <v>7377.95</v>
      </c>
      <c r="Y216">
        <v>7262.8</v>
      </c>
      <c r="Z216">
        <v>7377.95</v>
      </c>
      <c r="AA216">
        <v>7193</v>
      </c>
      <c r="AB216">
        <v>7460</v>
      </c>
      <c r="AC216" s="1">
        <f>(Table2[[#This Row],[Close Price]]/Table2[[#This Row],[Day Low]])-1</f>
        <v>1.1655284463292448E-2</v>
      </c>
      <c r="AD216" s="1">
        <f>(Table2[[#This Row],[Day High]]/Table2[[#This Row],[Close Price]])-1</f>
        <v>4.151100041511091E-3</v>
      </c>
      <c r="AE216" s="1">
        <f>(Table2[[#This Row],[Close Price]]/Table2[[#This Row],[Current Week Low]])-1</f>
        <v>1.1655284463292448E-2</v>
      </c>
      <c r="AF216" s="1">
        <f>(Table2[[#This Row],[Current Week High]]/Table2[[#This Row],[Close Price]])-1</f>
        <v>4.151100041511091E-3</v>
      </c>
      <c r="AG216" s="1">
        <f>(Table2[[#This Row],[Close Price]]/Table2[[#This Row],[Current Month Low]])-1</f>
        <v>2.1472264701793309E-2</v>
      </c>
      <c r="AH216" s="1">
        <f>(Table2[[#This Row],[Current Month High]]/Table2[[#This Row],[Close Price]])-1</f>
        <v>1.5318239661379129E-2</v>
      </c>
      <c r="AI216">
        <v>11.4944640657643</v>
      </c>
      <c r="AJ216">
        <v>18.740909531659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-0.01</v>
      </c>
      <c r="AM216" t="s">
        <v>3189</v>
      </c>
      <c r="AN216">
        <v>8.9499999999999993</v>
      </c>
      <c r="AO216" t="s">
        <v>3191</v>
      </c>
      <c r="AP216">
        <v>-5.6526959537288E-2</v>
      </c>
      <c r="AQ216">
        <f>(Table2[[#This Row],[Sharpe Ratio]]-AVERAGE(Table2[Sharpe Ratio]))/_xlfn.STDEV.P(Table2[Sharpe Ratio])</f>
        <v>-1.4092922137632082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618</v>
      </c>
      <c r="AT216">
        <f>_xlfn.RANK.AVG(Table2[[#This Row],[6M Return vs Nifty Z-Score]],Table2[6M Return vs Nifty Z-Score])</f>
        <v>433</v>
      </c>
      <c r="AU216">
        <f>_xlfn.RANK.AVG(Table2[[#This Row],[Sharpe Ratio Z-Score]],Table2[Sharpe Ratio Z-Score])</f>
        <v>675</v>
      </c>
      <c r="AV216">
        <f>(Table2[[#This Row],[Rank 1Y]]+Table2[[#This Row],[Rank 6M]]+Table2[[#This Row],[Rank Sharpe]])/3</f>
        <v>575.33333333333337</v>
      </c>
    </row>
    <row r="217" spans="1:48" x14ac:dyDescent="0.3">
      <c r="A217" t="s">
        <v>1175</v>
      </c>
      <c r="B217" t="s">
        <v>1176</v>
      </c>
      <c r="C217" t="s">
        <v>3158</v>
      </c>
      <c r="D217" t="s">
        <v>378</v>
      </c>
      <c r="E217">
        <v>10315.464093799999</v>
      </c>
      <c r="F217">
        <v>186.98</v>
      </c>
      <c r="G217">
        <v>14.983546417284201</v>
      </c>
      <c r="H217">
        <f>(Table2[[#This Row],[1Y Return vs Nifty]]-AVERAGE(Table2[1Y Return vs Nifty]))/_xlfn.STDEV.P(Table2[1Y Return vs Nifty])</f>
        <v>-0.11917601769648613</v>
      </c>
      <c r="I217">
        <v>-8.0568182912859001</v>
      </c>
      <c r="J217">
        <f>(Table2[[#This Row],[1M Return vs Nifty]]-AVERAGE(Table2[1M Return vs Nifty]))/_xlfn.STDEV.P(Table2[1M Return vs Nifty])</f>
        <v>-0.86519516965981225</v>
      </c>
      <c r="K217">
        <v>25.323315318668399</v>
      </c>
      <c r="L217">
        <f>(Table2[[#This Row],[6M Return vs Nifty]]-AVERAGE(Table2[6M Return vs Nifty]))/_xlfn.STDEV.P(Table2[6M Return vs Nifty])</f>
        <v>0.38637482590556899</v>
      </c>
      <c r="M217">
        <v>-3.7053014969319999</v>
      </c>
      <c r="N217">
        <f>(Table2[[#This Row],[1W Return vs Nifty]]-AVERAGE(Table2[1W Return vs Nifty]))/_xlfn.STDEV.P(Table2[1W Return vs Nifty])</f>
        <v>-0.81298959250783653</v>
      </c>
      <c r="O217">
        <v>198.45</v>
      </c>
      <c r="P217">
        <v>197.166987191065</v>
      </c>
      <c r="Q217">
        <v>169.391198644719</v>
      </c>
      <c r="R217">
        <v>25.43608884599</v>
      </c>
      <c r="S217" s="1">
        <f>(Table2[[#This Row],[Close Price]]-Table2[[#This Row],[20D EMA]])/Table2[[#This Row],[20D EMA]]</f>
        <v>-5.7797933988410176E-2</v>
      </c>
      <c r="T217" s="1">
        <f>(Table2[[#This Row],[Close Price]]-Table2[[#This Row],[50D EMA]])/Table2[[#This Row],[50D EMA]]</f>
        <v>-5.166679947892746E-2</v>
      </c>
      <c r="U217" s="1">
        <f>(Table2[[#This Row],[Close Price]]-Table2[[#This Row],[200D EMA]])/Table2[[#This Row],[200D EMA]]</f>
        <v>0.10383539107112486</v>
      </c>
      <c r="V217">
        <v>0.22932670386127399</v>
      </c>
      <c r="W217">
        <v>184</v>
      </c>
      <c r="X217">
        <v>192.65</v>
      </c>
      <c r="Y217">
        <v>184</v>
      </c>
      <c r="Z217">
        <v>192.65</v>
      </c>
      <c r="AA217">
        <v>184</v>
      </c>
      <c r="AB217">
        <v>205.5</v>
      </c>
      <c r="AC217" s="1">
        <f>(Table2[[#This Row],[Close Price]]/Table2[[#This Row],[Day Low]])-1</f>
        <v>1.6195652173913055E-2</v>
      </c>
      <c r="AD217" s="1">
        <f>(Table2[[#This Row],[Day High]]/Table2[[#This Row],[Close Price]])-1</f>
        <v>3.0324098834100033E-2</v>
      </c>
      <c r="AE217" s="1">
        <f>(Table2[[#This Row],[Close Price]]/Table2[[#This Row],[Current Week Low]])-1</f>
        <v>1.6195652173913055E-2</v>
      </c>
      <c r="AF217" s="1">
        <f>(Table2[[#This Row],[Current Week High]]/Table2[[#This Row],[Close Price]])-1</f>
        <v>3.0324098834100033E-2</v>
      </c>
      <c r="AG217" s="1">
        <f>(Table2[[#This Row],[Close Price]]/Table2[[#This Row],[Current Month Low]])-1</f>
        <v>1.6195652173913055E-2</v>
      </c>
      <c r="AH217" s="1">
        <f>(Table2[[#This Row],[Current Month High]]/Table2[[#This Row],[Close Price]])-1</f>
        <v>9.9048026526901367E-2</v>
      </c>
      <c r="AI217">
        <v>31.030056690555099</v>
      </c>
      <c r="AJ217">
        <v>58.996598639455698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-0.17</v>
      </c>
      <c r="AM217" t="s">
        <v>3189</v>
      </c>
      <c r="AN217">
        <v>-7.75</v>
      </c>
      <c r="AO217" t="s">
        <v>3189</v>
      </c>
      <c r="AP217">
        <v>9.9010742596744999E-2</v>
      </c>
      <c r="AQ217">
        <f>(Table2[[#This Row],[Sharpe Ratio]]-AVERAGE(Table2[Sharpe Ratio]))/_xlfn.STDEV.P(Table2[Sharpe Ratio])</f>
        <v>0.3995457425651166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-1.0114402113934493</v>
      </c>
      <c r="AS217">
        <f>_xlfn.RANK.AVG(Table2[[#This Row],[1Y Return vs Nifty Z-Score]],Table2[1Y Return vs Nifty Z-Score])</f>
        <v>340</v>
      </c>
      <c r="AT217">
        <f>_xlfn.RANK.AVG(Table2[[#This Row],[6M Return vs Nifty Z-Score]],Table2[6M Return vs Nifty Z-Score])</f>
        <v>207</v>
      </c>
      <c r="AU217">
        <f>_xlfn.RANK.AVG(Table2[[#This Row],[Sharpe Ratio Z-Score]],Table2[Sharpe Ratio Z-Score])</f>
        <v>237</v>
      </c>
      <c r="AV217">
        <f>(Table2[[#This Row],[Rank 1Y]]+Table2[[#This Row],[Rank 6M]]+Table2[[#This Row],[Rank Sharpe]])/3</f>
        <v>261.33333333333331</v>
      </c>
    </row>
    <row r="218" spans="1:48" x14ac:dyDescent="0.3">
      <c r="A218" t="s">
        <v>2028</v>
      </c>
      <c r="B218" t="s">
        <v>2029</v>
      </c>
      <c r="C218" t="s">
        <v>3155</v>
      </c>
      <c r="D218" t="s">
        <v>135</v>
      </c>
      <c r="E218">
        <v>3304.66533957</v>
      </c>
      <c r="F218">
        <v>501.9</v>
      </c>
      <c r="G218">
        <v>-42.746125996302503</v>
      </c>
      <c r="H218">
        <f>(Table2[[#This Row],[1Y Return vs Nifty]]-AVERAGE(Table2[1Y Return vs Nifty]))/_xlfn.STDEV.P(Table2[1Y Return vs Nifty])</f>
        <v>-1.1484663464997613</v>
      </c>
      <c r="I218">
        <v>5.4120381624234897</v>
      </c>
      <c r="J218">
        <f>(Table2[[#This Row],[1M Return vs Nifty]]-AVERAGE(Table2[1M Return vs Nifty]))/_xlfn.STDEV.P(Table2[1M Return vs Nifty])</f>
        <v>0.43753248115028232</v>
      </c>
      <c r="K218">
        <v>-14.368827662945201</v>
      </c>
      <c r="L218">
        <f>(Table2[[#This Row],[6M Return vs Nifty]]-AVERAGE(Table2[6M Return vs Nifty]))/_xlfn.STDEV.P(Table2[6M Return vs Nifty])</f>
        <v>-0.89914134771690279</v>
      </c>
      <c r="M218">
        <v>-1.60835816369102</v>
      </c>
      <c r="N218">
        <f>(Table2[[#This Row],[1W Return vs Nifty]]-AVERAGE(Table2[1W Return vs Nifty]))/_xlfn.STDEV.P(Table2[1W Return vs Nifty])</f>
        <v>-0.40698628447459972</v>
      </c>
      <c r="O218">
        <v>510.57</v>
      </c>
      <c r="P218">
        <v>511.31118306748999</v>
      </c>
      <c r="Q218">
        <v>511.68454182019201</v>
      </c>
      <c r="R218">
        <v>41.722889822145603</v>
      </c>
      <c r="S218" s="1">
        <f>(Table2[[#This Row],[Close Price]]-Table2[[#This Row],[20D EMA]])/Table2[[#This Row],[20D EMA]]</f>
        <v>-1.698102121158708E-2</v>
      </c>
      <c r="T218" s="1">
        <f>(Table2[[#This Row],[Close Price]]-Table2[[#This Row],[50D EMA]])/Table2[[#This Row],[50D EMA]]</f>
        <v>-1.8405979331470628E-2</v>
      </c>
      <c r="U218" s="1">
        <f>(Table2[[#This Row],[Close Price]]-Table2[[#This Row],[200D EMA]])/Table2[[#This Row],[200D EMA]]</f>
        <v>-1.9122214998690268E-2</v>
      </c>
      <c r="V218">
        <v>1.39815855772352</v>
      </c>
      <c r="W218">
        <v>489.85</v>
      </c>
      <c r="X218">
        <v>504.5</v>
      </c>
      <c r="Y218">
        <v>489.85</v>
      </c>
      <c r="Z218">
        <v>504.5</v>
      </c>
      <c r="AA218">
        <v>489.85</v>
      </c>
      <c r="AB218">
        <v>543.15</v>
      </c>
      <c r="AC218" s="1">
        <f>(Table2[[#This Row],[Close Price]]/Table2[[#This Row],[Day Low]])-1</f>
        <v>2.4599367153210094E-2</v>
      </c>
      <c r="AD218" s="1">
        <f>(Table2[[#This Row],[Day High]]/Table2[[#This Row],[Close Price]])-1</f>
        <v>5.1803148037459223E-3</v>
      </c>
      <c r="AE218" s="1">
        <f>(Table2[[#This Row],[Close Price]]/Table2[[#This Row],[Current Week Low]])-1</f>
        <v>2.4599367153210094E-2</v>
      </c>
      <c r="AF218" s="1">
        <f>(Table2[[#This Row],[Current Week High]]/Table2[[#This Row],[Close Price]])-1</f>
        <v>5.1803148037459223E-3</v>
      </c>
      <c r="AG218" s="1">
        <f>(Table2[[#This Row],[Close Price]]/Table2[[#This Row],[Current Month Low]])-1</f>
        <v>2.4599367153210094E-2</v>
      </c>
      <c r="AH218" s="1">
        <f>(Table2[[#This Row],[Current Month High]]/Table2[[#This Row],[Close Price]])-1</f>
        <v>8.2187686790197167E-2</v>
      </c>
      <c r="AI218">
        <v>23.530583781629801</v>
      </c>
      <c r="AJ218">
        <v>18.094117647058798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-0.13</v>
      </c>
      <c r="AM218" t="s">
        <v>3189</v>
      </c>
      <c r="AN218">
        <v>-2.2400000000000002</v>
      </c>
      <c r="AO218" t="s">
        <v>3189</v>
      </c>
      <c r="AQ218">
        <f>(Table2[[#This Row],[Sharpe Ratio]]-AVERAGE(Table2[Sharpe Ratio]))/_xlfn.STDEV.P(Table2[Sharpe Ratio])</f>
        <v>-0.75190748604766899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695</v>
      </c>
      <c r="AT218">
        <f>_xlfn.RANK.AVG(Table2[[#This Row],[6M Return vs Nifty Z-Score]],Table2[6M Return vs Nifty Z-Score])</f>
        <v>616</v>
      </c>
      <c r="AU218">
        <f>_xlfn.RANK.AVG(Table2[[#This Row],[Sharpe Ratio Z-Score]],Table2[Sharpe Ratio Z-Score])</f>
        <v>556</v>
      </c>
      <c r="AV218">
        <f>(Table2[[#This Row],[Rank 1Y]]+Table2[[#This Row],[Rank 6M]]+Table2[[#This Row],[Rank Sharpe]])/3</f>
        <v>622.33333333333337</v>
      </c>
    </row>
    <row r="219" spans="1:48" x14ac:dyDescent="0.3">
      <c r="A219" t="s">
        <v>951</v>
      </c>
      <c r="B219" t="s">
        <v>952</v>
      </c>
      <c r="C219" t="s">
        <v>3144</v>
      </c>
      <c r="D219" t="s">
        <v>232</v>
      </c>
      <c r="E219">
        <v>15917.546156820001</v>
      </c>
      <c r="F219">
        <v>3834.6</v>
      </c>
      <c r="G219">
        <v>153.89941010545999</v>
      </c>
      <c r="H219">
        <f>(Table2[[#This Row],[1Y Return vs Nifty]]-AVERAGE(Table2[1Y Return vs Nifty]))/_xlfn.STDEV.P(Table2[1Y Return vs Nifty])</f>
        <v>2.3576222912774947</v>
      </c>
      <c r="I219">
        <v>5.8434124680915502</v>
      </c>
      <c r="J219">
        <f>(Table2[[#This Row],[1M Return vs Nifty]]-AVERAGE(Table2[1M Return vs Nifty]))/_xlfn.STDEV.P(Table2[1M Return vs Nifty])</f>
        <v>0.47925563988867842</v>
      </c>
      <c r="K219">
        <v>-13.1123560620454</v>
      </c>
      <c r="L219">
        <f>(Table2[[#This Row],[6M Return vs Nifty]]-AVERAGE(Table2[6M Return vs Nifty]))/_xlfn.STDEV.P(Table2[6M Return vs Nifty])</f>
        <v>-0.85844778865655624</v>
      </c>
      <c r="M219">
        <v>4.0274249408656102</v>
      </c>
      <c r="N219">
        <f>(Table2[[#This Row],[1W Return vs Nifty]]-AVERAGE(Table2[1W Return vs Nifty]))/_xlfn.STDEV.P(Table2[1W Return vs Nifty])</f>
        <v>0.68419560276854219</v>
      </c>
      <c r="O219">
        <v>3783.74</v>
      </c>
      <c r="P219">
        <v>3787.42648198084</v>
      </c>
      <c r="Q219">
        <v>3381.3767620438498</v>
      </c>
      <c r="R219">
        <v>54.333360641709199</v>
      </c>
      <c r="S219" s="1">
        <f>(Table2[[#This Row],[Close Price]]-Table2[[#This Row],[20D EMA]])/Table2[[#This Row],[20D EMA]]</f>
        <v>1.3441726968554956E-2</v>
      </c>
      <c r="T219" s="1">
        <f>(Table2[[#This Row],[Close Price]]-Table2[[#This Row],[50D EMA]])/Table2[[#This Row],[50D EMA]]</f>
        <v>1.2455296028475773E-2</v>
      </c>
      <c r="U219" s="1">
        <f>(Table2[[#This Row],[Close Price]]-Table2[[#This Row],[200D EMA]])/Table2[[#This Row],[200D EMA]]</f>
        <v>0.13403511937610954</v>
      </c>
      <c r="V219">
        <v>1.3914147885071699</v>
      </c>
      <c r="W219">
        <v>3790.8</v>
      </c>
      <c r="X219">
        <v>3919.35</v>
      </c>
      <c r="Y219">
        <v>3790.8</v>
      </c>
      <c r="Z219">
        <v>3919.35</v>
      </c>
      <c r="AA219">
        <v>3754.2</v>
      </c>
      <c r="AB219">
        <v>4049.55</v>
      </c>
      <c r="AC219" s="1">
        <f>(Table2[[#This Row],[Close Price]]/Table2[[#This Row],[Day Low]])-1</f>
        <v>1.1554289332067036E-2</v>
      </c>
      <c r="AD219" s="1">
        <f>(Table2[[#This Row],[Day High]]/Table2[[#This Row],[Close Price]])-1</f>
        <v>2.2101392583320223E-2</v>
      </c>
      <c r="AE219" s="1">
        <f>(Table2[[#This Row],[Close Price]]/Table2[[#This Row],[Current Week Low]])-1</f>
        <v>1.1554289332067036E-2</v>
      </c>
      <c r="AF219" s="1">
        <f>(Table2[[#This Row],[Current Week High]]/Table2[[#This Row],[Close Price]])-1</f>
        <v>2.2101392583320223E-2</v>
      </c>
      <c r="AG219" s="1">
        <f>(Table2[[#This Row],[Close Price]]/Table2[[#This Row],[Current Month Low]])-1</f>
        <v>2.141601406424809E-2</v>
      </c>
      <c r="AH219" s="1">
        <f>(Table2[[#This Row],[Current Month High]]/Table2[[#This Row],[Close Price]])-1</f>
        <v>5.6055390392739879E-2</v>
      </c>
      <c r="AI219">
        <v>12.1355552078443</v>
      </c>
      <c r="AJ219">
        <v>183.834196891191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-7.0000000000000007E-2</v>
      </c>
      <c r="AM219" t="s">
        <v>3189</v>
      </c>
      <c r="AN219">
        <v>2.04</v>
      </c>
      <c r="AO219" t="s">
        <v>3191</v>
      </c>
      <c r="AP219">
        <v>0.27268221430837403</v>
      </c>
      <c r="AQ219">
        <f>(Table2[[#This Row],[Sharpe Ratio]]-AVERAGE(Table2[Sharpe Ratio]))/_xlfn.STDEV.P(Table2[Sharpe Ratio])</f>
        <v>2.4192718003198186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25</v>
      </c>
      <c r="AT219">
        <f>_xlfn.RANK.AVG(Table2[[#This Row],[6M Return vs Nifty Z-Score]],Table2[6M Return vs Nifty Z-Score])</f>
        <v>603</v>
      </c>
      <c r="AU219">
        <f>_xlfn.RANK.AVG(Table2[[#This Row],[Sharpe Ratio Z-Score]],Table2[Sharpe Ratio Z-Score])</f>
        <v>6</v>
      </c>
      <c r="AV219">
        <f>(Table2[[#This Row],[Rank 1Y]]+Table2[[#This Row],[Rank 6M]]+Table2[[#This Row],[Rank Sharpe]])/3</f>
        <v>211.33333333333334</v>
      </c>
    </row>
    <row r="220" spans="1:48" x14ac:dyDescent="0.3">
      <c r="A220" t="s">
        <v>1328</v>
      </c>
      <c r="B220" t="s">
        <v>1329</v>
      </c>
      <c r="C220" t="s">
        <v>3156</v>
      </c>
      <c r="D220" t="s">
        <v>292</v>
      </c>
      <c r="E220">
        <v>8607.9104239999997</v>
      </c>
      <c r="F220">
        <v>527.5</v>
      </c>
      <c r="G220">
        <v>15.6821347620797</v>
      </c>
      <c r="H220">
        <f>(Table2[[#This Row],[1Y Return vs Nifty]]-AVERAGE(Table2[1Y Return vs Nifty]))/_xlfn.STDEV.P(Table2[1Y Return vs Nifty])</f>
        <v>-0.10672054727633064</v>
      </c>
      <c r="I220">
        <v>-5.8299548435421702</v>
      </c>
      <c r="J220">
        <f>(Table2[[#This Row],[1M Return vs Nifty]]-AVERAGE(Table2[1M Return vs Nifty]))/_xlfn.STDEV.P(Table2[1M Return vs Nifty])</f>
        <v>-0.64980965434718085</v>
      </c>
      <c r="K220">
        <v>21.031262060372399</v>
      </c>
      <c r="L220">
        <f>(Table2[[#This Row],[6M Return vs Nifty]]-AVERAGE(Table2[6M Return vs Nifty]))/_xlfn.STDEV.P(Table2[6M Return vs Nifty])</f>
        <v>0.24736736833029058</v>
      </c>
      <c r="M220">
        <v>-4.2402385566959797</v>
      </c>
      <c r="N220">
        <f>(Table2[[#This Row],[1W Return vs Nifty]]-AVERAGE(Table2[1W Return vs Nifty]))/_xlfn.STDEV.P(Table2[1W Return vs Nifty])</f>
        <v>-0.9165623559730619</v>
      </c>
      <c r="O220">
        <v>544.83000000000004</v>
      </c>
      <c r="P220">
        <v>532.056375497624</v>
      </c>
      <c r="Q220">
        <v>454.323614405755</v>
      </c>
      <c r="R220">
        <v>29.2767653719009</v>
      </c>
      <c r="S220" s="1">
        <f>(Table2[[#This Row],[Close Price]]-Table2[[#This Row],[20D EMA]])/Table2[[#This Row],[20D EMA]]</f>
        <v>-3.1808086926197236E-2</v>
      </c>
      <c r="T220" s="1">
        <f>(Table2[[#This Row],[Close Price]]-Table2[[#This Row],[50D EMA]])/Table2[[#This Row],[50D EMA]]</f>
        <v>-8.5637081096199569E-3</v>
      </c>
      <c r="U220" s="1">
        <f>(Table2[[#This Row],[Close Price]]-Table2[[#This Row],[200D EMA]])/Table2[[#This Row],[200D EMA]]</f>
        <v>0.16106665661646943</v>
      </c>
      <c r="V220">
        <v>0.86698486431369104</v>
      </c>
      <c r="W220">
        <v>520.65</v>
      </c>
      <c r="X220">
        <v>532</v>
      </c>
      <c r="Y220">
        <v>520.65</v>
      </c>
      <c r="Z220">
        <v>532</v>
      </c>
      <c r="AA220">
        <v>520.65</v>
      </c>
      <c r="AB220">
        <v>561</v>
      </c>
      <c r="AC220" s="1">
        <f>(Table2[[#This Row],[Close Price]]/Table2[[#This Row],[Day Low]])-1</f>
        <v>1.3156631134159325E-2</v>
      </c>
      <c r="AD220" s="1">
        <f>(Table2[[#This Row],[Day High]]/Table2[[#This Row],[Close Price]])-1</f>
        <v>8.5308056872037685E-3</v>
      </c>
      <c r="AE220" s="1">
        <f>(Table2[[#This Row],[Close Price]]/Table2[[#This Row],[Current Week Low]])-1</f>
        <v>1.3156631134159325E-2</v>
      </c>
      <c r="AF220" s="1">
        <f>(Table2[[#This Row],[Current Week High]]/Table2[[#This Row],[Close Price]])-1</f>
        <v>8.5308056872037685E-3</v>
      </c>
      <c r="AG220" s="1">
        <f>(Table2[[#This Row],[Close Price]]/Table2[[#This Row],[Current Month Low]])-1</f>
        <v>1.3156631134159325E-2</v>
      </c>
      <c r="AH220" s="1">
        <f>(Table2[[#This Row],[Current Month High]]/Table2[[#This Row],[Close Price]])-1</f>
        <v>6.3507109004739437E-2</v>
      </c>
      <c r="AI220">
        <v>14.104265402843501</v>
      </c>
      <c r="AJ220">
        <v>54.556108995019002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-0.04</v>
      </c>
      <c r="AM220" t="s">
        <v>3189</v>
      </c>
      <c r="AN220">
        <v>-8.09</v>
      </c>
      <c r="AO220" t="s">
        <v>3189</v>
      </c>
      <c r="AP220">
        <v>0.112481528125777</v>
      </c>
      <c r="AQ220">
        <f>(Table2[[#This Row],[Sharpe Ratio]]-AVERAGE(Table2[Sharpe Ratio]))/_xlfn.STDEV.P(Table2[Sharpe Ratio])</f>
        <v>0.55620530376574351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-0.86951988550053927</v>
      </c>
      <c r="AS220">
        <f>_xlfn.RANK.AVG(Table2[[#This Row],[1Y Return vs Nifty Z-Score]],Table2[1Y Return vs Nifty Z-Score])</f>
        <v>336</v>
      </c>
      <c r="AT220">
        <f>_xlfn.RANK.AVG(Table2[[#This Row],[6M Return vs Nifty Z-Score]],Table2[6M Return vs Nifty Z-Score])</f>
        <v>250</v>
      </c>
      <c r="AU220">
        <f>_xlfn.RANK.AVG(Table2[[#This Row],[Sharpe Ratio Z-Score]],Table2[Sharpe Ratio Z-Score])</f>
        <v>199</v>
      </c>
      <c r="AV220">
        <f>(Table2[[#This Row],[Rank 1Y]]+Table2[[#This Row],[Rank 6M]]+Table2[[#This Row],[Rank Sharpe]])/3</f>
        <v>261.66666666666669</v>
      </c>
    </row>
    <row r="221" spans="1:48" x14ac:dyDescent="0.3">
      <c r="A221" t="s">
        <v>1555</v>
      </c>
      <c r="B221" t="s">
        <v>1556</v>
      </c>
      <c r="C221" t="s">
        <v>3155</v>
      </c>
      <c r="D221" t="s">
        <v>635</v>
      </c>
      <c r="E221">
        <v>6325.1393374500003</v>
      </c>
      <c r="F221">
        <v>354.45</v>
      </c>
      <c r="G221">
        <v>27.9597571169157</v>
      </c>
      <c r="H221">
        <f>(Table2[[#This Row],[1Y Return vs Nifty]]-AVERAGE(Table2[1Y Return vs Nifty]))/_xlfn.STDEV.P(Table2[1Y Return vs Nifty])</f>
        <v>0.11218313643065343</v>
      </c>
      <c r="I221">
        <v>1.04873674386357</v>
      </c>
      <c r="J221">
        <f>(Table2[[#This Row],[1M Return vs Nifty]]-AVERAGE(Table2[1M Return vs Nifty]))/_xlfn.STDEV.P(Table2[1M Return vs Nifty])</f>
        <v>1.5507535950761507E-2</v>
      </c>
      <c r="K221">
        <v>14.6976927340259</v>
      </c>
      <c r="L221">
        <f>(Table2[[#This Row],[6M Return vs Nifty]]-AVERAGE(Table2[6M Return vs Nifty]))/_xlfn.STDEV.P(Table2[6M Return vs Nifty])</f>
        <v>4.2240983253295811E-2</v>
      </c>
      <c r="M221">
        <v>-3.0810532807919699</v>
      </c>
      <c r="N221">
        <f>(Table2[[#This Row],[1W Return vs Nifty]]-AVERAGE(Table2[1W Return vs Nifty]))/_xlfn.STDEV.P(Table2[1W Return vs Nifty])</f>
        <v>-0.69212469512647601</v>
      </c>
      <c r="O221">
        <v>368.03</v>
      </c>
      <c r="P221">
        <v>364.86166639584599</v>
      </c>
      <c r="Q221">
        <v>328.865381933913</v>
      </c>
      <c r="R221">
        <v>31.604463464389699</v>
      </c>
      <c r="S221" s="1">
        <f>(Table2[[#This Row],[Close Price]]-Table2[[#This Row],[20D EMA]])/Table2[[#This Row],[20D EMA]]</f>
        <v>-3.6899165828872607E-2</v>
      </c>
      <c r="T221" s="1">
        <f>(Table2[[#This Row],[Close Price]]-Table2[[#This Row],[50D EMA]])/Table2[[#This Row],[50D EMA]]</f>
        <v>-2.8535928421020162E-2</v>
      </c>
      <c r="U221" s="1">
        <f>(Table2[[#This Row],[Close Price]]-Table2[[#This Row],[200D EMA]])/Table2[[#This Row],[200D EMA]]</f>
        <v>7.7796628868733703E-2</v>
      </c>
      <c r="V221">
        <v>0.70252097394340796</v>
      </c>
      <c r="W221">
        <v>349.8</v>
      </c>
      <c r="X221">
        <v>357.85</v>
      </c>
      <c r="Y221">
        <v>349.8</v>
      </c>
      <c r="Z221">
        <v>357.85</v>
      </c>
      <c r="AA221">
        <v>349.8</v>
      </c>
      <c r="AB221">
        <v>373.7</v>
      </c>
      <c r="AC221" s="1">
        <f>(Table2[[#This Row],[Close Price]]/Table2[[#This Row],[Day Low]])-1</f>
        <v>1.3293310463121655E-2</v>
      </c>
      <c r="AD221" s="1">
        <f>(Table2[[#This Row],[Day High]]/Table2[[#This Row],[Close Price]])-1</f>
        <v>9.5923261390888914E-3</v>
      </c>
      <c r="AE221" s="1">
        <f>(Table2[[#This Row],[Close Price]]/Table2[[#This Row],[Current Week Low]])-1</f>
        <v>1.3293310463121655E-2</v>
      </c>
      <c r="AF221" s="1">
        <f>(Table2[[#This Row],[Current Week High]]/Table2[[#This Row],[Close Price]])-1</f>
        <v>9.5923261390888914E-3</v>
      </c>
      <c r="AG221" s="1">
        <f>(Table2[[#This Row],[Close Price]]/Table2[[#This Row],[Current Month Low]])-1</f>
        <v>1.3293310463121655E-2</v>
      </c>
      <c r="AH221" s="1">
        <f>(Table2[[#This Row],[Current Month High]]/Table2[[#This Row],[Close Price]])-1</f>
        <v>5.4309493581605306E-2</v>
      </c>
      <c r="AI221">
        <v>23.6563690224291</v>
      </c>
      <c r="AJ221">
        <v>74.562915538044706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-0.15</v>
      </c>
      <c r="AM221" t="s">
        <v>3189</v>
      </c>
      <c r="AN221">
        <v>-5.37</v>
      </c>
      <c r="AO221" t="s">
        <v>3189</v>
      </c>
      <c r="AP221">
        <v>0.106771772394856</v>
      </c>
      <c r="AQ221">
        <f>(Table2[[#This Row],[Sharpe Ratio]]-AVERAGE(Table2[Sharpe Ratio]))/_xlfn.STDEV.P(Table2[Sharpe Ratio])</f>
        <v>0.48980324982159418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-3.2389789670171032E-2</v>
      </c>
      <c r="AS221">
        <f>_xlfn.RANK.AVG(Table2[[#This Row],[1Y Return vs Nifty Z-Score]],Table2[1Y Return vs Nifty Z-Score])</f>
        <v>264</v>
      </c>
      <c r="AT221">
        <f>_xlfn.RANK.AVG(Table2[[#This Row],[6M Return vs Nifty Z-Score]],Table2[6M Return vs Nifty Z-Score])</f>
        <v>305</v>
      </c>
      <c r="AU221">
        <f>_xlfn.RANK.AVG(Table2[[#This Row],[Sharpe Ratio Z-Score]],Table2[Sharpe Ratio Z-Score])</f>
        <v>217</v>
      </c>
      <c r="AV221">
        <f>(Table2[[#This Row],[Rank 1Y]]+Table2[[#This Row],[Rank 6M]]+Table2[[#This Row],[Rank Sharpe]])/3</f>
        <v>262</v>
      </c>
    </row>
    <row r="222" spans="1:48" x14ac:dyDescent="0.3">
      <c r="A222" t="s">
        <v>1051</v>
      </c>
      <c r="B222" t="s">
        <v>1052</v>
      </c>
      <c r="C222" t="s">
        <v>3161</v>
      </c>
      <c r="D222" t="s">
        <v>603</v>
      </c>
      <c r="E222">
        <v>12777.78984426</v>
      </c>
      <c r="F222">
        <v>134.41999999999999</v>
      </c>
      <c r="G222">
        <v>-77.773188169382607</v>
      </c>
      <c r="H222">
        <f>(Table2[[#This Row],[1Y Return vs Nifty]]-AVERAGE(Table2[1Y Return vs Nifty]))/_xlfn.STDEV.P(Table2[1Y Return vs Nifty])</f>
        <v>-1.7729808263819871</v>
      </c>
      <c r="I222">
        <v>-5.7893822964704498</v>
      </c>
      <c r="J222">
        <f>(Table2[[#This Row],[1M Return vs Nifty]]-AVERAGE(Table2[1M Return vs Nifty]))/_xlfn.STDEV.P(Table2[1M Return vs Nifty])</f>
        <v>-0.64588541778591235</v>
      </c>
      <c r="K222">
        <v>-24.721166381199399</v>
      </c>
      <c r="L222">
        <f>(Table2[[#This Row],[6M Return vs Nifty]]-AVERAGE(Table2[6M Return vs Nifty]))/_xlfn.STDEV.P(Table2[6M Return vs Nifty])</f>
        <v>-1.2344242993907024</v>
      </c>
      <c r="M222">
        <v>-3.3733744705062199</v>
      </c>
      <c r="N222">
        <f>(Table2[[#This Row],[1W Return vs Nifty]]-AVERAGE(Table2[1W Return vs Nifty]))/_xlfn.STDEV.P(Table2[1W Return vs Nifty])</f>
        <v>-0.74872296755034884</v>
      </c>
      <c r="O222">
        <v>138.30000000000001</v>
      </c>
      <c r="P222">
        <v>141.89297766608101</v>
      </c>
      <c r="Q222">
        <v>168.95731991222101</v>
      </c>
      <c r="R222">
        <v>34.966357415408197</v>
      </c>
      <c r="S222" s="1">
        <f>(Table2[[#This Row],[Close Price]]-Table2[[#This Row],[20D EMA]])/Table2[[#This Row],[20D EMA]]</f>
        <v>-2.8054953000723235E-2</v>
      </c>
      <c r="T222" s="1">
        <f>(Table2[[#This Row],[Close Price]]-Table2[[#This Row],[50D EMA]])/Table2[[#This Row],[50D EMA]]</f>
        <v>-5.2666296732931342E-2</v>
      </c>
      <c r="U222" s="1">
        <f>(Table2[[#This Row],[Close Price]]-Table2[[#This Row],[200D EMA]])/Table2[[#This Row],[200D EMA]]</f>
        <v>-0.20441446354715095</v>
      </c>
      <c r="V222">
        <v>1.38379799848695</v>
      </c>
      <c r="W222">
        <v>132.57</v>
      </c>
      <c r="X222">
        <v>135.44999999999999</v>
      </c>
      <c r="Y222">
        <v>132.57</v>
      </c>
      <c r="Z222">
        <v>135.44999999999999</v>
      </c>
      <c r="AA222">
        <v>132.57</v>
      </c>
      <c r="AB222">
        <v>143.05000000000001</v>
      </c>
      <c r="AC222" s="1">
        <f>(Table2[[#This Row],[Close Price]]/Table2[[#This Row],[Day Low]])-1</f>
        <v>1.3954891755298959E-2</v>
      </c>
      <c r="AD222" s="1">
        <f>(Table2[[#This Row],[Day High]]/Table2[[#This Row],[Close Price]])-1</f>
        <v>7.6625502157416925E-3</v>
      </c>
      <c r="AE222" s="1">
        <f>(Table2[[#This Row],[Close Price]]/Table2[[#This Row],[Current Week Low]])-1</f>
        <v>1.3954891755298959E-2</v>
      </c>
      <c r="AF222" s="1">
        <f>(Table2[[#This Row],[Current Week High]]/Table2[[#This Row],[Close Price]])-1</f>
        <v>7.6625502157416925E-3</v>
      </c>
      <c r="AG222" s="1">
        <f>(Table2[[#This Row],[Close Price]]/Table2[[#This Row],[Current Month Low]])-1</f>
        <v>1.3954891755298959E-2</v>
      </c>
      <c r="AH222" s="1">
        <f>(Table2[[#This Row],[Current Month High]]/Table2[[#This Row],[Close Price]])-1</f>
        <v>6.4201755691117635E-2</v>
      </c>
      <c r="AI222">
        <v>122.95789317065901</v>
      </c>
      <c r="AJ222">
        <v>7.10756972111552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-0.16</v>
      </c>
      <c r="AM222" t="s">
        <v>3189</v>
      </c>
      <c r="AN222">
        <v>-4.5999999999999996</v>
      </c>
      <c r="AO222" t="s">
        <v>3189</v>
      </c>
      <c r="AP222">
        <v>-7.5565919949722005E-2</v>
      </c>
      <c r="AQ222">
        <f>(Table2[[#This Row],[Sharpe Ratio]]-AVERAGE(Table2[Sharpe Ratio]))/_xlfn.STDEV.P(Table2[Sharpe Ratio])</f>
        <v>-1.6307073032915727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738</v>
      </c>
      <c r="AT222">
        <f>_xlfn.RANK.AVG(Table2[[#This Row],[6M Return vs Nifty Z-Score]],Table2[6M Return vs Nifty Z-Score])</f>
        <v>701</v>
      </c>
      <c r="AU222">
        <f>_xlfn.RANK.AVG(Table2[[#This Row],[Sharpe Ratio Z-Score]],Table2[Sharpe Ratio Z-Score])</f>
        <v>698</v>
      </c>
      <c r="AV222">
        <f>(Table2[[#This Row],[Rank 1Y]]+Table2[[#This Row],[Rank 6M]]+Table2[[#This Row],[Rank Sharpe]])/3</f>
        <v>712.33333333333337</v>
      </c>
    </row>
    <row r="223" spans="1:48" x14ac:dyDescent="0.3">
      <c r="A223" t="s">
        <v>916</v>
      </c>
      <c r="B223" t="s">
        <v>917</v>
      </c>
      <c r="C223" t="s">
        <v>3148</v>
      </c>
      <c r="D223" t="s">
        <v>54</v>
      </c>
      <c r="E223">
        <v>16866.8214810299</v>
      </c>
      <c r="F223">
        <v>7323.65</v>
      </c>
      <c r="G223">
        <v>38.984314149305497</v>
      </c>
      <c r="H223">
        <f>(Table2[[#This Row],[1Y Return vs Nifty]]-AVERAGE(Table2[1Y Return vs Nifty]))/_xlfn.STDEV.P(Table2[1Y Return vs Nifty])</f>
        <v>0.30874531075728828</v>
      </c>
      <c r="I223">
        <v>8.6348034690089808</v>
      </c>
      <c r="J223">
        <f>(Table2[[#This Row],[1M Return vs Nifty]]-AVERAGE(Table2[1M Return vs Nifty]))/_xlfn.STDEV.P(Table2[1M Return vs Nifty])</f>
        <v>0.74924309232129482</v>
      </c>
      <c r="K223">
        <v>29.4405926973246</v>
      </c>
      <c r="L223">
        <f>(Table2[[#This Row],[6M Return vs Nifty]]-AVERAGE(Table2[6M Return vs Nifty]))/_xlfn.STDEV.P(Table2[6M Return vs Nifty])</f>
        <v>0.51972178739374697</v>
      </c>
      <c r="M223">
        <v>8.4439474823743108</v>
      </c>
      <c r="N223">
        <f>(Table2[[#This Row],[1W Return vs Nifty]]-AVERAGE(Table2[1W Return vs Nifty]))/_xlfn.STDEV.P(Table2[1W Return vs Nifty])</f>
        <v>1.5393082486045591</v>
      </c>
      <c r="O223">
        <v>6963.22</v>
      </c>
      <c r="P223">
        <v>6674.6532535796096</v>
      </c>
      <c r="Q223">
        <v>5814.6864863316896</v>
      </c>
      <c r="R223">
        <v>75.517858912300795</v>
      </c>
      <c r="S223" s="1">
        <f>(Table2[[#This Row],[Close Price]]-Table2[[#This Row],[20D EMA]])/Table2[[#This Row],[20D EMA]]</f>
        <v>5.1761972191026476E-2</v>
      </c>
      <c r="T223" s="1">
        <f>(Table2[[#This Row],[Close Price]]-Table2[[#This Row],[50D EMA]])/Table2[[#This Row],[50D EMA]]</f>
        <v>9.7233027958768314E-2</v>
      </c>
      <c r="U223" s="1">
        <f>(Table2[[#This Row],[Close Price]]-Table2[[#This Row],[200D EMA]])/Table2[[#This Row],[200D EMA]]</f>
        <v>0.2595090065845097</v>
      </c>
      <c r="V223">
        <v>0.95564056384970197</v>
      </c>
      <c r="W223">
        <v>7205.05</v>
      </c>
      <c r="X223">
        <v>7412.45</v>
      </c>
      <c r="Y223">
        <v>7205.05</v>
      </c>
      <c r="Z223">
        <v>7412.45</v>
      </c>
      <c r="AA223">
        <v>6700</v>
      </c>
      <c r="AB223">
        <v>7600</v>
      </c>
      <c r="AC223" s="1">
        <f>(Table2[[#This Row],[Close Price]]/Table2[[#This Row],[Day Low]])-1</f>
        <v>1.6460676886350445E-2</v>
      </c>
      <c r="AD223" s="1">
        <f>(Table2[[#This Row],[Day High]]/Table2[[#This Row],[Close Price]])-1</f>
        <v>1.2125101554552709E-2</v>
      </c>
      <c r="AE223" s="1">
        <f>(Table2[[#This Row],[Close Price]]/Table2[[#This Row],[Current Week Low]])-1</f>
        <v>1.6460676886350445E-2</v>
      </c>
      <c r="AF223" s="1">
        <f>(Table2[[#This Row],[Current Week High]]/Table2[[#This Row],[Close Price]])-1</f>
        <v>1.2125101554552709E-2</v>
      </c>
      <c r="AG223" s="1">
        <f>(Table2[[#This Row],[Close Price]]/Table2[[#This Row],[Current Month Low]])-1</f>
        <v>9.3082089552238845E-2</v>
      </c>
      <c r="AH223" s="1">
        <f>(Table2[[#This Row],[Current Month High]]/Table2[[#This Row],[Close Price]])-1</f>
        <v>3.7733916831088399E-2</v>
      </c>
      <c r="AI223">
        <v>3.7733916831088399</v>
      </c>
      <c r="AJ223">
        <v>66.136432202988999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-0.1</v>
      </c>
      <c r="AM223" t="s">
        <v>3189</v>
      </c>
      <c r="AN223">
        <v>6.76</v>
      </c>
      <c r="AO223" t="s">
        <v>3191</v>
      </c>
      <c r="AP223">
        <v>4.5437679460024999E-2</v>
      </c>
      <c r="AQ223">
        <f>(Table2[[#This Row],[Sharpe Ratio]]-AVERAGE(Table2[Sharpe Ratio]))/_xlfn.STDEV.P(Table2[Sharpe Ratio])</f>
        <v>-0.22348641432611777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2.8935320247507716</v>
      </c>
      <c r="AS223">
        <f>_xlfn.RANK.AVG(Table2[[#This Row],[1Y Return vs Nifty Z-Score]],Table2[1Y Return vs Nifty Z-Score])</f>
        <v>210</v>
      </c>
      <c r="AT223">
        <f>_xlfn.RANK.AVG(Table2[[#This Row],[6M Return vs Nifty Z-Score]],Table2[6M Return vs Nifty Z-Score])</f>
        <v>181</v>
      </c>
      <c r="AU223">
        <f>_xlfn.RANK.AVG(Table2[[#This Row],[Sharpe Ratio Z-Score]],Table2[Sharpe Ratio Z-Score])</f>
        <v>399</v>
      </c>
      <c r="AV223">
        <f>(Table2[[#This Row],[Rank 1Y]]+Table2[[#This Row],[Rank 6M]]+Table2[[#This Row],[Rank Sharpe]])/3</f>
        <v>263.33333333333331</v>
      </c>
    </row>
    <row r="224" spans="1:48" x14ac:dyDescent="0.3">
      <c r="A224" t="s">
        <v>139</v>
      </c>
      <c r="B224" t="s">
        <v>140</v>
      </c>
      <c r="C224" t="s">
        <v>3152</v>
      </c>
      <c r="D224" t="s">
        <v>141</v>
      </c>
      <c r="E224">
        <v>202857.56518999999</v>
      </c>
      <c r="F224">
        <v>480.1</v>
      </c>
      <c r="G224">
        <v>24.240049692457099</v>
      </c>
      <c r="H224">
        <f>(Table2[[#This Row],[1Y Return vs Nifty]]-AVERAGE(Table2[1Y Return vs Nifty]))/_xlfn.STDEV.P(Table2[1Y Return vs Nifty])</f>
        <v>4.5862668672864787E-2</v>
      </c>
      <c r="I224">
        <v>-22.049376839582301</v>
      </c>
      <c r="J224">
        <f>(Table2[[#This Row],[1M Return vs Nifty]]-AVERAGE(Table2[1M Return vs Nifty]))/_xlfn.STDEV.P(Table2[1M Return vs Nifty])</f>
        <v>-2.2185760590540755</v>
      </c>
      <c r="K224">
        <v>44.814224392401897</v>
      </c>
      <c r="L224">
        <f>(Table2[[#This Row],[6M Return vs Nifty]]-AVERAGE(Table2[6M Return vs Nifty]))/_xlfn.STDEV.P(Table2[6M Return vs Nifty])</f>
        <v>1.0176302072160694</v>
      </c>
      <c r="M224">
        <v>-1.6155019340160599</v>
      </c>
      <c r="N224">
        <f>(Table2[[#This Row],[1W Return vs Nifty]]-AVERAGE(Table2[1W Return vs Nifty]))/_xlfn.STDEV.P(Table2[1W Return vs Nifty])</f>
        <v>-0.40836943791409352</v>
      </c>
      <c r="O224">
        <v>520.69000000000005</v>
      </c>
      <c r="P224">
        <v>561.56313329299303</v>
      </c>
      <c r="Q224">
        <v>489.249649146384</v>
      </c>
      <c r="R224">
        <v>28.364547954917398</v>
      </c>
      <c r="S224" s="1">
        <f>(Table2[[#This Row],[Close Price]]-Table2[[#This Row],[20D EMA]])/Table2[[#This Row],[20D EMA]]</f>
        <v>-7.795425301042852E-2</v>
      </c>
      <c r="T224" s="1">
        <f>(Table2[[#This Row],[Close Price]]-Table2[[#This Row],[50D EMA]])/Table2[[#This Row],[50D EMA]]</f>
        <v>-0.14506495968724853</v>
      </c>
      <c r="U224" s="1">
        <f>(Table2[[#This Row],[Close Price]]-Table2[[#This Row],[200D EMA]])/Table2[[#This Row],[200D EMA]]</f>
        <v>-1.8701391329248342E-2</v>
      </c>
      <c r="V224">
        <v>1.3547437861776701</v>
      </c>
      <c r="W224">
        <v>477</v>
      </c>
      <c r="X224">
        <v>486</v>
      </c>
      <c r="Y224">
        <v>477</v>
      </c>
      <c r="Z224">
        <v>486</v>
      </c>
      <c r="AA224">
        <v>477</v>
      </c>
      <c r="AB224">
        <v>502.45</v>
      </c>
      <c r="AC224" s="1">
        <f>(Table2[[#This Row],[Close Price]]/Table2[[#This Row],[Day Low]])-1</f>
        <v>6.4989517819706855E-3</v>
      </c>
      <c r="AD224" s="1">
        <f>(Table2[[#This Row],[Day High]]/Table2[[#This Row],[Close Price]])-1</f>
        <v>1.2289106436158992E-2</v>
      </c>
      <c r="AE224" s="1">
        <f>(Table2[[#This Row],[Close Price]]/Table2[[#This Row],[Current Week Low]])-1</f>
        <v>6.4989517819706855E-3</v>
      </c>
      <c r="AF224" s="1">
        <f>(Table2[[#This Row],[Current Week High]]/Table2[[#This Row],[Close Price]])-1</f>
        <v>1.2289106436158992E-2</v>
      </c>
      <c r="AG224" s="1">
        <f>(Table2[[#This Row],[Close Price]]/Table2[[#This Row],[Current Month Low]])-1</f>
        <v>6.4989517819706855E-3</v>
      </c>
      <c r="AH224" s="1">
        <f>(Table2[[#This Row],[Current Month High]]/Table2[[#This Row],[Close Price]])-1</f>
        <v>4.6552801499687435E-2</v>
      </c>
      <c r="AI224">
        <v>68.235784211622502</v>
      </c>
      <c r="AJ224">
        <v>68.692902319044194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-0.19</v>
      </c>
      <c r="AM224" t="s">
        <v>3189</v>
      </c>
      <c r="AN224">
        <v>-7.43</v>
      </c>
      <c r="AO224" t="s">
        <v>3189</v>
      </c>
      <c r="AP224">
        <v>3.0139566358978999E-2</v>
      </c>
      <c r="AQ224">
        <f>(Table2[[#This Row],[Sharpe Ratio]]-AVERAGE(Table2[Sharpe Ratio]))/_xlfn.STDEV.P(Table2[Sharpe Ratio])</f>
        <v>-0.40139702543653349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288</v>
      </c>
      <c r="AT224">
        <f>_xlfn.RANK.AVG(Table2[[#This Row],[6M Return vs Nifty Z-Score]],Table2[6M Return vs Nifty Z-Score])</f>
        <v>99</v>
      </c>
      <c r="AU224">
        <f>_xlfn.RANK.AVG(Table2[[#This Row],[Sharpe Ratio Z-Score]],Table2[Sharpe Ratio Z-Score])</f>
        <v>445</v>
      </c>
      <c r="AV224">
        <f>(Table2[[#This Row],[Rank 1Y]]+Table2[[#This Row],[Rank 6M]]+Table2[[#This Row],[Rank Sharpe]])/3</f>
        <v>277.33333333333331</v>
      </c>
    </row>
    <row r="225" spans="1:48" x14ac:dyDescent="0.3">
      <c r="A225" t="s">
        <v>265</v>
      </c>
      <c r="B225" t="s">
        <v>266</v>
      </c>
      <c r="C225" t="s">
        <v>3155</v>
      </c>
      <c r="D225" t="s">
        <v>220</v>
      </c>
      <c r="E225">
        <v>100218.8964</v>
      </c>
      <c r="F225">
        <v>6664</v>
      </c>
      <c r="G225">
        <v>3.63494037489775</v>
      </c>
      <c r="H225">
        <f>(Table2[[#This Row],[1Y Return vs Nifty]]-AVERAGE(Table2[1Y Return vs Nifty]))/_xlfn.STDEV.P(Table2[1Y Return vs Nifty])</f>
        <v>-0.32151581898864895</v>
      </c>
      <c r="I225">
        <v>-3.7154875257042801</v>
      </c>
      <c r="J225">
        <f>(Table2[[#This Row],[1M Return vs Nifty]]-AVERAGE(Table2[1M Return vs Nifty]))/_xlfn.STDEV.P(Table2[1M Return vs Nifty])</f>
        <v>-0.44529525840356299</v>
      </c>
      <c r="K225">
        <v>24.205342417571401</v>
      </c>
      <c r="L225">
        <f>(Table2[[#This Row],[6M Return vs Nifty]]-AVERAGE(Table2[6M Return vs Nifty]))/_xlfn.STDEV.P(Table2[6M Return vs Nifty])</f>
        <v>0.35016684774985285</v>
      </c>
      <c r="M225">
        <v>-1.6272192376755401</v>
      </c>
      <c r="N225">
        <f>(Table2[[#This Row],[1W Return vs Nifty]]-AVERAGE(Table2[1W Return vs Nifty]))/_xlfn.STDEV.P(Table2[1W Return vs Nifty])</f>
        <v>-0.41063810391549005</v>
      </c>
      <c r="O225">
        <v>6692.58</v>
      </c>
      <c r="P225">
        <v>6630.80839604836</v>
      </c>
      <c r="Q225">
        <v>5873.0950141059102</v>
      </c>
      <c r="R225">
        <v>45.247820721855398</v>
      </c>
      <c r="S225" s="1">
        <f>(Table2[[#This Row],[Close Price]]-Table2[[#This Row],[20D EMA]])/Table2[[#This Row],[20D EMA]]</f>
        <v>-4.2704009515015032E-3</v>
      </c>
      <c r="T225" s="1">
        <f>(Table2[[#This Row],[Close Price]]-Table2[[#This Row],[50D EMA]])/Table2[[#This Row],[50D EMA]]</f>
        <v>5.0056647650112427E-3</v>
      </c>
      <c r="U225" s="1">
        <f>(Table2[[#This Row],[Close Price]]-Table2[[#This Row],[200D EMA]])/Table2[[#This Row],[200D EMA]]</f>
        <v>0.13466579103428536</v>
      </c>
      <c r="V225">
        <v>0.52098596364249194</v>
      </c>
      <c r="W225">
        <v>6575</v>
      </c>
      <c r="X225">
        <v>6701.65</v>
      </c>
      <c r="Y225">
        <v>6575</v>
      </c>
      <c r="Z225">
        <v>6701.65</v>
      </c>
      <c r="AA225">
        <v>6476.3</v>
      </c>
      <c r="AB225">
        <v>6840.8</v>
      </c>
      <c r="AC225" s="1">
        <f>(Table2[[#This Row],[Close Price]]/Table2[[#This Row],[Day Low]])-1</f>
        <v>1.3536121673003887E-2</v>
      </c>
      <c r="AD225" s="1">
        <f>(Table2[[#This Row],[Day High]]/Table2[[#This Row],[Close Price]])-1</f>
        <v>5.6497599039615487E-3</v>
      </c>
      <c r="AE225" s="1">
        <f>(Table2[[#This Row],[Close Price]]/Table2[[#This Row],[Current Week Low]])-1</f>
        <v>1.3536121673003887E-2</v>
      </c>
      <c r="AF225" s="1">
        <f>(Table2[[#This Row],[Current Week High]]/Table2[[#This Row],[Close Price]])-1</f>
        <v>5.6497599039615487E-3</v>
      </c>
      <c r="AG225" s="1">
        <f>(Table2[[#This Row],[Close Price]]/Table2[[#This Row],[Current Month Low]])-1</f>
        <v>2.8982598088414635E-2</v>
      </c>
      <c r="AH225" s="1">
        <f>(Table2[[#This Row],[Current Month High]]/Table2[[#This Row],[Close Price]])-1</f>
        <v>2.6530612244898055E-2</v>
      </c>
      <c r="AI225">
        <v>10.015756302521</v>
      </c>
      <c r="AJ225">
        <v>75.322283609576402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-0.13</v>
      </c>
      <c r="AM225" t="s">
        <v>3189</v>
      </c>
      <c r="AN225">
        <v>-2.46</v>
      </c>
      <c r="AO225" t="s">
        <v>3189</v>
      </c>
      <c r="AP225">
        <v>0.12315141621903</v>
      </c>
      <c r="AQ225">
        <f>(Table2[[#This Row],[Sharpe Ratio]]-AVERAGE(Table2[Sharpe Ratio]))/_xlfn.STDEV.P(Table2[Sharpe Ratio])</f>
        <v>0.68029160765250163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-0.14699072590534751</v>
      </c>
      <c r="AS225">
        <f>_xlfn.RANK.AVG(Table2[[#This Row],[1Y Return vs Nifty Z-Score]],Table2[1Y Return vs Nifty Z-Score])</f>
        <v>412</v>
      </c>
      <c r="AT225">
        <f>_xlfn.RANK.AVG(Table2[[#This Row],[6M Return vs Nifty Z-Score]],Table2[6M Return vs Nifty Z-Score])</f>
        <v>215</v>
      </c>
      <c r="AU225">
        <f>_xlfn.RANK.AVG(Table2[[#This Row],[Sharpe Ratio Z-Score]],Table2[Sharpe Ratio Z-Score])</f>
        <v>173</v>
      </c>
      <c r="AV225">
        <f>(Table2[[#This Row],[Rank 1Y]]+Table2[[#This Row],[Rank 6M]]+Table2[[#This Row],[Rank Sharpe]])/3</f>
        <v>266.66666666666669</v>
      </c>
    </row>
    <row r="226" spans="1:48" x14ac:dyDescent="0.3">
      <c r="A226" t="s">
        <v>16</v>
      </c>
      <c r="B226" t="s">
        <v>17</v>
      </c>
      <c r="C226" t="s">
        <v>3142</v>
      </c>
      <c r="D226" t="s">
        <v>18</v>
      </c>
      <c r="E226">
        <v>1978932.2337140399</v>
      </c>
      <c r="F226">
        <v>2924.9</v>
      </c>
      <c r="G226">
        <v>-7.6177660499125803</v>
      </c>
      <c r="H226">
        <f>(Table2[[#This Row],[1Y Return vs Nifty]]-AVERAGE(Table2[1Y Return vs Nifty]))/_xlfn.STDEV.P(Table2[1Y Return vs Nifty])</f>
        <v>-0.52214577948698437</v>
      </c>
      <c r="I226">
        <v>-1.8872282784482299</v>
      </c>
      <c r="J226">
        <f>(Table2[[#This Row],[1M Return vs Nifty]]-AVERAGE(Table2[1M Return vs Nifty]))/_xlfn.STDEV.P(Table2[1M Return vs Nifty])</f>
        <v>-0.26846332894946534</v>
      </c>
      <c r="K226">
        <v>-11.1431917830415</v>
      </c>
      <c r="L226">
        <f>(Table2[[#This Row],[6M Return vs Nifty]]-AVERAGE(Table2[6M Return vs Nifty]))/_xlfn.STDEV.P(Table2[6M Return vs Nifty])</f>
        <v>-0.79467213083047827</v>
      </c>
      <c r="M226">
        <v>-1.7595274102965399</v>
      </c>
      <c r="N226">
        <f>(Table2[[#This Row],[1W Return vs Nifty]]-AVERAGE(Table2[1W Return vs Nifty]))/_xlfn.STDEV.P(Table2[1W Return vs Nifty])</f>
        <v>-0.43625517945225911</v>
      </c>
      <c r="O226">
        <v>2988.72</v>
      </c>
      <c r="P226">
        <v>2992.62541056997</v>
      </c>
      <c r="Q226">
        <v>2850.6980886062202</v>
      </c>
      <c r="R226">
        <v>29.989649769635999</v>
      </c>
      <c r="S226" s="1">
        <f>(Table2[[#This Row],[Close Price]]-Table2[[#This Row],[20D EMA]])/Table2[[#This Row],[20D EMA]]</f>
        <v>-2.1353622955646467E-2</v>
      </c>
      <c r="T226" s="1">
        <f>(Table2[[#This Row],[Close Price]]-Table2[[#This Row],[50D EMA]])/Table2[[#This Row],[50D EMA]]</f>
        <v>-2.2630767730155384E-2</v>
      </c>
      <c r="U226" s="1">
        <f>(Table2[[#This Row],[Close Price]]-Table2[[#This Row],[200D EMA]])/Table2[[#This Row],[200D EMA]]</f>
        <v>2.6029382659059193E-2</v>
      </c>
      <c r="V226">
        <v>1.3443251179733</v>
      </c>
      <c r="W226">
        <v>2911.2</v>
      </c>
      <c r="X226">
        <v>2939.85</v>
      </c>
      <c r="Y226">
        <v>2911.2</v>
      </c>
      <c r="Z226">
        <v>2939.85</v>
      </c>
      <c r="AA226">
        <v>2911.2</v>
      </c>
      <c r="AB226">
        <v>3053.6</v>
      </c>
      <c r="AC226" s="1">
        <f>(Table2[[#This Row],[Close Price]]/Table2[[#This Row],[Day Low]])-1</f>
        <v>4.7059631766970256E-3</v>
      </c>
      <c r="AD226" s="1">
        <f>(Table2[[#This Row],[Day High]]/Table2[[#This Row],[Close Price]])-1</f>
        <v>5.1112858559265728E-3</v>
      </c>
      <c r="AE226" s="1">
        <f>(Table2[[#This Row],[Close Price]]/Table2[[#This Row],[Current Week Low]])-1</f>
        <v>4.7059631766970256E-3</v>
      </c>
      <c r="AF226" s="1">
        <f>(Table2[[#This Row],[Current Week High]]/Table2[[#This Row],[Close Price]])-1</f>
        <v>5.1112858559265728E-3</v>
      </c>
      <c r="AG226" s="1">
        <f>(Table2[[#This Row],[Close Price]]/Table2[[#This Row],[Current Month Low]])-1</f>
        <v>4.7059631766970256E-3</v>
      </c>
      <c r="AH226" s="1">
        <f>(Table2[[#This Row],[Current Month High]]/Table2[[#This Row],[Close Price]])-1</f>
        <v>4.4001504324934215E-2</v>
      </c>
      <c r="AI226">
        <v>10.007179732640401</v>
      </c>
      <c r="AJ226">
        <v>31.734450299509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-0.04</v>
      </c>
      <c r="AM226" t="s">
        <v>3189</v>
      </c>
      <c r="AN226">
        <v>-2.38</v>
      </c>
      <c r="AO226" t="s">
        <v>3189</v>
      </c>
      <c r="AP226">
        <v>6.3023684040280003E-3</v>
      </c>
      <c r="AQ226">
        <f>(Table2[[#This Row],[Sharpe Ratio]]-AVERAGE(Table2[Sharpe Ratio]))/_xlfn.STDEV.P(Table2[Sharpe Ratio])</f>
        <v>-0.67861359635045326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487</v>
      </c>
      <c r="AT226">
        <f>_xlfn.RANK.AVG(Table2[[#This Row],[6M Return vs Nifty Z-Score]],Table2[6M Return vs Nifty Z-Score])</f>
        <v>585</v>
      </c>
      <c r="AU226">
        <f>_xlfn.RANK.AVG(Table2[[#This Row],[Sharpe Ratio Z-Score]],Table2[Sharpe Ratio Z-Score])</f>
        <v>512</v>
      </c>
      <c r="AV226">
        <f>(Table2[[#This Row],[Rank 1Y]]+Table2[[#This Row],[Rank 6M]]+Table2[[#This Row],[Rank Sharpe]])/3</f>
        <v>528</v>
      </c>
    </row>
    <row r="227" spans="1:48" x14ac:dyDescent="0.3">
      <c r="A227" t="s">
        <v>52</v>
      </c>
      <c r="B227" t="s">
        <v>53</v>
      </c>
      <c r="C227" t="s">
        <v>3148</v>
      </c>
      <c r="D227" t="s">
        <v>54</v>
      </c>
      <c r="E227">
        <v>437122.84150944999</v>
      </c>
      <c r="F227">
        <v>1821.85</v>
      </c>
      <c r="G227">
        <v>34.432516985103902</v>
      </c>
      <c r="H227">
        <f>(Table2[[#This Row],[1Y Return vs Nifty]]-AVERAGE(Table2[1Y Return vs Nifty]))/_xlfn.STDEV.P(Table2[1Y Return vs Nifty])</f>
        <v>0.22758911145960736</v>
      </c>
      <c r="I227">
        <v>2.3050255218093501</v>
      </c>
      <c r="J227">
        <f>(Table2[[#This Row],[1M Return vs Nifty]]-AVERAGE(Table2[1M Return vs Nifty]))/_xlfn.STDEV.P(Table2[1M Return vs Nifty])</f>
        <v>0.13701763846445059</v>
      </c>
      <c r="K227">
        <v>3.4626922912345801</v>
      </c>
      <c r="L227">
        <f>(Table2[[#This Row],[6M Return vs Nifty]]-AVERAGE(Table2[6M Return vs Nifty]))/_xlfn.STDEV.P(Table2[6M Return vs Nifty])</f>
        <v>-0.32162888355017027</v>
      </c>
      <c r="M227">
        <v>1.15718405966729</v>
      </c>
      <c r="N227">
        <f>(Table2[[#This Row],[1W Return vs Nifty]]-AVERAGE(Table2[1W Return vs Nifty]))/_xlfn.STDEV.P(Table2[1W Return vs Nifty])</f>
        <v>0.12846895334227865</v>
      </c>
      <c r="O227">
        <v>1784.62</v>
      </c>
      <c r="P227">
        <v>1709.6543392973199</v>
      </c>
      <c r="Q227">
        <v>1513.2359996044499</v>
      </c>
      <c r="R227">
        <v>66.418720247401893</v>
      </c>
      <c r="S227" s="1">
        <f>(Table2[[#This Row],[Close Price]]-Table2[[#This Row],[20D EMA]])/Table2[[#This Row],[20D EMA]]</f>
        <v>2.0861583978662137E-2</v>
      </c>
      <c r="T227" s="1">
        <f>(Table2[[#This Row],[Close Price]]-Table2[[#This Row],[50D EMA]])/Table2[[#This Row],[50D EMA]]</f>
        <v>6.5624762926518365E-2</v>
      </c>
      <c r="U227" s="1">
        <f>(Table2[[#This Row],[Close Price]]-Table2[[#This Row],[200D EMA]])/Table2[[#This Row],[200D EMA]]</f>
        <v>0.20394307330530048</v>
      </c>
      <c r="V227">
        <v>0.91044437396929001</v>
      </c>
      <c r="W227">
        <v>1812.85</v>
      </c>
      <c r="X227">
        <v>1835.4</v>
      </c>
      <c r="Y227">
        <v>1812.85</v>
      </c>
      <c r="Z227">
        <v>1835.4</v>
      </c>
      <c r="AA227">
        <v>1801.3</v>
      </c>
      <c r="AB227">
        <v>1850</v>
      </c>
      <c r="AC227" s="1">
        <f>(Table2[[#This Row],[Close Price]]/Table2[[#This Row],[Day Low]])-1</f>
        <v>4.9645585680007098E-3</v>
      </c>
      <c r="AD227" s="1">
        <f>(Table2[[#This Row],[Day High]]/Table2[[#This Row],[Close Price]])-1</f>
        <v>7.4374948541318098E-3</v>
      </c>
      <c r="AE227" s="1">
        <f>(Table2[[#This Row],[Close Price]]/Table2[[#This Row],[Current Week Low]])-1</f>
        <v>4.9645585680007098E-3</v>
      </c>
      <c r="AF227" s="1">
        <f>(Table2[[#This Row],[Current Week High]]/Table2[[#This Row],[Close Price]])-1</f>
        <v>7.4374948541318098E-3</v>
      </c>
      <c r="AG227" s="1">
        <f>(Table2[[#This Row],[Close Price]]/Table2[[#This Row],[Current Month Low]])-1</f>
        <v>1.1408427246988317E-2</v>
      </c>
      <c r="AH227" s="1">
        <f>(Table2[[#This Row],[Current Month High]]/Table2[[#This Row],[Close Price]])-1</f>
        <v>1.5451326947882649E-2</v>
      </c>
      <c r="AI227">
        <v>1.54513269478826</v>
      </c>
      <c r="AJ227">
        <v>70.529320915430304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0.05</v>
      </c>
      <c r="AM227" t="s">
        <v>3191</v>
      </c>
      <c r="AN227">
        <v>4.07</v>
      </c>
      <c r="AO227" t="s">
        <v>3191</v>
      </c>
      <c r="AP227">
        <v>0.138762427728535</v>
      </c>
      <c r="AQ227">
        <f>(Table2[[#This Row],[Sharpe Ratio]]-AVERAGE(Table2[Sharpe Ratio]))/_xlfn.STDEV.P(Table2[Sharpe Ratio])</f>
        <v>0.8618410954463831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1.0332879151625494</v>
      </c>
      <c r="AS227">
        <f>_xlfn.RANK.AVG(Table2[[#This Row],[1Y Return vs Nifty Z-Score]],Table2[1Y Return vs Nifty Z-Score])</f>
        <v>237</v>
      </c>
      <c r="AT227">
        <f>_xlfn.RANK.AVG(Table2[[#This Row],[6M Return vs Nifty Z-Score]],Table2[6M Return vs Nifty Z-Score])</f>
        <v>429</v>
      </c>
      <c r="AU227">
        <f>_xlfn.RANK.AVG(Table2[[#This Row],[Sharpe Ratio Z-Score]],Table2[Sharpe Ratio Z-Score])</f>
        <v>140</v>
      </c>
      <c r="AV227">
        <f>(Table2[[#This Row],[Rank 1Y]]+Table2[[#This Row],[Rank 6M]]+Table2[[#This Row],[Rank Sharpe]])/3</f>
        <v>268.66666666666669</v>
      </c>
    </row>
    <row r="228" spans="1:48" x14ac:dyDescent="0.3">
      <c r="A228" t="s">
        <v>604</v>
      </c>
      <c r="B228" t="s">
        <v>605</v>
      </c>
      <c r="C228" t="s">
        <v>3144</v>
      </c>
      <c r="D228" t="s">
        <v>24</v>
      </c>
      <c r="E228">
        <v>31479.982845424998</v>
      </c>
      <c r="F228">
        <v>195.41</v>
      </c>
      <c r="G228">
        <v>-45.432087735947299</v>
      </c>
      <c r="H228">
        <f>(Table2[[#This Row],[1Y Return vs Nifty]]-AVERAGE(Table2[1Y Return vs Nifty]))/_xlfn.STDEV.P(Table2[1Y Return vs Nifty])</f>
        <v>-1.1963556610682837</v>
      </c>
      <c r="I228">
        <v>-4.8229952781022902</v>
      </c>
      <c r="J228">
        <f>(Table2[[#This Row],[1M Return vs Nifty]]-AVERAGE(Table2[1M Return vs Nifty]))/_xlfn.STDEV.P(Table2[1M Return vs Nifty])</f>
        <v>-0.55241504080632797</v>
      </c>
      <c r="K228">
        <v>-8.97805544946754</v>
      </c>
      <c r="L228">
        <f>(Table2[[#This Row],[6M Return vs Nifty]]-AVERAGE(Table2[6M Return vs Nifty]))/_xlfn.STDEV.P(Table2[6M Return vs Nifty])</f>
        <v>-0.72454949280117642</v>
      </c>
      <c r="M228">
        <v>-1.63052766584034</v>
      </c>
      <c r="N228">
        <f>(Table2[[#This Row],[1W Return vs Nifty]]-AVERAGE(Table2[1W Return vs Nifty]))/_xlfn.STDEV.P(Table2[1W Return vs Nifty])</f>
        <v>-0.41127867095323783</v>
      </c>
      <c r="O228">
        <v>199.25</v>
      </c>
      <c r="P228">
        <v>198.97389720541801</v>
      </c>
      <c r="Q228">
        <v>204.77646397736299</v>
      </c>
      <c r="R228">
        <v>41.069165734349397</v>
      </c>
      <c r="S228" s="1">
        <f>(Table2[[#This Row],[Close Price]]-Table2[[#This Row],[20D EMA]])/Table2[[#This Row],[20D EMA]]</f>
        <v>-1.9272271016311186E-2</v>
      </c>
      <c r="T228" s="1">
        <f>(Table2[[#This Row],[Close Price]]-Table2[[#This Row],[50D EMA]])/Table2[[#This Row],[50D EMA]]</f>
        <v>-1.7911380615612586E-2</v>
      </c>
      <c r="U228" s="1">
        <f>(Table2[[#This Row],[Close Price]]-Table2[[#This Row],[200D EMA]])/Table2[[#This Row],[200D EMA]]</f>
        <v>-4.5739943914640563E-2</v>
      </c>
      <c r="V228">
        <v>1.3327842723907399</v>
      </c>
      <c r="W228">
        <v>193.66</v>
      </c>
      <c r="X228">
        <v>196.42</v>
      </c>
      <c r="Y228">
        <v>193.66</v>
      </c>
      <c r="Z228">
        <v>196.42</v>
      </c>
      <c r="AA228">
        <v>193.66</v>
      </c>
      <c r="AB228">
        <v>208.25</v>
      </c>
      <c r="AC228" s="1">
        <f>(Table2[[#This Row],[Close Price]]/Table2[[#This Row],[Day Low]])-1</f>
        <v>9.0364556439119781E-3</v>
      </c>
      <c r="AD228" s="1">
        <f>(Table2[[#This Row],[Day High]]/Table2[[#This Row],[Close Price]])-1</f>
        <v>5.1686198249834003E-3</v>
      </c>
      <c r="AE228" s="1">
        <f>(Table2[[#This Row],[Close Price]]/Table2[[#This Row],[Current Week Low]])-1</f>
        <v>9.0364556439119781E-3</v>
      </c>
      <c r="AF228" s="1">
        <f>(Table2[[#This Row],[Current Week High]]/Table2[[#This Row],[Close Price]])-1</f>
        <v>5.1686198249834003E-3</v>
      </c>
      <c r="AG228" s="1">
        <f>(Table2[[#This Row],[Close Price]]/Table2[[#This Row],[Current Month Low]])-1</f>
        <v>9.0364556439119781E-3</v>
      </c>
      <c r="AH228" s="1">
        <f>(Table2[[#This Row],[Current Month High]]/Table2[[#This Row],[Close Price]])-1</f>
        <v>6.57079985671154E-2</v>
      </c>
      <c r="AI228">
        <v>34.639987718131103</v>
      </c>
      <c r="AJ228">
        <v>15.524682234702899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-0.05</v>
      </c>
      <c r="AM228" t="s">
        <v>3189</v>
      </c>
      <c r="AN228">
        <v>-4.88</v>
      </c>
      <c r="AO228" t="s">
        <v>3189</v>
      </c>
      <c r="AP228">
        <v>-7.5608401451142004E-2</v>
      </c>
      <c r="AQ228">
        <f>(Table2[[#This Row],[Sharpe Ratio]]-AVERAGE(Table2[Sharpe Ratio]))/_xlfn.STDEV.P(Table2[Sharpe Ratio])</f>
        <v>-1.6312013452579641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702</v>
      </c>
      <c r="AT228">
        <f>_xlfn.RANK.AVG(Table2[[#This Row],[6M Return vs Nifty Z-Score]],Table2[6M Return vs Nifty Z-Score])</f>
        <v>562</v>
      </c>
      <c r="AU228">
        <f>_xlfn.RANK.AVG(Table2[[#This Row],[Sharpe Ratio Z-Score]],Table2[Sharpe Ratio Z-Score])</f>
        <v>700</v>
      </c>
      <c r="AV228">
        <f>(Table2[[#This Row],[Rank 1Y]]+Table2[[#This Row],[Rank 6M]]+Table2[[#This Row],[Rank Sharpe]])/3</f>
        <v>654.66666666666663</v>
      </c>
    </row>
    <row r="229" spans="1:48" x14ac:dyDescent="0.3">
      <c r="A229" t="s">
        <v>1451</v>
      </c>
      <c r="B229" t="s">
        <v>1452</v>
      </c>
      <c r="C229" t="s">
        <v>3151</v>
      </c>
      <c r="D229" t="s">
        <v>635</v>
      </c>
      <c r="E229">
        <v>7390.3810050800003</v>
      </c>
      <c r="F229">
        <v>554.79999999999995</v>
      </c>
      <c r="G229">
        <v>39.846745106337202</v>
      </c>
      <c r="H229">
        <f>(Table2[[#This Row],[1Y Return vs Nifty]]-AVERAGE(Table2[1Y Return vs Nifty]))/_xlfn.STDEV.P(Table2[1Y Return vs Nifty])</f>
        <v>0.32412201057594808</v>
      </c>
      <c r="I229">
        <v>12.587040015366901</v>
      </c>
      <c r="J229">
        <f>(Table2[[#This Row],[1M Return vs Nifty]]-AVERAGE(Table2[1M Return vs Nifty]))/_xlfn.STDEV.P(Table2[1M Return vs Nifty])</f>
        <v>1.1315092371256432</v>
      </c>
      <c r="K229">
        <v>11.951065054562299</v>
      </c>
      <c r="L229">
        <f>(Table2[[#This Row],[6M Return vs Nifty]]-AVERAGE(Table2[6M Return vs Nifty]))/_xlfn.STDEV.P(Table2[6M Return vs Nifty])</f>
        <v>-4.6714513720127554E-2</v>
      </c>
      <c r="M229">
        <v>4.9522223512180998</v>
      </c>
      <c r="N229">
        <f>(Table2[[#This Row],[1W Return vs Nifty]]-AVERAGE(Table2[1W Return vs Nifty]))/_xlfn.STDEV.P(Table2[1W Return vs Nifty])</f>
        <v>0.86325185188680709</v>
      </c>
      <c r="O229">
        <v>531.75</v>
      </c>
      <c r="P229">
        <v>510.90043431609899</v>
      </c>
      <c r="Q229">
        <v>462.56073059561299</v>
      </c>
      <c r="R229">
        <v>60.692989445926699</v>
      </c>
      <c r="S229" s="1">
        <f>(Table2[[#This Row],[Close Price]]-Table2[[#This Row],[20D EMA]])/Table2[[#This Row],[20D EMA]]</f>
        <v>4.3347437705688677E-2</v>
      </c>
      <c r="T229" s="1">
        <f>(Table2[[#This Row],[Close Price]]-Table2[[#This Row],[50D EMA]])/Table2[[#This Row],[50D EMA]]</f>
        <v>8.5925872704856382E-2</v>
      </c>
      <c r="U229" s="1">
        <f>(Table2[[#This Row],[Close Price]]-Table2[[#This Row],[200D EMA]])/Table2[[#This Row],[200D EMA]]</f>
        <v>0.1994100737553223</v>
      </c>
      <c r="V229">
        <v>1.3797393905936799</v>
      </c>
      <c r="W229">
        <v>550.85</v>
      </c>
      <c r="X229">
        <v>565.85</v>
      </c>
      <c r="Y229">
        <v>550.85</v>
      </c>
      <c r="Z229">
        <v>565.85</v>
      </c>
      <c r="AA229">
        <v>531.5</v>
      </c>
      <c r="AB229">
        <v>589</v>
      </c>
      <c r="AC229" s="1">
        <f>(Table2[[#This Row],[Close Price]]/Table2[[#This Row],[Day Low]])-1</f>
        <v>7.1707361350639154E-3</v>
      </c>
      <c r="AD229" s="1">
        <f>(Table2[[#This Row],[Day High]]/Table2[[#This Row],[Close Price]])-1</f>
        <v>1.9917087238644715E-2</v>
      </c>
      <c r="AE229" s="1">
        <f>(Table2[[#This Row],[Close Price]]/Table2[[#This Row],[Current Week Low]])-1</f>
        <v>7.1707361350639154E-3</v>
      </c>
      <c r="AF229" s="1">
        <f>(Table2[[#This Row],[Current Week High]]/Table2[[#This Row],[Close Price]])-1</f>
        <v>1.9917087238644715E-2</v>
      </c>
      <c r="AG229" s="1">
        <f>(Table2[[#This Row],[Close Price]]/Table2[[#This Row],[Current Month Low]])-1</f>
        <v>4.3838193791156943E-2</v>
      </c>
      <c r="AH229" s="1">
        <f>(Table2[[#This Row],[Current Month High]]/Table2[[#This Row],[Close Price]])-1</f>
        <v>6.164383561643838E-2</v>
      </c>
      <c r="AI229">
        <v>6.1643835616438301</v>
      </c>
      <c r="AJ229">
        <v>85.6449723941776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0.03</v>
      </c>
      <c r="AM229" t="s">
        <v>3191</v>
      </c>
      <c r="AN229">
        <v>8.98</v>
      </c>
      <c r="AO229" t="s">
        <v>3191</v>
      </c>
      <c r="AP229">
        <v>8.8778539158458E-2</v>
      </c>
      <c r="AQ229">
        <f>(Table2[[#This Row],[Sharpe Ratio]]-AVERAGE(Table2[Sharpe Ratio]))/_xlfn.STDEV.P(Table2[Sharpe Ratio])</f>
        <v>0.28054952684310924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2.5527181127113803</v>
      </c>
      <c r="AS229">
        <f>_xlfn.RANK.AVG(Table2[[#This Row],[1Y Return vs Nifty Z-Score]],Table2[1Y Return vs Nifty Z-Score])</f>
        <v>207</v>
      </c>
      <c r="AT229">
        <f>_xlfn.RANK.AVG(Table2[[#This Row],[6M Return vs Nifty Z-Score]],Table2[6M Return vs Nifty Z-Score])</f>
        <v>337</v>
      </c>
      <c r="AU229">
        <f>_xlfn.RANK.AVG(Table2[[#This Row],[Sharpe Ratio Z-Score]],Table2[Sharpe Ratio Z-Score])</f>
        <v>263</v>
      </c>
      <c r="AV229">
        <f>(Table2[[#This Row],[Rank 1Y]]+Table2[[#This Row],[Rank 6M]]+Table2[[#This Row],[Rank Sharpe]])/3</f>
        <v>269</v>
      </c>
    </row>
    <row r="230" spans="1:48" x14ac:dyDescent="0.3">
      <c r="A230" t="s">
        <v>352</v>
      </c>
      <c r="B230" t="s">
        <v>353</v>
      </c>
      <c r="C230" t="s">
        <v>3155</v>
      </c>
      <c r="D230" t="s">
        <v>199</v>
      </c>
      <c r="E230">
        <v>71619.461261639997</v>
      </c>
      <c r="F230">
        <v>243.9</v>
      </c>
      <c r="G230">
        <v>6.13017377062513</v>
      </c>
      <c r="H230">
        <f>(Table2[[#This Row],[1Y Return vs Nifty]]-AVERAGE(Table2[1Y Return vs Nifty]))/_xlfn.STDEV.P(Table2[1Y Return vs Nifty])</f>
        <v>-0.27702709256856456</v>
      </c>
      <c r="I230">
        <v>-3.21466707704935</v>
      </c>
      <c r="J230">
        <f>(Table2[[#This Row],[1M Return vs Nifty]]-AVERAGE(Table2[1M Return vs Nifty]))/_xlfn.STDEV.P(Table2[1M Return vs Nifty])</f>
        <v>-0.39685516634406143</v>
      </c>
      <c r="K230">
        <v>32.948737888718803</v>
      </c>
      <c r="L230">
        <f>(Table2[[#This Row],[6M Return vs Nifty]]-AVERAGE(Table2[6M Return vs Nifty]))/_xlfn.STDEV.P(Table2[6M Return vs Nifty])</f>
        <v>0.63334068131545296</v>
      </c>
      <c r="M230">
        <v>-1.0291927791072899</v>
      </c>
      <c r="N230">
        <f>(Table2[[#This Row],[1W Return vs Nifty]]-AVERAGE(Table2[1W Return vs Nifty]))/_xlfn.STDEV.P(Table2[1W Return vs Nifty])</f>
        <v>-0.29485017745071301</v>
      </c>
      <c r="O230">
        <v>251.75</v>
      </c>
      <c r="P230">
        <v>244.50853399553799</v>
      </c>
      <c r="Q230">
        <v>210.502833907103</v>
      </c>
      <c r="R230">
        <v>26.1718246056165</v>
      </c>
      <c r="S230" s="1">
        <f>(Table2[[#This Row],[Close Price]]-Table2[[#This Row],[20D EMA]])/Table2[[#This Row],[20D EMA]]</f>
        <v>-3.1181727904667306E-2</v>
      </c>
      <c r="T230" s="1">
        <f>(Table2[[#This Row],[Close Price]]-Table2[[#This Row],[50D EMA]])/Table2[[#This Row],[50D EMA]]</f>
        <v>-2.4888047283825577E-3</v>
      </c>
      <c r="U230" s="1">
        <f>(Table2[[#This Row],[Close Price]]-Table2[[#This Row],[200D EMA]])/Table2[[#This Row],[200D EMA]]</f>
        <v>0.15865423506666668</v>
      </c>
      <c r="V230">
        <v>0.67988304699209401</v>
      </c>
      <c r="W230">
        <v>242.1</v>
      </c>
      <c r="X230">
        <v>247.85</v>
      </c>
      <c r="Y230">
        <v>242.1</v>
      </c>
      <c r="Z230">
        <v>247.85</v>
      </c>
      <c r="AA230">
        <v>242.1</v>
      </c>
      <c r="AB230">
        <v>258.10000000000002</v>
      </c>
      <c r="AC230" s="1">
        <f>(Table2[[#This Row],[Close Price]]/Table2[[#This Row],[Day Low]])-1</f>
        <v>7.4349442379182396E-3</v>
      </c>
      <c r="AD230" s="1">
        <f>(Table2[[#This Row],[Day High]]/Table2[[#This Row],[Close Price]])-1</f>
        <v>1.6195161951619408E-2</v>
      </c>
      <c r="AE230" s="1">
        <f>(Table2[[#This Row],[Close Price]]/Table2[[#This Row],[Current Week Low]])-1</f>
        <v>7.4349442379182396E-3</v>
      </c>
      <c r="AF230" s="1">
        <f>(Table2[[#This Row],[Current Week High]]/Table2[[#This Row],[Close Price]])-1</f>
        <v>1.6195161951619408E-2</v>
      </c>
      <c r="AG230" s="1">
        <f>(Table2[[#This Row],[Close Price]]/Table2[[#This Row],[Current Month Low]])-1</f>
        <v>7.4349442379182396E-3</v>
      </c>
      <c r="AH230" s="1">
        <f>(Table2[[#This Row],[Current Month High]]/Table2[[#This Row],[Close Price]])-1</f>
        <v>5.8220582205822158E-2</v>
      </c>
      <c r="AI230">
        <v>8.5075850758507396</v>
      </c>
      <c r="AJ230">
        <v>54.807997461123399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0.02</v>
      </c>
      <c r="AM230" t="s">
        <v>3191</v>
      </c>
      <c r="AN230">
        <v>-6.82</v>
      </c>
      <c r="AO230" t="s">
        <v>3189</v>
      </c>
      <c r="AP230">
        <v>8.7282872942514994E-2</v>
      </c>
      <c r="AQ230">
        <f>(Table2[[#This Row],[Sharpe Ratio]]-AVERAGE(Table2[Sharpe Ratio]))/_xlfn.STDEV.P(Table2[Sharpe Ratio])</f>
        <v>0.26315555879371438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-7.2236196254171658E-2</v>
      </c>
      <c r="AS230">
        <f>_xlfn.RANK.AVG(Table2[[#This Row],[1Y Return vs Nifty Z-Score]],Table2[1Y Return vs Nifty Z-Score])</f>
        <v>391</v>
      </c>
      <c r="AT230">
        <f>_xlfn.RANK.AVG(Table2[[#This Row],[6M Return vs Nifty Z-Score]],Table2[6M Return vs Nifty Z-Score])</f>
        <v>150</v>
      </c>
      <c r="AU230">
        <f>_xlfn.RANK.AVG(Table2[[#This Row],[Sharpe Ratio Z-Score]],Table2[Sharpe Ratio Z-Score])</f>
        <v>266</v>
      </c>
      <c r="AV230">
        <f>(Table2[[#This Row],[Rank 1Y]]+Table2[[#This Row],[Rank 6M]]+Table2[[#This Row],[Rank Sharpe]])/3</f>
        <v>269</v>
      </c>
    </row>
    <row r="231" spans="1:48" x14ac:dyDescent="0.3">
      <c r="A231" t="s">
        <v>568</v>
      </c>
      <c r="B231" t="s">
        <v>569</v>
      </c>
      <c r="C231" t="s">
        <v>3146</v>
      </c>
      <c r="D231" t="s">
        <v>177</v>
      </c>
      <c r="E231">
        <v>36124.74</v>
      </c>
      <c r="F231">
        <v>827.6</v>
      </c>
      <c r="G231">
        <v>19.979416889395502</v>
      </c>
      <c r="H231">
        <f>(Table2[[#This Row],[1Y Return vs Nifty]]-AVERAGE(Table2[1Y Return vs Nifty]))/_xlfn.STDEV.P(Table2[1Y Return vs Nifty])</f>
        <v>-3.010222001306475E-2</v>
      </c>
      <c r="I231">
        <v>3.7552806869970299</v>
      </c>
      <c r="J231">
        <f>(Table2[[#This Row],[1M Return vs Nifty]]-AVERAGE(Table2[1M Return vs Nifty]))/_xlfn.STDEV.P(Table2[1M Return vs Nifty])</f>
        <v>0.27728845588041856</v>
      </c>
      <c r="K231">
        <v>75.159105811126693</v>
      </c>
      <c r="L231">
        <f>(Table2[[#This Row],[6M Return vs Nifty]]-AVERAGE(Table2[6M Return vs Nifty]))/_xlfn.STDEV.P(Table2[6M Return vs Nifty])</f>
        <v>2.0004150336361652</v>
      </c>
      <c r="M231">
        <v>3.9791968764941998</v>
      </c>
      <c r="N231">
        <f>(Table2[[#This Row],[1W Return vs Nifty]]-AVERAGE(Table2[1W Return vs Nifty]))/_xlfn.STDEV.P(Table2[1W Return vs Nifty])</f>
        <v>0.67485784272303395</v>
      </c>
      <c r="O231">
        <v>816.18</v>
      </c>
      <c r="P231">
        <v>778.41767805015797</v>
      </c>
      <c r="Q231">
        <v>628.50199903953899</v>
      </c>
      <c r="R231">
        <v>56.377724449761601</v>
      </c>
      <c r="S231" s="1">
        <f>(Table2[[#This Row],[Close Price]]-Table2[[#This Row],[20D EMA]])/Table2[[#This Row],[20D EMA]]</f>
        <v>1.39920115660762E-2</v>
      </c>
      <c r="T231" s="1">
        <f>(Table2[[#This Row],[Close Price]]-Table2[[#This Row],[50D EMA]])/Table2[[#This Row],[50D EMA]]</f>
        <v>6.3182431921430415E-2</v>
      </c>
      <c r="U231" s="1">
        <f>(Table2[[#This Row],[Close Price]]-Table2[[#This Row],[200D EMA]])/Table2[[#This Row],[200D EMA]]</f>
        <v>0.31678181018472118</v>
      </c>
      <c r="V231">
        <v>0.53900409289046702</v>
      </c>
      <c r="W231">
        <v>821.25</v>
      </c>
      <c r="X231">
        <v>840</v>
      </c>
      <c r="Y231">
        <v>821.25</v>
      </c>
      <c r="Z231">
        <v>840</v>
      </c>
      <c r="AA231">
        <v>790</v>
      </c>
      <c r="AB231">
        <v>860</v>
      </c>
      <c r="AC231" s="1">
        <f>(Table2[[#This Row],[Close Price]]/Table2[[#This Row],[Day Low]])-1</f>
        <v>7.7321156773211275E-3</v>
      </c>
      <c r="AD231" s="1">
        <f>(Table2[[#This Row],[Day High]]/Table2[[#This Row],[Close Price]])-1</f>
        <v>1.4983083615273118E-2</v>
      </c>
      <c r="AE231" s="1">
        <f>(Table2[[#This Row],[Close Price]]/Table2[[#This Row],[Current Week Low]])-1</f>
        <v>7.7321156773211275E-3</v>
      </c>
      <c r="AF231" s="1">
        <f>(Table2[[#This Row],[Current Week High]]/Table2[[#This Row],[Close Price]])-1</f>
        <v>1.4983083615273118E-2</v>
      </c>
      <c r="AG231" s="1">
        <f>(Table2[[#This Row],[Close Price]]/Table2[[#This Row],[Current Month Low]])-1</f>
        <v>4.7594936708860835E-2</v>
      </c>
      <c r="AH231" s="1">
        <f>(Table2[[#This Row],[Current Month High]]/Table2[[#This Row],[Close Price]])-1</f>
        <v>3.9149347510874843E-2</v>
      </c>
      <c r="AI231">
        <v>3.9149347510874799</v>
      </c>
      <c r="AJ231">
        <v>98.417645648525493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0.03</v>
      </c>
      <c r="AM231" t="s">
        <v>3191</v>
      </c>
      <c r="AN231">
        <v>2.21</v>
      </c>
      <c r="AO231" t="s">
        <v>3191</v>
      </c>
      <c r="AP231">
        <v>2.2996958044733999E-2</v>
      </c>
      <c r="AQ231">
        <f>(Table2[[#This Row],[Sharpe Ratio]]-AVERAGE(Table2[Sharpe Ratio]))/_xlfn.STDEV.P(Table2[Sharpe Ratio])</f>
        <v>-0.48446255134265176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2.4379965608839012</v>
      </c>
      <c r="AS231">
        <f>_xlfn.RANK.AVG(Table2[[#This Row],[1Y Return vs Nifty Z-Score]],Table2[1Y Return vs Nifty Z-Score])</f>
        <v>309</v>
      </c>
      <c r="AT231">
        <f>_xlfn.RANK.AVG(Table2[[#This Row],[6M Return vs Nifty Z-Score]],Table2[6M Return vs Nifty Z-Score])</f>
        <v>30</v>
      </c>
      <c r="AU231">
        <f>_xlfn.RANK.AVG(Table2[[#This Row],[Sharpe Ratio Z-Score]],Table2[Sharpe Ratio Z-Score])</f>
        <v>471</v>
      </c>
      <c r="AV231">
        <f>(Table2[[#This Row],[Rank 1Y]]+Table2[[#This Row],[Rank 6M]]+Table2[[#This Row],[Rank Sharpe]])/3</f>
        <v>270</v>
      </c>
    </row>
    <row r="232" spans="1:48" x14ac:dyDescent="0.3">
      <c r="A232" t="s">
        <v>1185</v>
      </c>
      <c r="B232" t="s">
        <v>1186</v>
      </c>
      <c r="C232" t="s">
        <v>3146</v>
      </c>
      <c r="D232" t="s">
        <v>988</v>
      </c>
      <c r="E232">
        <v>10184.2279612</v>
      </c>
      <c r="F232">
        <v>465.25</v>
      </c>
      <c r="G232">
        <v>5.2416916743689299</v>
      </c>
      <c r="H232">
        <f>(Table2[[#This Row],[1Y Return vs Nifty]]-AVERAGE(Table2[1Y Return vs Nifty]))/_xlfn.STDEV.P(Table2[1Y Return vs Nifty])</f>
        <v>-0.29286827078346361</v>
      </c>
      <c r="I232">
        <v>19.099533080554998</v>
      </c>
      <c r="J232">
        <f>(Table2[[#This Row],[1M Return vs Nifty]]-AVERAGE(Table2[1M Return vs Nifty]))/_xlfn.STDEV.P(Table2[1M Return vs Nifty])</f>
        <v>1.7614071665369395</v>
      </c>
      <c r="K232">
        <v>28.061841913012199</v>
      </c>
      <c r="L232">
        <f>(Table2[[#This Row],[6M Return vs Nifty]]-AVERAGE(Table2[6M Return vs Nifty]))/_xlfn.STDEV.P(Table2[6M Return vs Nifty])</f>
        <v>0.47506795165982635</v>
      </c>
      <c r="M232">
        <v>-1.3195797668642599</v>
      </c>
      <c r="N232">
        <f>(Table2[[#This Row],[1W Return vs Nifty]]-AVERAGE(Table2[1W Return vs Nifty]))/_xlfn.STDEV.P(Table2[1W Return vs Nifty])</f>
        <v>-0.35107395601935787</v>
      </c>
      <c r="O232">
        <v>448.97</v>
      </c>
      <c r="P232">
        <v>423.215984922178</v>
      </c>
      <c r="Q232">
        <v>373.36701894417598</v>
      </c>
      <c r="R232">
        <v>59.066123018018203</v>
      </c>
      <c r="S232" s="1">
        <f>(Table2[[#This Row],[Close Price]]-Table2[[#This Row],[20D EMA]])/Table2[[#This Row],[20D EMA]]</f>
        <v>3.6260774662004079E-2</v>
      </c>
      <c r="T232" s="1">
        <f>(Table2[[#This Row],[Close Price]]-Table2[[#This Row],[50D EMA]])/Table2[[#This Row],[50D EMA]]</f>
        <v>9.9320480736452624E-2</v>
      </c>
      <c r="U232" s="1">
        <f>(Table2[[#This Row],[Close Price]]-Table2[[#This Row],[200D EMA]])/Table2[[#This Row],[200D EMA]]</f>
        <v>0.24609292303228827</v>
      </c>
      <c r="V232">
        <v>1.1276176875235899</v>
      </c>
      <c r="W232">
        <v>452.7</v>
      </c>
      <c r="X232">
        <v>474.9</v>
      </c>
      <c r="Y232">
        <v>452.7</v>
      </c>
      <c r="Z232">
        <v>474.9</v>
      </c>
      <c r="AA232">
        <v>450</v>
      </c>
      <c r="AB232">
        <v>480</v>
      </c>
      <c r="AC232" s="1">
        <f>(Table2[[#This Row],[Close Price]]/Table2[[#This Row],[Day Low]])-1</f>
        <v>2.7722553567484098E-2</v>
      </c>
      <c r="AD232" s="1">
        <f>(Table2[[#This Row],[Day High]]/Table2[[#This Row],[Close Price]])-1</f>
        <v>2.0741536808167593E-2</v>
      </c>
      <c r="AE232" s="1">
        <f>(Table2[[#This Row],[Close Price]]/Table2[[#This Row],[Current Week Low]])-1</f>
        <v>2.7722553567484098E-2</v>
      </c>
      <c r="AF232" s="1">
        <f>(Table2[[#This Row],[Current Week High]]/Table2[[#This Row],[Close Price]])-1</f>
        <v>2.0741536808167593E-2</v>
      </c>
      <c r="AG232" s="1">
        <f>(Table2[[#This Row],[Close Price]]/Table2[[#This Row],[Current Month Low]])-1</f>
        <v>3.3888888888888857E-2</v>
      </c>
      <c r="AH232" s="1">
        <f>(Table2[[#This Row],[Current Month High]]/Table2[[#This Row],[Close Price]])-1</f>
        <v>3.1703385276732998E-2</v>
      </c>
      <c r="AI232">
        <v>4.0300913487372396</v>
      </c>
      <c r="AJ232">
        <v>73.925233644859802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-0.02</v>
      </c>
      <c r="AM232" t="s">
        <v>3189</v>
      </c>
      <c r="AN232">
        <v>2.73</v>
      </c>
      <c r="AO232" t="s">
        <v>3191</v>
      </c>
      <c r="AP232">
        <v>0.10337756781239001</v>
      </c>
      <c r="AQ232">
        <f>(Table2[[#This Row],[Sharpe Ratio]]-AVERAGE(Table2[Sharpe Ratio]))/_xlfn.STDEV.P(Table2[Sharpe Ratio])</f>
        <v>0.4503300803194672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2.0428629717134115</v>
      </c>
      <c r="AS232">
        <f>_xlfn.RANK.AVG(Table2[[#This Row],[1Y Return vs Nifty Z-Score]],Table2[1Y Return vs Nifty Z-Score])</f>
        <v>396</v>
      </c>
      <c r="AT232">
        <f>_xlfn.RANK.AVG(Table2[[#This Row],[6M Return vs Nifty Z-Score]],Table2[6M Return vs Nifty Z-Score])</f>
        <v>190</v>
      </c>
      <c r="AU232">
        <f>_xlfn.RANK.AVG(Table2[[#This Row],[Sharpe Ratio Z-Score]],Table2[Sharpe Ratio Z-Score])</f>
        <v>227</v>
      </c>
      <c r="AV232">
        <f>(Table2[[#This Row],[Rank 1Y]]+Table2[[#This Row],[Rank 6M]]+Table2[[#This Row],[Rank Sharpe]])/3</f>
        <v>271</v>
      </c>
    </row>
    <row r="233" spans="1:48" x14ac:dyDescent="0.3">
      <c r="A233" t="s">
        <v>374</v>
      </c>
      <c r="B233" t="s">
        <v>375</v>
      </c>
      <c r="C233" t="s">
        <v>3157</v>
      </c>
      <c r="D233" t="s">
        <v>138</v>
      </c>
      <c r="E233">
        <v>63361.325819619997</v>
      </c>
      <c r="F233">
        <v>1742.6</v>
      </c>
      <c r="G233">
        <v>19.808551740880802</v>
      </c>
      <c r="H233">
        <f>(Table2[[#This Row],[1Y Return vs Nifty]]-AVERAGE(Table2[1Y Return vs Nifty]))/_xlfn.STDEV.P(Table2[1Y Return vs Nifty])</f>
        <v>-3.3148657616863191E-2</v>
      </c>
      <c r="I233">
        <v>-3.9756263204629998</v>
      </c>
      <c r="J233">
        <f>(Table2[[#This Row],[1M Return vs Nifty]]-AVERAGE(Table2[1M Return vs Nifty]))/_xlfn.STDEV.P(Table2[1M Return vs Nifty])</f>
        <v>-0.47045626610643032</v>
      </c>
      <c r="K233">
        <v>17.3569781850859</v>
      </c>
      <c r="L233">
        <f>(Table2[[#This Row],[6M Return vs Nifty]]-AVERAGE(Table2[6M Return vs Nifty]))/_xlfn.STDEV.P(Table2[6M Return vs Nifty])</f>
        <v>0.12836771264656946</v>
      </c>
      <c r="M233">
        <v>-0.67841588154119903</v>
      </c>
      <c r="N233">
        <f>(Table2[[#This Row],[1W Return vs Nifty]]-AVERAGE(Table2[1W Return vs Nifty]))/_xlfn.STDEV.P(Table2[1W Return vs Nifty])</f>
        <v>-0.22693390211038067</v>
      </c>
      <c r="O233">
        <v>1754.25</v>
      </c>
      <c r="P233">
        <v>1750.0864624497599</v>
      </c>
      <c r="Q233">
        <v>1571.1348770509001</v>
      </c>
      <c r="R233">
        <v>45.549254867542402</v>
      </c>
      <c r="S233" s="1">
        <f>(Table2[[#This Row],[Close Price]]-Table2[[#This Row],[20D EMA]])/Table2[[#This Row],[20D EMA]]</f>
        <v>-6.6410146786376459E-3</v>
      </c>
      <c r="T233" s="1">
        <f>(Table2[[#This Row],[Close Price]]-Table2[[#This Row],[50D EMA]])/Table2[[#This Row],[50D EMA]]</f>
        <v>-4.2777671905881044E-3</v>
      </c>
      <c r="U233" s="1">
        <f>(Table2[[#This Row],[Close Price]]-Table2[[#This Row],[200D EMA]])/Table2[[#This Row],[200D EMA]]</f>
        <v>0.10913456600934771</v>
      </c>
      <c r="V233">
        <v>0.65566733590111104</v>
      </c>
      <c r="W233">
        <v>1726</v>
      </c>
      <c r="X233">
        <v>1756.45</v>
      </c>
      <c r="Y233">
        <v>1726</v>
      </c>
      <c r="Z233">
        <v>1756.45</v>
      </c>
      <c r="AA233">
        <v>1719.05</v>
      </c>
      <c r="AB233">
        <v>1797.6</v>
      </c>
      <c r="AC233" s="1">
        <f>(Table2[[#This Row],[Close Price]]/Table2[[#This Row],[Day Low]])-1</f>
        <v>9.6176129779836916E-3</v>
      </c>
      <c r="AD233" s="1">
        <f>(Table2[[#This Row],[Day High]]/Table2[[#This Row],[Close Price]])-1</f>
        <v>7.947893951566698E-3</v>
      </c>
      <c r="AE233" s="1">
        <f>(Table2[[#This Row],[Close Price]]/Table2[[#This Row],[Current Week Low]])-1</f>
        <v>9.6176129779836916E-3</v>
      </c>
      <c r="AF233" s="1">
        <f>(Table2[[#This Row],[Current Week High]]/Table2[[#This Row],[Close Price]])-1</f>
        <v>7.947893951566698E-3</v>
      </c>
      <c r="AG233" s="1">
        <f>(Table2[[#This Row],[Close Price]]/Table2[[#This Row],[Current Month Low]])-1</f>
        <v>1.369942700910376E-2</v>
      </c>
      <c r="AH233" s="1">
        <f>(Table2[[#This Row],[Current Month High]]/Table2[[#This Row],[Close Price]])-1</f>
        <v>3.1562033742683404E-2</v>
      </c>
      <c r="AI233">
        <v>12.076781820268501</v>
      </c>
      <c r="AJ233">
        <v>65.788221862810303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0.02</v>
      </c>
      <c r="AM233" t="s">
        <v>3191</v>
      </c>
      <c r="AN233">
        <v>0.49</v>
      </c>
      <c r="AO233" t="s">
        <v>3191</v>
      </c>
      <c r="AP233">
        <v>0.103533703097864</v>
      </c>
      <c r="AQ233">
        <f>(Table2[[#This Row],[Sharpe Ratio]]-AVERAGE(Table2[Sharpe Ratio]))/_xlfn.STDEV.P(Table2[Sharpe Ratio])</f>
        <v>0.45214586791831024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-0.15002524526879449</v>
      </c>
      <c r="AS233">
        <f>_xlfn.RANK.AVG(Table2[[#This Row],[1Y Return vs Nifty Z-Score]],Table2[1Y Return vs Nifty Z-Score])</f>
        <v>310</v>
      </c>
      <c r="AT233">
        <f>_xlfn.RANK.AVG(Table2[[#This Row],[6M Return vs Nifty Z-Score]],Table2[6M Return vs Nifty Z-Score])</f>
        <v>278</v>
      </c>
      <c r="AU233">
        <f>_xlfn.RANK.AVG(Table2[[#This Row],[Sharpe Ratio Z-Score]],Table2[Sharpe Ratio Z-Score])</f>
        <v>226</v>
      </c>
      <c r="AV233">
        <f>(Table2[[#This Row],[Rank 1Y]]+Table2[[#This Row],[Rank 6M]]+Table2[[#This Row],[Rank Sharpe]])/3</f>
        <v>271.33333333333331</v>
      </c>
    </row>
    <row r="234" spans="1:48" x14ac:dyDescent="0.3">
      <c r="A234" t="s">
        <v>1384</v>
      </c>
      <c r="B234" t="s">
        <v>1385</v>
      </c>
      <c r="C234" t="s">
        <v>635</v>
      </c>
      <c r="D234" t="s">
        <v>635</v>
      </c>
      <c r="E234">
        <v>8221.2356533999991</v>
      </c>
      <c r="F234">
        <v>415.1</v>
      </c>
      <c r="G234">
        <v>43.544798770638899</v>
      </c>
      <c r="H234">
        <f>(Table2[[#This Row],[1Y Return vs Nifty]]-AVERAGE(Table2[1Y Return vs Nifty]))/_xlfn.STDEV.P(Table2[1Y Return vs Nifty])</f>
        <v>0.39005640294165667</v>
      </c>
      <c r="I234">
        <v>4.7403200826835699</v>
      </c>
      <c r="J234">
        <f>(Table2[[#This Row],[1M Return vs Nifty]]-AVERAGE(Table2[1M Return vs Nifty]))/_xlfn.STDEV.P(Table2[1M Return vs Nifty])</f>
        <v>0.37256291828993598</v>
      </c>
      <c r="K234">
        <v>23.956274487835199</v>
      </c>
      <c r="L234">
        <f>(Table2[[#This Row],[6M Return vs Nifty]]-AVERAGE(Table2[6M Return vs Nifty]))/_xlfn.STDEV.P(Table2[6M Return vs Nifty])</f>
        <v>0.34210024242307902</v>
      </c>
      <c r="M234">
        <v>2.9501083422975301</v>
      </c>
      <c r="N234">
        <f>(Table2[[#This Row],[1W Return vs Nifty]]-AVERAGE(Table2[1W Return vs Nifty]))/_xlfn.STDEV.P(Table2[1W Return vs Nifty])</f>
        <v>0.47560908739440927</v>
      </c>
      <c r="O234">
        <v>408.02</v>
      </c>
      <c r="P234">
        <v>397.37205023072602</v>
      </c>
      <c r="Q234">
        <v>347.339314668859</v>
      </c>
      <c r="R234">
        <v>54.597147847030001</v>
      </c>
      <c r="S234" s="1">
        <f>(Table2[[#This Row],[Close Price]]-Table2[[#This Row],[20D EMA]])/Table2[[#This Row],[20D EMA]]</f>
        <v>1.7352090583795013E-2</v>
      </c>
      <c r="T234" s="1">
        <f>(Table2[[#This Row],[Close Price]]-Table2[[#This Row],[50D EMA]])/Table2[[#This Row],[50D EMA]]</f>
        <v>4.4612976073633341E-2</v>
      </c>
      <c r="U234" s="1">
        <f>(Table2[[#This Row],[Close Price]]-Table2[[#This Row],[200D EMA]])/Table2[[#This Row],[200D EMA]]</f>
        <v>0.1950849859761532</v>
      </c>
      <c r="V234">
        <v>0.82951428039750696</v>
      </c>
      <c r="W234">
        <v>407.45</v>
      </c>
      <c r="X234">
        <v>429.9</v>
      </c>
      <c r="Y234">
        <v>407.45</v>
      </c>
      <c r="Z234">
        <v>429.9</v>
      </c>
      <c r="AA234">
        <v>406.15</v>
      </c>
      <c r="AB234">
        <v>438.9</v>
      </c>
      <c r="AC234" s="1">
        <f>(Table2[[#This Row],[Close Price]]/Table2[[#This Row],[Day Low]])-1</f>
        <v>1.8775309853969802E-2</v>
      </c>
      <c r="AD234" s="1">
        <f>(Table2[[#This Row],[Day High]]/Table2[[#This Row],[Close Price]])-1</f>
        <v>3.5654059262828053E-2</v>
      </c>
      <c r="AE234" s="1">
        <f>(Table2[[#This Row],[Close Price]]/Table2[[#This Row],[Current Week Low]])-1</f>
        <v>1.8775309853969802E-2</v>
      </c>
      <c r="AF234" s="1">
        <f>(Table2[[#This Row],[Current Week High]]/Table2[[#This Row],[Close Price]])-1</f>
        <v>3.5654059262828053E-2</v>
      </c>
      <c r="AG234" s="1">
        <f>(Table2[[#This Row],[Close Price]]/Table2[[#This Row],[Current Month Low]])-1</f>
        <v>2.2036193524560099E-2</v>
      </c>
      <c r="AH234" s="1">
        <f>(Table2[[#This Row],[Current Month High]]/Table2[[#This Row],[Close Price]])-1</f>
        <v>5.7335581787520962E-2</v>
      </c>
      <c r="AI234">
        <v>8.5642013972536599</v>
      </c>
      <c r="AJ234">
        <v>92.890334572490701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0.04</v>
      </c>
      <c r="AM234" t="s">
        <v>3191</v>
      </c>
      <c r="AN234">
        <v>1.48</v>
      </c>
      <c r="AO234" t="s">
        <v>3191</v>
      </c>
      <c r="AP234">
        <v>4.3975582745393003E-2</v>
      </c>
      <c r="AQ234">
        <f>(Table2[[#This Row],[Sharpe Ratio]]-AVERAGE(Table2[Sharpe Ratio]))/_xlfn.STDEV.P(Table2[Sharpe Ratio])</f>
        <v>-0.24048998321625259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1.3398386678328282</v>
      </c>
      <c r="AS234">
        <f>_xlfn.RANK.AVG(Table2[[#This Row],[1Y Return vs Nifty Z-Score]],Table2[1Y Return vs Nifty Z-Score])</f>
        <v>193</v>
      </c>
      <c r="AT234">
        <f>_xlfn.RANK.AVG(Table2[[#This Row],[6M Return vs Nifty Z-Score]],Table2[6M Return vs Nifty Z-Score])</f>
        <v>218</v>
      </c>
      <c r="AU234">
        <f>_xlfn.RANK.AVG(Table2[[#This Row],[Sharpe Ratio Z-Score]],Table2[Sharpe Ratio Z-Score])</f>
        <v>404</v>
      </c>
      <c r="AV234">
        <f>(Table2[[#This Row],[Rank 1Y]]+Table2[[#This Row],[Rank 6M]]+Table2[[#This Row],[Rank Sharpe]])/3</f>
        <v>271.66666666666669</v>
      </c>
    </row>
    <row r="235" spans="1:48" x14ac:dyDescent="0.3">
      <c r="A235" t="s">
        <v>93</v>
      </c>
      <c r="B235" t="s">
        <v>94</v>
      </c>
      <c r="C235" t="s">
        <v>3150</v>
      </c>
      <c r="D235" t="s">
        <v>95</v>
      </c>
      <c r="E235">
        <v>305571.33847324498</v>
      </c>
      <c r="F235">
        <v>328.55</v>
      </c>
      <c r="G235">
        <v>39.801847244344899</v>
      </c>
      <c r="H235">
        <f>(Table2[[#This Row],[1Y Return vs Nifty]]-AVERAGE(Table2[1Y Return vs Nifty]))/_xlfn.STDEV.P(Table2[1Y Return vs Nifty])</f>
        <v>0.323321504818674</v>
      </c>
      <c r="I235">
        <v>-7.6461801405004</v>
      </c>
      <c r="J235">
        <f>(Table2[[#This Row],[1M Return vs Nifty]]-AVERAGE(Table2[1M Return vs Nifty]))/_xlfn.STDEV.P(Table2[1M Return vs Nifty])</f>
        <v>-0.82547764238907884</v>
      </c>
      <c r="K235">
        <v>4.1984343533369604</v>
      </c>
      <c r="L235">
        <f>(Table2[[#This Row],[6M Return vs Nifty]]-AVERAGE(Table2[6M Return vs Nifty]))/_xlfn.STDEV.P(Table2[6M Return vs Nifty])</f>
        <v>-0.29780028047159424</v>
      </c>
      <c r="M235">
        <v>-1.3310534200145301</v>
      </c>
      <c r="N235">
        <f>(Table2[[#This Row],[1W Return vs Nifty]]-AVERAGE(Table2[1W Return vs Nifty]))/_xlfn.STDEV.P(Table2[1W Return vs Nifty])</f>
        <v>-0.3532954472062636</v>
      </c>
      <c r="O235">
        <v>335.31</v>
      </c>
      <c r="P235">
        <v>334.17585347774099</v>
      </c>
      <c r="Q235">
        <v>293.83971088276701</v>
      </c>
      <c r="R235">
        <v>29.9999994860915</v>
      </c>
      <c r="S235" s="1">
        <f>(Table2[[#This Row],[Close Price]]-Table2[[#This Row],[20D EMA]])/Table2[[#This Row],[20D EMA]]</f>
        <v>-2.0160448540156844E-2</v>
      </c>
      <c r="T235" s="1">
        <f>(Table2[[#This Row],[Close Price]]-Table2[[#This Row],[50D EMA]])/Table2[[#This Row],[50D EMA]]</f>
        <v>-1.6835008930756588E-2</v>
      </c>
      <c r="U235" s="1">
        <f>(Table2[[#This Row],[Close Price]]-Table2[[#This Row],[200D EMA]])/Table2[[#This Row],[200D EMA]]</f>
        <v>0.1181266106373258</v>
      </c>
      <c r="V235">
        <v>0.94434617074732696</v>
      </c>
      <c r="W235">
        <v>323.55</v>
      </c>
      <c r="X235">
        <v>329.2</v>
      </c>
      <c r="Y235">
        <v>323.55</v>
      </c>
      <c r="Z235">
        <v>329.2</v>
      </c>
      <c r="AA235">
        <v>323.55</v>
      </c>
      <c r="AB235">
        <v>339.9</v>
      </c>
      <c r="AC235" s="1">
        <f>(Table2[[#This Row],[Close Price]]/Table2[[#This Row],[Day Low]])-1</f>
        <v>1.5453562046051639E-2</v>
      </c>
      <c r="AD235" s="1">
        <f>(Table2[[#This Row],[Day High]]/Table2[[#This Row],[Close Price]])-1</f>
        <v>1.9783898949929934E-3</v>
      </c>
      <c r="AE235" s="1">
        <f>(Table2[[#This Row],[Close Price]]/Table2[[#This Row],[Current Week Low]])-1</f>
        <v>1.5453562046051639E-2</v>
      </c>
      <c r="AF235" s="1">
        <f>(Table2[[#This Row],[Current Week High]]/Table2[[#This Row],[Close Price]])-1</f>
        <v>1.9783898949929934E-3</v>
      </c>
      <c r="AG235" s="1">
        <f>(Table2[[#This Row],[Close Price]]/Table2[[#This Row],[Current Month Low]])-1</f>
        <v>1.5453562046051639E-2</v>
      </c>
      <c r="AH235" s="1">
        <f>(Table2[[#This Row],[Current Month High]]/Table2[[#This Row],[Close Price]])-1</f>
        <v>3.4545731243341926E-2</v>
      </c>
      <c r="AI235">
        <v>10.3332826053873</v>
      </c>
      <c r="AJ235">
        <v>72.331497508523398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-0.02</v>
      </c>
      <c r="AM235" t="s">
        <v>3189</v>
      </c>
      <c r="AN235">
        <v>-1.63</v>
      </c>
      <c r="AO235" t="s">
        <v>3189</v>
      </c>
      <c r="AP235">
        <v>0.11935926628593201</v>
      </c>
      <c r="AQ235">
        <f>(Table2[[#This Row],[Sharpe Ratio]]-AVERAGE(Table2[Sharpe Ratio]))/_xlfn.STDEV.P(Table2[Sharpe Ratio])</f>
        <v>0.63619050135504218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-0.51706136389322055</v>
      </c>
      <c r="AS235">
        <f>_xlfn.RANK.AVG(Table2[[#This Row],[1Y Return vs Nifty Z-Score]],Table2[1Y Return vs Nifty Z-Score])</f>
        <v>208</v>
      </c>
      <c r="AT235">
        <f>_xlfn.RANK.AVG(Table2[[#This Row],[6M Return vs Nifty Z-Score]],Table2[6M Return vs Nifty Z-Score])</f>
        <v>422</v>
      </c>
      <c r="AU235">
        <f>_xlfn.RANK.AVG(Table2[[#This Row],[Sharpe Ratio Z-Score]],Table2[Sharpe Ratio Z-Score])</f>
        <v>185</v>
      </c>
      <c r="AV235">
        <f>(Table2[[#This Row],[Rank 1Y]]+Table2[[#This Row],[Rank 6M]]+Table2[[#This Row],[Rank Sharpe]])/3</f>
        <v>271.66666666666669</v>
      </c>
    </row>
    <row r="236" spans="1:48" x14ac:dyDescent="0.3">
      <c r="A236" t="s">
        <v>354</v>
      </c>
      <c r="B236" t="s">
        <v>355</v>
      </c>
      <c r="C236" t="s">
        <v>3144</v>
      </c>
      <c r="D236" t="s">
        <v>40</v>
      </c>
      <c r="E236">
        <v>70640.915999999997</v>
      </c>
      <c r="F236">
        <v>402.65</v>
      </c>
      <c r="G236">
        <v>54.584099165913102</v>
      </c>
      <c r="H236">
        <f>(Table2[[#This Row],[1Y Return vs Nifty]]-AVERAGE(Table2[1Y Return vs Nifty]))/_xlfn.STDEV.P(Table2[1Y Return vs Nifty])</f>
        <v>0.58688144383580365</v>
      </c>
      <c r="I236">
        <v>-5.4916313402138899</v>
      </c>
      <c r="J236">
        <f>(Table2[[#This Row],[1M Return vs Nifty]]-AVERAGE(Table2[1M Return vs Nifty]))/_xlfn.STDEV.P(Table2[1M Return vs Nifty])</f>
        <v>-0.61708650637842299</v>
      </c>
      <c r="K236">
        <v>2.1484761578264</v>
      </c>
      <c r="L236">
        <f>(Table2[[#This Row],[6M Return vs Nifty]]-AVERAGE(Table2[6M Return vs Nifty]))/_xlfn.STDEV.P(Table2[6M Return vs Nifty])</f>
        <v>-0.36419262458865231</v>
      </c>
      <c r="M236">
        <v>-5.5416100154857002</v>
      </c>
      <c r="N236">
        <f>(Table2[[#This Row],[1W Return vs Nifty]]-AVERAGE(Table2[1W Return vs Nifty]))/_xlfn.STDEV.P(Table2[1W Return vs Nifty])</f>
        <v>-1.1685296403879653</v>
      </c>
      <c r="O236">
        <v>402.78</v>
      </c>
      <c r="P236">
        <v>396.40078686105301</v>
      </c>
      <c r="Q236">
        <v>350.03553197166002</v>
      </c>
      <c r="R236">
        <v>49.602738995495201</v>
      </c>
      <c r="S236" s="1">
        <f>(Table2[[#This Row],[Close Price]]-Table2[[#This Row],[20D EMA]])/Table2[[#This Row],[20D EMA]]</f>
        <v>-3.2275683996225101E-4</v>
      </c>
      <c r="T236" s="1">
        <f>(Table2[[#This Row],[Close Price]]-Table2[[#This Row],[50D EMA]])/Table2[[#This Row],[50D EMA]]</f>
        <v>1.5764885807700111E-2</v>
      </c>
      <c r="U236" s="1">
        <f>(Table2[[#This Row],[Close Price]]-Table2[[#This Row],[200D EMA]])/Table2[[#This Row],[200D EMA]]</f>
        <v>0.15031179186860319</v>
      </c>
      <c r="V236">
        <v>0.97320986049129499</v>
      </c>
      <c r="W236">
        <v>382.1</v>
      </c>
      <c r="X236">
        <v>407.9</v>
      </c>
      <c r="Y236">
        <v>382.1</v>
      </c>
      <c r="Z236">
        <v>407.9</v>
      </c>
      <c r="AA236">
        <v>381.45</v>
      </c>
      <c r="AB236">
        <v>429.2</v>
      </c>
      <c r="AC236" s="1">
        <f>(Table2[[#This Row],[Close Price]]/Table2[[#This Row],[Day Low]])-1</f>
        <v>5.3781732530751025E-2</v>
      </c>
      <c r="AD236" s="1">
        <f>(Table2[[#This Row],[Day High]]/Table2[[#This Row],[Close Price]])-1</f>
        <v>1.3038619148143527E-2</v>
      </c>
      <c r="AE236" s="1">
        <f>(Table2[[#This Row],[Close Price]]/Table2[[#This Row],[Current Week Low]])-1</f>
        <v>5.3781732530751025E-2</v>
      </c>
      <c r="AF236" s="1">
        <f>(Table2[[#This Row],[Current Week High]]/Table2[[#This Row],[Close Price]])-1</f>
        <v>1.3038619148143527E-2</v>
      </c>
      <c r="AG236" s="1">
        <f>(Table2[[#This Row],[Close Price]]/Table2[[#This Row],[Current Month Low]])-1</f>
        <v>5.5577402018613054E-2</v>
      </c>
      <c r="AH236" s="1">
        <f>(Table2[[#This Row],[Current Month High]]/Table2[[#This Row],[Close Price]])-1</f>
        <v>6.593815969204031E-2</v>
      </c>
      <c r="AI236">
        <v>16.180305476219999</v>
      </c>
      <c r="AJ236">
        <v>98.839506172839407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0.01</v>
      </c>
      <c r="AM236" t="s">
        <v>3191</v>
      </c>
      <c r="AN236">
        <v>-1.07</v>
      </c>
      <c r="AO236" t="s">
        <v>3189</v>
      </c>
      <c r="AP236">
        <v>0.107277233769405</v>
      </c>
      <c r="AQ236">
        <f>(Table2[[#This Row],[Sharpe Ratio]]-AVERAGE(Table2[Sharpe Ratio]))/_xlfn.STDEV.P(Table2[Sharpe Ratio])</f>
        <v>0.4956815526844861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-1.0672457748347508</v>
      </c>
      <c r="AS236">
        <f>_xlfn.RANK.AVG(Table2[[#This Row],[1Y Return vs Nifty Z-Score]],Table2[1Y Return vs Nifty Z-Score])</f>
        <v>158</v>
      </c>
      <c r="AT236">
        <f>_xlfn.RANK.AVG(Table2[[#This Row],[6M Return vs Nifty Z-Score]],Table2[6M Return vs Nifty Z-Score])</f>
        <v>443</v>
      </c>
      <c r="AU236">
        <f>_xlfn.RANK.AVG(Table2[[#This Row],[Sharpe Ratio Z-Score]],Table2[Sharpe Ratio Z-Score])</f>
        <v>215</v>
      </c>
      <c r="AV236">
        <f>(Table2[[#This Row],[Rank 1Y]]+Table2[[#This Row],[Rank 6M]]+Table2[[#This Row],[Rank Sharpe]])/3</f>
        <v>272</v>
      </c>
    </row>
    <row r="237" spans="1:48" x14ac:dyDescent="0.3">
      <c r="A237" t="s">
        <v>840</v>
      </c>
      <c r="B237" t="s">
        <v>841</v>
      </c>
      <c r="C237" t="s">
        <v>3155</v>
      </c>
      <c r="D237" t="s">
        <v>438</v>
      </c>
      <c r="E237">
        <v>18994.6031616</v>
      </c>
      <c r="F237">
        <v>307.2</v>
      </c>
      <c r="G237">
        <v>1.3639916093545299</v>
      </c>
      <c r="H237">
        <f>(Table2[[#This Row],[1Y Return vs Nifty]]-AVERAGE(Table2[1Y Return vs Nifty]))/_xlfn.STDEV.P(Table2[1Y Return vs Nifty])</f>
        <v>-0.36200566595738465</v>
      </c>
      <c r="I237">
        <v>2.9814003961147302</v>
      </c>
      <c r="J237">
        <f>(Table2[[#This Row],[1M Return vs Nifty]]-AVERAGE(Table2[1M Return vs Nifty]))/_xlfn.STDEV.P(Table2[1M Return vs Nifty])</f>
        <v>0.20243761335980651</v>
      </c>
      <c r="K237">
        <v>25.551853777321</v>
      </c>
      <c r="L237">
        <f>(Table2[[#This Row],[6M Return vs Nifty]]-AVERAGE(Table2[6M Return vs Nifty]))/_xlfn.STDEV.P(Table2[6M Return vs Nifty])</f>
        <v>0.39377653976689314</v>
      </c>
      <c r="M237">
        <v>0.186851485555247</v>
      </c>
      <c r="N237">
        <f>(Table2[[#This Row],[1W Return vs Nifty]]-AVERAGE(Table2[1W Return vs Nifty]))/_xlfn.STDEV.P(Table2[1W Return vs Nifty])</f>
        <v>-5.9403665214849445E-2</v>
      </c>
      <c r="O237">
        <v>303.06</v>
      </c>
      <c r="P237">
        <v>304.45016344663998</v>
      </c>
      <c r="Q237">
        <v>272.79217520295902</v>
      </c>
      <c r="R237">
        <v>58.024503083542498</v>
      </c>
      <c r="S237" s="1">
        <f>(Table2[[#This Row],[Close Price]]-Table2[[#This Row],[20D EMA]])/Table2[[#This Row],[20D EMA]]</f>
        <v>1.3660661255196946E-2</v>
      </c>
      <c r="T237" s="1">
        <f>(Table2[[#This Row],[Close Price]]-Table2[[#This Row],[50D EMA]])/Table2[[#This Row],[50D EMA]]</f>
        <v>9.0321401776549456E-3</v>
      </c>
      <c r="U237" s="1">
        <f>(Table2[[#This Row],[Close Price]]-Table2[[#This Row],[200D EMA]])/Table2[[#This Row],[200D EMA]]</f>
        <v>0.12613200789737222</v>
      </c>
      <c r="V237">
        <v>1.3183979638016301</v>
      </c>
      <c r="W237">
        <v>303.5</v>
      </c>
      <c r="X237">
        <v>310</v>
      </c>
      <c r="Y237">
        <v>303.5</v>
      </c>
      <c r="Z237">
        <v>310</v>
      </c>
      <c r="AA237">
        <v>303.5</v>
      </c>
      <c r="AB237">
        <v>316.2</v>
      </c>
      <c r="AC237" s="1">
        <f>(Table2[[#This Row],[Close Price]]/Table2[[#This Row],[Day Low]])-1</f>
        <v>1.2191103789126911E-2</v>
      </c>
      <c r="AD237" s="1">
        <f>(Table2[[#This Row],[Day High]]/Table2[[#This Row],[Close Price]])-1</f>
        <v>9.1145833333334814E-3</v>
      </c>
      <c r="AE237" s="1">
        <f>(Table2[[#This Row],[Close Price]]/Table2[[#This Row],[Current Week Low]])-1</f>
        <v>1.2191103789126911E-2</v>
      </c>
      <c r="AF237" s="1">
        <f>(Table2[[#This Row],[Current Week High]]/Table2[[#This Row],[Close Price]])-1</f>
        <v>9.1145833333334814E-3</v>
      </c>
      <c r="AG237" s="1">
        <f>(Table2[[#This Row],[Close Price]]/Table2[[#This Row],[Current Month Low]])-1</f>
        <v>1.2191103789126911E-2</v>
      </c>
      <c r="AH237" s="1">
        <f>(Table2[[#This Row],[Current Month High]]/Table2[[#This Row],[Close Price]])-1</f>
        <v>2.9296875E-2</v>
      </c>
      <c r="AI237">
        <v>15.8528645833333</v>
      </c>
      <c r="AJ237">
        <v>65.339074273412194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-0.14000000000000001</v>
      </c>
      <c r="AM237" t="s">
        <v>3189</v>
      </c>
      <c r="AN237">
        <v>6.7</v>
      </c>
      <c r="AO237" t="s">
        <v>3191</v>
      </c>
      <c r="AP237">
        <v>5.1264613045383003E-2</v>
      </c>
      <c r="AQ237">
        <f>(Table2[[#This Row],[Sharpe Ratio]]-AVERAGE(Table2[Sharpe Ratio]))/_xlfn.STDEV.P(Table2[Sharpe Ratio])</f>
        <v>-0.15572163129545982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424</v>
      </c>
      <c r="AT237">
        <f>_xlfn.RANK.AVG(Table2[[#This Row],[6M Return vs Nifty Z-Score]],Table2[6M Return vs Nifty Z-Score])</f>
        <v>204</v>
      </c>
      <c r="AU237">
        <f>_xlfn.RANK.AVG(Table2[[#This Row],[Sharpe Ratio Z-Score]],Table2[Sharpe Ratio Z-Score])</f>
        <v>383</v>
      </c>
      <c r="AV237">
        <f>(Table2[[#This Row],[Rank 1Y]]+Table2[[#This Row],[Rank 6M]]+Table2[[#This Row],[Rank Sharpe]])/3</f>
        <v>337</v>
      </c>
    </row>
    <row r="238" spans="1:48" x14ac:dyDescent="0.3">
      <c r="A238" t="s">
        <v>99</v>
      </c>
      <c r="B238" t="s">
        <v>100</v>
      </c>
      <c r="C238" t="s">
        <v>3142</v>
      </c>
      <c r="D238" t="s">
        <v>101</v>
      </c>
      <c r="E238">
        <v>298553.37380151497</v>
      </c>
      <c r="F238">
        <v>484.45</v>
      </c>
      <c r="G238">
        <v>47.854469975291103</v>
      </c>
      <c r="H238">
        <f>(Table2[[#This Row],[1Y Return vs Nifty]]-AVERAGE(Table2[1Y Return vs Nifty]))/_xlfn.STDEV.P(Table2[1Y Return vs Nifty])</f>
        <v>0.46689562107355242</v>
      </c>
      <c r="I238">
        <v>-10.120624041941699</v>
      </c>
      <c r="J238">
        <f>(Table2[[#This Row],[1M Return vs Nifty]]-AVERAGE(Table2[1M Return vs Nifty]))/_xlfn.STDEV.P(Table2[1M Return vs Nifty])</f>
        <v>-1.0648095041447376</v>
      </c>
      <c r="K238">
        <v>-4.1296669839361497</v>
      </c>
      <c r="L238">
        <f>(Table2[[#This Row],[6M Return vs Nifty]]-AVERAGE(Table2[6M Return vs Nifty]))/_xlfn.STDEV.P(Table2[6M Return vs Nifty])</f>
        <v>-0.56752391241534605</v>
      </c>
      <c r="M238">
        <v>-5.7215018330854397</v>
      </c>
      <c r="N238">
        <f>(Table2[[#This Row],[1W Return vs Nifty]]-AVERAGE(Table2[1W Return vs Nifty]))/_xlfn.STDEV.P(Table2[1W Return vs Nifty])</f>
        <v>-1.2033597055956513</v>
      </c>
      <c r="O238">
        <v>512.70000000000005</v>
      </c>
      <c r="P238">
        <v>507.038940110407</v>
      </c>
      <c r="Q238">
        <v>444.61008547582497</v>
      </c>
      <c r="R238">
        <v>18.5187764763145</v>
      </c>
      <c r="S238" s="1">
        <f>(Table2[[#This Row],[Close Price]]-Table2[[#This Row],[20D EMA]])/Table2[[#This Row],[20D EMA]]</f>
        <v>-5.5100448605422382E-2</v>
      </c>
      <c r="T238" s="1">
        <f>(Table2[[#This Row],[Close Price]]-Table2[[#This Row],[50D EMA]])/Table2[[#This Row],[50D EMA]]</f>
        <v>-4.4550700791320487E-2</v>
      </c>
      <c r="U238" s="1">
        <f>(Table2[[#This Row],[Close Price]]-Table2[[#This Row],[200D EMA]])/Table2[[#This Row],[200D EMA]]</f>
        <v>8.9606412057742793E-2</v>
      </c>
      <c r="V238">
        <v>1.0535990235453101</v>
      </c>
      <c r="W238">
        <v>478.05</v>
      </c>
      <c r="X238">
        <v>488.5</v>
      </c>
      <c r="Y238">
        <v>478.05</v>
      </c>
      <c r="Z238">
        <v>488.5</v>
      </c>
      <c r="AA238">
        <v>478.05</v>
      </c>
      <c r="AB238">
        <v>529</v>
      </c>
      <c r="AC238" s="1">
        <f>(Table2[[#This Row],[Close Price]]/Table2[[#This Row],[Day Low]])-1</f>
        <v>1.3387720949691317E-2</v>
      </c>
      <c r="AD238" s="1">
        <f>(Table2[[#This Row],[Day High]]/Table2[[#This Row],[Close Price]])-1</f>
        <v>8.3599958716069622E-3</v>
      </c>
      <c r="AE238" s="1">
        <f>(Table2[[#This Row],[Close Price]]/Table2[[#This Row],[Current Week Low]])-1</f>
        <v>1.3387720949691317E-2</v>
      </c>
      <c r="AF238" s="1">
        <f>(Table2[[#This Row],[Current Week High]]/Table2[[#This Row],[Close Price]])-1</f>
        <v>8.3599958716069622E-3</v>
      </c>
      <c r="AG238" s="1">
        <f>(Table2[[#This Row],[Close Price]]/Table2[[#This Row],[Current Month Low]])-1</f>
        <v>1.3387720949691317E-2</v>
      </c>
      <c r="AH238" s="1">
        <f>(Table2[[#This Row],[Current Month High]]/Table2[[#This Row],[Close Price]])-1</f>
        <v>9.1959954587676807E-2</v>
      </c>
      <c r="AI238">
        <v>12.199401383011599</v>
      </c>
      <c r="AJ238">
        <v>80.092936802973895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</v>
      </c>
      <c r="AM238" t="s">
        <v>3191</v>
      </c>
      <c r="AN238">
        <v>-8.4</v>
      </c>
      <c r="AO238" t="s">
        <v>3189</v>
      </c>
      <c r="AP238">
        <v>0.14161577616111501</v>
      </c>
      <c r="AQ238">
        <f>(Table2[[#This Row],[Sharpe Ratio]]-AVERAGE(Table2[Sharpe Ratio]))/_xlfn.STDEV.P(Table2[Sharpe Ratio])</f>
        <v>0.89502433575832363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-1.473773165323859</v>
      </c>
      <c r="AS238">
        <f>_xlfn.RANK.AVG(Table2[[#This Row],[1Y Return vs Nifty Z-Score]],Table2[1Y Return vs Nifty Z-Score])</f>
        <v>179</v>
      </c>
      <c r="AT238">
        <f>_xlfn.RANK.AVG(Table2[[#This Row],[6M Return vs Nifty Z-Score]],Table2[6M Return vs Nifty Z-Score])</f>
        <v>509</v>
      </c>
      <c r="AU238">
        <f>_xlfn.RANK.AVG(Table2[[#This Row],[Sharpe Ratio Z-Score]],Table2[Sharpe Ratio Z-Score])</f>
        <v>131</v>
      </c>
      <c r="AV238">
        <f>(Table2[[#This Row],[Rank 1Y]]+Table2[[#This Row],[Rank 6M]]+Table2[[#This Row],[Rank Sharpe]])/3</f>
        <v>273</v>
      </c>
    </row>
    <row r="239" spans="1:48" x14ac:dyDescent="0.3">
      <c r="A239" t="s">
        <v>183</v>
      </c>
      <c r="B239" t="s">
        <v>184</v>
      </c>
      <c r="C239" t="s">
        <v>3142</v>
      </c>
      <c r="D239" t="s">
        <v>185</v>
      </c>
      <c r="E239">
        <v>143172.359226325</v>
      </c>
      <c r="F239">
        <v>217.75</v>
      </c>
      <c r="G239">
        <v>43.640606564487797</v>
      </c>
      <c r="H239">
        <f>(Table2[[#This Row],[1Y Return vs Nifty]]-AVERAGE(Table2[1Y Return vs Nifty]))/_xlfn.STDEV.P(Table2[1Y Return vs Nifty])</f>
        <v>0.39176460656571604</v>
      </c>
      <c r="I239">
        <v>-5.7377970896214201</v>
      </c>
      <c r="J239">
        <f>(Table2[[#This Row],[1M Return vs Nifty]]-AVERAGE(Table2[1M Return vs Nifty]))/_xlfn.STDEV.P(Table2[1M Return vs Nifty])</f>
        <v>-0.64089602053708494</v>
      </c>
      <c r="K239">
        <v>7.9665150515801901</v>
      </c>
      <c r="L239">
        <f>(Table2[[#This Row],[6M Return vs Nifty]]-AVERAGE(Table2[6M Return vs Nifty]))/_xlfn.STDEV.P(Table2[6M Return vs Nifty])</f>
        <v>-0.17576281115807901</v>
      </c>
      <c r="M239">
        <v>-5.1105080993653997</v>
      </c>
      <c r="N239">
        <f>(Table2[[#This Row],[1W Return vs Nifty]]-AVERAGE(Table2[1W Return vs Nifty]))/_xlfn.STDEV.P(Table2[1W Return vs Nifty])</f>
        <v>-1.0850610977384179</v>
      </c>
      <c r="O239">
        <v>230.02</v>
      </c>
      <c r="P239">
        <v>226.94868799738001</v>
      </c>
      <c r="Q239">
        <v>195.02036323551201</v>
      </c>
      <c r="R239">
        <v>24.958480934281699</v>
      </c>
      <c r="S239" s="1">
        <f>(Table2[[#This Row],[Close Price]]-Table2[[#This Row],[20D EMA]])/Table2[[#This Row],[20D EMA]]</f>
        <v>-5.3343187548908835E-2</v>
      </c>
      <c r="T239" s="1">
        <f>(Table2[[#This Row],[Close Price]]-Table2[[#This Row],[50D EMA]])/Table2[[#This Row],[50D EMA]]</f>
        <v>-4.0532016635787732E-2</v>
      </c>
      <c r="U239" s="1">
        <f>(Table2[[#This Row],[Close Price]]-Table2[[#This Row],[200D EMA]])/Table2[[#This Row],[200D EMA]]</f>
        <v>0.1165500688614709</v>
      </c>
      <c r="V239">
        <v>0.66099962493775599</v>
      </c>
      <c r="W239">
        <v>215.8</v>
      </c>
      <c r="X239">
        <v>223</v>
      </c>
      <c r="Y239">
        <v>215.8</v>
      </c>
      <c r="Z239">
        <v>223</v>
      </c>
      <c r="AA239">
        <v>215.8</v>
      </c>
      <c r="AB239">
        <v>240.29</v>
      </c>
      <c r="AC239" s="1">
        <f>(Table2[[#This Row],[Close Price]]/Table2[[#This Row],[Day Low]])-1</f>
        <v>9.0361445783131433E-3</v>
      </c>
      <c r="AD239" s="1">
        <f>(Table2[[#This Row],[Day High]]/Table2[[#This Row],[Close Price]])-1</f>
        <v>2.4110218140068973E-2</v>
      </c>
      <c r="AE239" s="1">
        <f>(Table2[[#This Row],[Close Price]]/Table2[[#This Row],[Current Week Low]])-1</f>
        <v>9.0361445783131433E-3</v>
      </c>
      <c r="AF239" s="1">
        <f>(Table2[[#This Row],[Current Week High]]/Table2[[#This Row],[Close Price]])-1</f>
        <v>2.4110218140068973E-2</v>
      </c>
      <c r="AG239" s="1">
        <f>(Table2[[#This Row],[Close Price]]/Table2[[#This Row],[Current Month Low]])-1</f>
        <v>9.0361445783131433E-3</v>
      </c>
      <c r="AH239" s="1">
        <f>(Table2[[#This Row],[Current Month High]]/Table2[[#This Row],[Close Price]])-1</f>
        <v>0.1035132032146957</v>
      </c>
      <c r="AI239">
        <v>13.111366245694599</v>
      </c>
      <c r="AJ239">
        <v>87.473095135600502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-0.03</v>
      </c>
      <c r="AM239" t="s">
        <v>3189</v>
      </c>
      <c r="AN239">
        <v>-6.97</v>
      </c>
      <c r="AO239" t="s">
        <v>3189</v>
      </c>
      <c r="AP239">
        <v>9.4229016754337994E-2</v>
      </c>
      <c r="AQ239">
        <f>(Table2[[#This Row],[Sharpe Ratio]]-AVERAGE(Table2[Sharpe Ratio]))/_xlfn.STDEV.P(Table2[Sharpe Ratio])</f>
        <v>0.34393628529636822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-1.1660190375714976</v>
      </c>
      <c r="AS239">
        <f>_xlfn.RANK.AVG(Table2[[#This Row],[1Y Return vs Nifty Z-Score]],Table2[1Y Return vs Nifty Z-Score])</f>
        <v>190</v>
      </c>
      <c r="AT239">
        <f>_xlfn.RANK.AVG(Table2[[#This Row],[6M Return vs Nifty Z-Score]],Table2[6M Return vs Nifty Z-Score])</f>
        <v>385</v>
      </c>
      <c r="AU239">
        <f>_xlfn.RANK.AVG(Table2[[#This Row],[Sharpe Ratio Z-Score]],Table2[Sharpe Ratio Z-Score])</f>
        <v>246</v>
      </c>
      <c r="AV239">
        <f>(Table2[[#This Row],[Rank 1Y]]+Table2[[#This Row],[Rank 6M]]+Table2[[#This Row],[Rank Sharpe]])/3</f>
        <v>273.66666666666669</v>
      </c>
    </row>
    <row r="240" spans="1:48" x14ac:dyDescent="0.3">
      <c r="A240" t="s">
        <v>1343</v>
      </c>
      <c r="B240" t="s">
        <v>1344</v>
      </c>
      <c r="C240" t="s">
        <v>3144</v>
      </c>
      <c r="D240" t="s">
        <v>24</v>
      </c>
      <c r="E240">
        <v>8475.3176666039999</v>
      </c>
      <c r="F240">
        <v>224.44</v>
      </c>
      <c r="G240">
        <v>-33.7366976358513</v>
      </c>
      <c r="H240">
        <f>(Table2[[#This Row],[1Y Return vs Nifty]]-AVERAGE(Table2[1Y Return vs Nifty]))/_xlfn.STDEV.P(Table2[1Y Return vs Nifty])</f>
        <v>-0.98783287861824431</v>
      </c>
      <c r="I240">
        <v>-2.3756730912647699</v>
      </c>
      <c r="J240">
        <f>(Table2[[#This Row],[1M Return vs Nifty]]-AVERAGE(Table2[1M Return vs Nifty]))/_xlfn.STDEV.P(Table2[1M Return vs Nifty])</f>
        <v>-0.31570643126760051</v>
      </c>
      <c r="K240">
        <v>-15.6778664449825</v>
      </c>
      <c r="L240">
        <f>(Table2[[#This Row],[6M Return vs Nifty]]-AVERAGE(Table2[6M Return vs Nifty]))/_xlfn.STDEV.P(Table2[6M Return vs Nifty])</f>
        <v>-0.94153740899753247</v>
      </c>
      <c r="M240">
        <v>-2.6327664534933102</v>
      </c>
      <c r="N240">
        <f>(Table2[[#This Row],[1W Return vs Nifty]]-AVERAGE(Table2[1W Return vs Nifty]))/_xlfn.STDEV.P(Table2[1W Return vs Nifty])</f>
        <v>-0.60532886619500137</v>
      </c>
      <c r="O240">
        <v>223.87</v>
      </c>
      <c r="P240">
        <v>223.922835827158</v>
      </c>
      <c r="Q240">
        <v>222.26554779631101</v>
      </c>
      <c r="R240">
        <v>50.9692807763101</v>
      </c>
      <c r="S240" s="1">
        <f>(Table2[[#This Row],[Close Price]]-Table2[[#This Row],[20D EMA]])/Table2[[#This Row],[20D EMA]]</f>
        <v>2.5461205163710776E-3</v>
      </c>
      <c r="T240" s="1">
        <f>(Table2[[#This Row],[Close Price]]-Table2[[#This Row],[50D EMA]])/Table2[[#This Row],[50D EMA]]</f>
        <v>2.3095642341774869E-3</v>
      </c>
      <c r="U240" s="1">
        <f>(Table2[[#This Row],[Close Price]]-Table2[[#This Row],[200D EMA]])/Table2[[#This Row],[200D EMA]]</f>
        <v>9.7831275483220709E-3</v>
      </c>
      <c r="V240">
        <v>1.27487874580105</v>
      </c>
      <c r="W240">
        <v>216</v>
      </c>
      <c r="X240">
        <v>226.33</v>
      </c>
      <c r="Y240">
        <v>216</v>
      </c>
      <c r="Z240">
        <v>226.33</v>
      </c>
      <c r="AA240">
        <v>216</v>
      </c>
      <c r="AB240">
        <v>236.99</v>
      </c>
      <c r="AC240" s="1">
        <f>(Table2[[#This Row],[Close Price]]/Table2[[#This Row],[Day Low]])-1</f>
        <v>3.9074074074074039E-2</v>
      </c>
      <c r="AD240" s="1">
        <f>(Table2[[#This Row],[Day High]]/Table2[[#This Row],[Close Price]])-1</f>
        <v>8.4209588308679084E-3</v>
      </c>
      <c r="AE240" s="1">
        <f>(Table2[[#This Row],[Close Price]]/Table2[[#This Row],[Current Week Low]])-1</f>
        <v>3.9074074074074039E-2</v>
      </c>
      <c r="AF240" s="1">
        <f>(Table2[[#This Row],[Current Week High]]/Table2[[#This Row],[Close Price]])-1</f>
        <v>8.4209588308679084E-3</v>
      </c>
      <c r="AG240" s="1">
        <f>(Table2[[#This Row],[Close Price]]/Table2[[#This Row],[Current Month Low]])-1</f>
        <v>3.9074074074074039E-2</v>
      </c>
      <c r="AH240" s="1">
        <f>(Table2[[#This Row],[Current Month High]]/Table2[[#This Row],[Close Price]])-1</f>
        <v>5.591694885047227E-2</v>
      </c>
      <c r="AI240">
        <v>27.6733202637676</v>
      </c>
      <c r="AJ240">
        <v>16.8958333333333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-0.03</v>
      </c>
      <c r="AM240" t="s">
        <v>3189</v>
      </c>
      <c r="AN240">
        <v>1.82</v>
      </c>
      <c r="AO240" t="s">
        <v>3191</v>
      </c>
      <c r="AP240">
        <v>0.116060040481461</v>
      </c>
      <c r="AQ240">
        <f>(Table2[[#This Row],[Sharpe Ratio]]-AVERAGE(Table2[Sharpe Ratio]))/_xlfn.STDEV.P(Table2[Sharpe Ratio])</f>
        <v>0.59782189503165473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666</v>
      </c>
      <c r="AT240">
        <f>_xlfn.RANK.AVG(Table2[[#This Row],[6M Return vs Nifty Z-Score]],Table2[6M Return vs Nifty Z-Score])</f>
        <v>637</v>
      </c>
      <c r="AU240">
        <f>_xlfn.RANK.AVG(Table2[[#This Row],[Sharpe Ratio Z-Score]],Table2[Sharpe Ratio Z-Score])</f>
        <v>192</v>
      </c>
      <c r="AV240">
        <f>(Table2[[#This Row],[Rank 1Y]]+Table2[[#This Row],[Rank 6M]]+Table2[[#This Row],[Rank Sharpe]])/3</f>
        <v>498.33333333333331</v>
      </c>
    </row>
    <row r="241" spans="1:48" x14ac:dyDescent="0.3">
      <c r="A241" t="s">
        <v>1431</v>
      </c>
      <c r="B241" t="s">
        <v>1432</v>
      </c>
      <c r="C241" t="s">
        <v>3149</v>
      </c>
      <c r="D241" t="s">
        <v>206</v>
      </c>
      <c r="E241">
        <v>7564.35521753999</v>
      </c>
      <c r="F241">
        <v>1400.85</v>
      </c>
      <c r="G241">
        <v>22.047924893824899</v>
      </c>
      <c r="H241">
        <f>(Table2[[#This Row],[1Y Return vs Nifty]]-AVERAGE(Table2[1Y Return vs Nifty]))/_xlfn.STDEV.P(Table2[1Y Return vs Nifty])</f>
        <v>6.7782124404244023E-3</v>
      </c>
      <c r="I241">
        <v>-4.3023459973121803</v>
      </c>
      <c r="J241">
        <f>(Table2[[#This Row],[1M Return vs Nifty]]-AVERAGE(Table2[1M Return vs Nifty]))/_xlfn.STDEV.P(Table2[1M Return vs Nifty])</f>
        <v>-0.50205707487278595</v>
      </c>
      <c r="K241">
        <v>35.107265465143001</v>
      </c>
      <c r="L241">
        <f>(Table2[[#This Row],[6M Return vs Nifty]]-AVERAGE(Table2[6M Return vs Nifty]))/_xlfn.STDEV.P(Table2[6M Return vs Nifty])</f>
        <v>0.70324928040491996</v>
      </c>
      <c r="M241">
        <v>-6.8903023247299497</v>
      </c>
      <c r="N241">
        <f>(Table2[[#This Row],[1W Return vs Nifty]]-AVERAGE(Table2[1W Return vs Nifty]))/_xlfn.STDEV.P(Table2[1W Return vs Nifty])</f>
        <v>-1.4296590330577401</v>
      </c>
      <c r="O241">
        <v>1442.96</v>
      </c>
      <c r="P241">
        <v>1389.8388348441899</v>
      </c>
      <c r="Q241">
        <v>1166.0225546795</v>
      </c>
      <c r="R241">
        <v>32.676508764385098</v>
      </c>
      <c r="S241" s="1">
        <f>(Table2[[#This Row],[Close Price]]-Table2[[#This Row],[20D EMA]])/Table2[[#This Row],[20D EMA]]</f>
        <v>-2.9183068137717004E-2</v>
      </c>
      <c r="T241" s="1">
        <f>(Table2[[#This Row],[Close Price]]-Table2[[#This Row],[50D EMA]])/Table2[[#This Row],[50D EMA]]</f>
        <v>7.9226201482882012E-3</v>
      </c>
      <c r="U241" s="1">
        <f>(Table2[[#This Row],[Close Price]]-Table2[[#This Row],[200D EMA]])/Table2[[#This Row],[200D EMA]]</f>
        <v>0.20139185505296336</v>
      </c>
      <c r="V241">
        <v>0.67812184637806905</v>
      </c>
      <c r="W241">
        <v>1373.25</v>
      </c>
      <c r="X241">
        <v>1423.2</v>
      </c>
      <c r="Y241">
        <v>1373.25</v>
      </c>
      <c r="Z241">
        <v>1423.2</v>
      </c>
      <c r="AA241">
        <v>1370</v>
      </c>
      <c r="AB241">
        <v>1518</v>
      </c>
      <c r="AC241" s="1">
        <f>(Table2[[#This Row],[Close Price]]/Table2[[#This Row],[Day Low]])-1</f>
        <v>2.0098306936100485E-2</v>
      </c>
      <c r="AD241" s="1">
        <f>(Table2[[#This Row],[Day High]]/Table2[[#This Row],[Close Price]])-1</f>
        <v>1.5954598993468405E-2</v>
      </c>
      <c r="AE241" s="1">
        <f>(Table2[[#This Row],[Close Price]]/Table2[[#This Row],[Current Week Low]])-1</f>
        <v>2.0098306936100485E-2</v>
      </c>
      <c r="AF241" s="1">
        <f>(Table2[[#This Row],[Current Week High]]/Table2[[#This Row],[Close Price]])-1</f>
        <v>1.5954598993468405E-2</v>
      </c>
      <c r="AG241" s="1">
        <f>(Table2[[#This Row],[Close Price]]/Table2[[#This Row],[Current Month Low]])-1</f>
        <v>2.2518248175182443E-2</v>
      </c>
      <c r="AH241" s="1">
        <f>(Table2[[#This Row],[Current Month High]]/Table2[[#This Row],[Close Price]])-1</f>
        <v>8.3627797408716287E-2</v>
      </c>
      <c r="AI241">
        <v>10.647107113538199</v>
      </c>
      <c r="AJ241">
        <v>70.731261425959701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</v>
      </c>
      <c r="AM241" t="s">
        <v>3191</v>
      </c>
      <c r="AN241">
        <v>-7.97</v>
      </c>
      <c r="AO241" t="s">
        <v>3189</v>
      </c>
      <c r="AP241">
        <v>5.3973443874799E-2</v>
      </c>
      <c r="AQ241">
        <f>(Table2[[#This Row],[Sharpe Ratio]]-AVERAGE(Table2[Sharpe Ratio]))/_xlfn.STDEV.P(Table2[Sharpe Ratio])</f>
        <v>-0.12421906983098858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-1.3459076849161704</v>
      </c>
      <c r="AS241">
        <f>_xlfn.RANK.AVG(Table2[[#This Row],[1Y Return vs Nifty Z-Score]],Table2[1Y Return vs Nifty Z-Score])</f>
        <v>299</v>
      </c>
      <c r="AT241">
        <f>_xlfn.RANK.AVG(Table2[[#This Row],[6M Return vs Nifty Z-Score]],Table2[6M Return vs Nifty Z-Score])</f>
        <v>144</v>
      </c>
      <c r="AU241">
        <f>_xlfn.RANK.AVG(Table2[[#This Row],[Sharpe Ratio Z-Score]],Table2[Sharpe Ratio Z-Score])</f>
        <v>379</v>
      </c>
      <c r="AV241">
        <f>(Table2[[#This Row],[Rank 1Y]]+Table2[[#This Row],[Rank 6M]]+Table2[[#This Row],[Rank Sharpe]])/3</f>
        <v>274</v>
      </c>
    </row>
    <row r="242" spans="1:48" x14ac:dyDescent="0.3">
      <c r="A242" t="s">
        <v>1616</v>
      </c>
      <c r="B242" t="s">
        <v>1617</v>
      </c>
      <c r="C242" t="s">
        <v>3161</v>
      </c>
      <c r="D242" t="s">
        <v>1618</v>
      </c>
      <c r="E242">
        <v>5806.15266428</v>
      </c>
      <c r="F242">
        <v>325.89999999999998</v>
      </c>
      <c r="G242">
        <v>22.896282233925199</v>
      </c>
      <c r="H242">
        <f>(Table2[[#This Row],[1Y Return vs Nifty]]-AVERAGE(Table2[1Y Return vs Nifty]))/_xlfn.STDEV.P(Table2[1Y Return vs Nifty])</f>
        <v>2.1903986917000164E-2</v>
      </c>
      <c r="I242">
        <v>-5.7981246643695803</v>
      </c>
      <c r="J242">
        <f>(Table2[[#This Row],[1M Return vs Nifty]]-AVERAGE(Table2[1M Return vs Nifty]))/_xlfn.STDEV.P(Table2[1M Return vs Nifty])</f>
        <v>-0.64673099249634847</v>
      </c>
      <c r="K242">
        <v>10.9943278773254</v>
      </c>
      <c r="L242">
        <f>(Table2[[#This Row],[6M Return vs Nifty]]-AVERAGE(Table2[6M Return vs Nifty]))/_xlfn.STDEV.P(Table2[6M Return vs Nifty])</f>
        <v>-7.7700523112809228E-2</v>
      </c>
      <c r="M242">
        <v>-2.2084230449759801</v>
      </c>
      <c r="N242">
        <f>(Table2[[#This Row],[1W Return vs Nifty]]-AVERAGE(Table2[1W Return vs Nifty]))/_xlfn.STDEV.P(Table2[1W Return vs Nifty])</f>
        <v>-0.52316888367708747</v>
      </c>
      <c r="O242">
        <v>332.95</v>
      </c>
      <c r="P242">
        <v>332.81194814378898</v>
      </c>
      <c r="Q242">
        <v>297.691913470315</v>
      </c>
      <c r="R242">
        <v>41.447194483034203</v>
      </c>
      <c r="S242" s="1">
        <f>(Table2[[#This Row],[Close Price]]-Table2[[#This Row],[20D EMA]])/Table2[[#This Row],[20D EMA]]</f>
        <v>-2.1174350503078577E-2</v>
      </c>
      <c r="T242" s="1">
        <f>(Table2[[#This Row],[Close Price]]-Table2[[#This Row],[50D EMA]])/Table2[[#This Row],[50D EMA]]</f>
        <v>-2.0768329329338704E-2</v>
      </c>
      <c r="U242" s="1">
        <f>(Table2[[#This Row],[Close Price]]-Table2[[#This Row],[200D EMA]])/Table2[[#This Row],[200D EMA]]</f>
        <v>9.4755971705283853E-2</v>
      </c>
      <c r="V242">
        <v>0.50347065879749797</v>
      </c>
      <c r="W242">
        <v>320.95</v>
      </c>
      <c r="X242">
        <v>330.95</v>
      </c>
      <c r="Y242">
        <v>320.95</v>
      </c>
      <c r="Z242">
        <v>330.95</v>
      </c>
      <c r="AA242">
        <v>320.95</v>
      </c>
      <c r="AB242">
        <v>341.8</v>
      </c>
      <c r="AC242" s="1">
        <f>(Table2[[#This Row],[Close Price]]/Table2[[#This Row],[Day Low]])-1</f>
        <v>1.5422963078361107E-2</v>
      </c>
      <c r="AD242" s="1">
        <f>(Table2[[#This Row],[Day High]]/Table2[[#This Row],[Close Price]])-1</f>
        <v>1.5495550782448575E-2</v>
      </c>
      <c r="AE242" s="1">
        <f>(Table2[[#This Row],[Close Price]]/Table2[[#This Row],[Current Week Low]])-1</f>
        <v>1.5422963078361107E-2</v>
      </c>
      <c r="AF242" s="1">
        <f>(Table2[[#This Row],[Current Week High]]/Table2[[#This Row],[Close Price]])-1</f>
        <v>1.5495550782448575E-2</v>
      </c>
      <c r="AG242" s="1">
        <f>(Table2[[#This Row],[Close Price]]/Table2[[#This Row],[Current Month Low]])-1</f>
        <v>1.5422963078361107E-2</v>
      </c>
      <c r="AH242" s="1">
        <f>(Table2[[#This Row],[Current Month High]]/Table2[[#This Row],[Close Price]])-1</f>
        <v>4.8787971770481775E-2</v>
      </c>
      <c r="AI242">
        <v>23.933722000613599</v>
      </c>
      <c r="AJ242">
        <v>60.1474201474201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0.04</v>
      </c>
      <c r="AM242" t="s">
        <v>3191</v>
      </c>
      <c r="AN242">
        <v>-3.88</v>
      </c>
      <c r="AO242" t="s">
        <v>3189</v>
      </c>
      <c r="AP242">
        <v>0.122289437252198</v>
      </c>
      <c r="AQ242">
        <f>(Table2[[#This Row],[Sharpe Ratio]]-AVERAGE(Table2[Sharpe Ratio]))/_xlfn.STDEV.P(Table2[Sharpe Ratio])</f>
        <v>0.67026715537263704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-0.55542925699660795</v>
      </c>
      <c r="AS242">
        <f>_xlfn.RANK.AVG(Table2[[#This Row],[1Y Return vs Nifty Z-Score]],Table2[1Y Return vs Nifty Z-Score])</f>
        <v>295</v>
      </c>
      <c r="AT242">
        <f>_xlfn.RANK.AVG(Table2[[#This Row],[6M Return vs Nifty Z-Score]],Table2[6M Return vs Nifty Z-Score])</f>
        <v>350</v>
      </c>
      <c r="AU242">
        <f>_xlfn.RANK.AVG(Table2[[#This Row],[Sharpe Ratio Z-Score]],Table2[Sharpe Ratio Z-Score])</f>
        <v>179</v>
      </c>
      <c r="AV242">
        <f>(Table2[[#This Row],[Rank 1Y]]+Table2[[#This Row],[Rank 6M]]+Table2[[#This Row],[Rank Sharpe]])/3</f>
        <v>274.66666666666669</v>
      </c>
    </row>
    <row r="243" spans="1:48" x14ac:dyDescent="0.3">
      <c r="A243" t="s">
        <v>1598</v>
      </c>
      <c r="B243" t="s">
        <v>1599</v>
      </c>
      <c r="C243" t="s">
        <v>3154</v>
      </c>
      <c r="D243" t="s">
        <v>345</v>
      </c>
      <c r="E243">
        <v>5944.0631968199996</v>
      </c>
      <c r="F243">
        <v>2186.0500000000002</v>
      </c>
      <c r="G243">
        <v>41.807943072262802</v>
      </c>
      <c r="H243">
        <f>(Table2[[#This Row],[1Y Return vs Nifty]]-AVERAGE(Table2[1Y Return vs Nifty]))/_xlfn.STDEV.P(Table2[1Y Return vs Nifty])</f>
        <v>0.35908916030674726</v>
      </c>
      <c r="I243">
        <v>4.2433647320957704</v>
      </c>
      <c r="J243">
        <f>(Table2[[#This Row],[1M Return vs Nifty]]-AVERAGE(Table2[1M Return vs Nifty]))/_xlfn.STDEV.P(Table2[1M Return vs Nifty])</f>
        <v>0.32449666421307599</v>
      </c>
      <c r="K243">
        <v>88.952398448021995</v>
      </c>
      <c r="L243">
        <f>(Table2[[#This Row],[6M Return vs Nifty]]-AVERAGE(Table2[6M Return vs Nifty]))/_xlfn.STDEV.P(Table2[6M Return vs Nifty])</f>
        <v>2.4471407440733755</v>
      </c>
      <c r="M243">
        <v>12.233392946467101</v>
      </c>
      <c r="N243">
        <f>(Table2[[#This Row],[1W Return vs Nifty]]-AVERAGE(Table2[1W Return vs Nifty]))/_xlfn.STDEV.P(Table2[1W Return vs Nifty])</f>
        <v>2.2730082821935977</v>
      </c>
      <c r="O243">
        <v>2020.8</v>
      </c>
      <c r="P243">
        <v>1940.22035208017</v>
      </c>
      <c r="Q243">
        <v>1572.2078008927799</v>
      </c>
      <c r="R243">
        <v>68.094879173337503</v>
      </c>
      <c r="S243" s="1">
        <f>(Table2[[#This Row],[Close Price]]-Table2[[#This Row],[20D EMA]])/Table2[[#This Row],[20D EMA]]</f>
        <v>8.177454473475862E-2</v>
      </c>
      <c r="T243" s="1">
        <f>(Table2[[#This Row],[Close Price]]-Table2[[#This Row],[50D EMA]])/Table2[[#This Row],[50D EMA]]</f>
        <v>0.12670192210707856</v>
      </c>
      <c r="U243" s="1">
        <f>(Table2[[#This Row],[Close Price]]-Table2[[#This Row],[200D EMA]])/Table2[[#This Row],[200D EMA]]</f>
        <v>0.39043324855572481</v>
      </c>
      <c r="V243">
        <v>1.1464104783153399</v>
      </c>
      <c r="W243">
        <v>2081.0500000000002</v>
      </c>
      <c r="X243">
        <v>2205</v>
      </c>
      <c r="Y243">
        <v>2081.0500000000002</v>
      </c>
      <c r="Z243">
        <v>2205</v>
      </c>
      <c r="AA243">
        <v>1930</v>
      </c>
      <c r="AB243">
        <v>2262.9499999999998</v>
      </c>
      <c r="AC243" s="1">
        <f>(Table2[[#This Row],[Close Price]]/Table2[[#This Row],[Day Low]])-1</f>
        <v>5.0455299007712506E-2</v>
      </c>
      <c r="AD243" s="1">
        <f>(Table2[[#This Row],[Day High]]/Table2[[#This Row],[Close Price]])-1</f>
        <v>8.6686031883991266E-3</v>
      </c>
      <c r="AE243" s="1">
        <f>(Table2[[#This Row],[Close Price]]/Table2[[#This Row],[Current Week Low]])-1</f>
        <v>5.0455299007712506E-2</v>
      </c>
      <c r="AF243" s="1">
        <f>(Table2[[#This Row],[Current Week High]]/Table2[[#This Row],[Close Price]])-1</f>
        <v>8.6686031883991266E-3</v>
      </c>
      <c r="AG243" s="1">
        <f>(Table2[[#This Row],[Close Price]]/Table2[[#This Row],[Current Month Low]])-1</f>
        <v>0.1326683937823836</v>
      </c>
      <c r="AH243" s="1">
        <f>(Table2[[#This Row],[Current Month High]]/Table2[[#This Row],[Close Price]])-1</f>
        <v>3.5177603439994432E-2</v>
      </c>
      <c r="AI243">
        <v>3.7968024519109802</v>
      </c>
      <c r="AJ243">
        <v>129.78399117044199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</v>
      </c>
      <c r="AM243" t="s">
        <v>3191</v>
      </c>
      <c r="AN243">
        <v>16.57</v>
      </c>
      <c r="AO243" t="s">
        <v>3191</v>
      </c>
      <c r="AP243">
        <v>-1.6355364138425001E-2</v>
      </c>
      <c r="AQ243">
        <f>(Table2[[#This Row],[Sharpe Ratio]]-AVERAGE(Table2[Sharpe Ratio]))/_xlfn.STDEV.P(Table2[Sharpe Ratio])</f>
        <v>-0.94211348136101358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4.4616213694257834</v>
      </c>
      <c r="AS243">
        <f>_xlfn.RANK.AVG(Table2[[#This Row],[1Y Return vs Nifty Z-Score]],Table2[1Y Return vs Nifty Z-Score])</f>
        <v>199</v>
      </c>
      <c r="AT243">
        <f>_xlfn.RANK.AVG(Table2[[#This Row],[6M Return vs Nifty Z-Score]],Table2[6M Return vs Nifty Z-Score])</f>
        <v>16</v>
      </c>
      <c r="AU243">
        <f>_xlfn.RANK.AVG(Table2[[#This Row],[Sharpe Ratio Z-Score]],Table2[Sharpe Ratio Z-Score])</f>
        <v>611</v>
      </c>
      <c r="AV243">
        <f>(Table2[[#This Row],[Rank 1Y]]+Table2[[#This Row],[Rank 6M]]+Table2[[#This Row],[Rank Sharpe]])/3</f>
        <v>275.33333333333331</v>
      </c>
    </row>
    <row r="244" spans="1:48" x14ac:dyDescent="0.3">
      <c r="A244" t="s">
        <v>718</v>
      </c>
      <c r="B244" t="s">
        <v>719</v>
      </c>
      <c r="C244" t="s">
        <v>3147</v>
      </c>
      <c r="D244" t="s">
        <v>46</v>
      </c>
      <c r="E244">
        <v>25117.533748999998</v>
      </c>
      <c r="F244">
        <v>977</v>
      </c>
      <c r="G244">
        <v>17.2412142509293</v>
      </c>
      <c r="H244">
        <f>(Table2[[#This Row],[1Y Return vs Nifty]]-AVERAGE(Table2[1Y Return vs Nifty]))/_xlfn.STDEV.P(Table2[1Y Return vs Nifty])</f>
        <v>-7.8922962903917523E-2</v>
      </c>
      <c r="I244">
        <v>13.693146408985401</v>
      </c>
      <c r="J244">
        <f>(Table2[[#This Row],[1M Return vs Nifty]]-AVERAGE(Table2[1M Return vs Nifty]))/_xlfn.STDEV.P(Table2[1M Return vs Nifty])</f>
        <v>1.2384934780414938</v>
      </c>
      <c r="K244">
        <v>19.684938638998702</v>
      </c>
      <c r="L244">
        <f>(Table2[[#This Row],[6M Return vs Nifty]]-AVERAGE(Table2[6M Return vs Nifty]))/_xlfn.STDEV.P(Table2[6M Return vs Nifty])</f>
        <v>0.20376376310533859</v>
      </c>
      <c r="M244">
        <v>5.0893463201639797</v>
      </c>
      <c r="N244">
        <f>(Table2[[#This Row],[1W Return vs Nifty]]-AVERAGE(Table2[1W Return vs Nifty]))/_xlfn.STDEV.P(Table2[1W Return vs Nifty])</f>
        <v>0.88980134615312456</v>
      </c>
      <c r="O244">
        <v>907.96</v>
      </c>
      <c r="P244">
        <v>875.60654803546504</v>
      </c>
      <c r="Q244">
        <v>767.70666990518305</v>
      </c>
      <c r="R244">
        <v>73.384394441964204</v>
      </c>
      <c r="S244" s="1">
        <f>(Table2[[#This Row],[Close Price]]-Table2[[#This Row],[20D EMA]])/Table2[[#This Row],[20D EMA]]</f>
        <v>7.6038592008458486E-2</v>
      </c>
      <c r="T244" s="1">
        <f>(Table2[[#This Row],[Close Price]]-Table2[[#This Row],[50D EMA]])/Table2[[#This Row],[50D EMA]]</f>
        <v>0.11579795993077496</v>
      </c>
      <c r="U244" s="1">
        <f>(Table2[[#This Row],[Close Price]]-Table2[[#This Row],[200D EMA]])/Table2[[#This Row],[200D EMA]]</f>
        <v>0.27262148200518577</v>
      </c>
      <c r="V244">
        <v>2.8529885131549602</v>
      </c>
      <c r="W244">
        <v>957.2</v>
      </c>
      <c r="X244">
        <v>996</v>
      </c>
      <c r="Y244">
        <v>957.2</v>
      </c>
      <c r="Z244">
        <v>996</v>
      </c>
      <c r="AA244">
        <v>920.8</v>
      </c>
      <c r="AB244">
        <v>1040</v>
      </c>
      <c r="AC244" s="1">
        <f>(Table2[[#This Row],[Close Price]]/Table2[[#This Row],[Day Low]])-1</f>
        <v>2.0685332218971952E-2</v>
      </c>
      <c r="AD244" s="1">
        <f>(Table2[[#This Row],[Day High]]/Table2[[#This Row],[Close Price]])-1</f>
        <v>1.9447287615148356E-2</v>
      </c>
      <c r="AE244" s="1">
        <f>(Table2[[#This Row],[Close Price]]/Table2[[#This Row],[Current Week Low]])-1</f>
        <v>2.0685332218971952E-2</v>
      </c>
      <c r="AF244" s="1">
        <f>(Table2[[#This Row],[Current Week High]]/Table2[[#This Row],[Close Price]])-1</f>
        <v>1.9447287615148356E-2</v>
      </c>
      <c r="AG244" s="1">
        <f>(Table2[[#This Row],[Close Price]]/Table2[[#This Row],[Current Month Low]])-1</f>
        <v>6.1033883579496129E-2</v>
      </c>
      <c r="AH244" s="1">
        <f>(Table2[[#This Row],[Current Month High]]/Table2[[#This Row],[Close Price]])-1</f>
        <v>6.4483111566018492E-2</v>
      </c>
      <c r="AI244">
        <v>6.4483111566018403</v>
      </c>
      <c r="AJ244">
        <v>77.620216343968707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0.09</v>
      </c>
      <c r="AM244" t="s">
        <v>3191</v>
      </c>
      <c r="AN244">
        <v>17.8</v>
      </c>
      <c r="AO244" t="s">
        <v>3191</v>
      </c>
      <c r="AP244">
        <v>9.5761118372521006E-2</v>
      </c>
      <c r="AQ244">
        <f>(Table2[[#This Row],[Sharpe Ratio]]-AVERAGE(Table2[Sharpe Ratio]))/_xlfn.STDEV.P(Table2[Sharpe Ratio])</f>
        <v>0.36175398172558071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2.6148896061216202</v>
      </c>
      <c r="AS244">
        <f>_xlfn.RANK.AVG(Table2[[#This Row],[1Y Return vs Nifty Z-Score]],Table2[1Y Return vs Nifty Z-Score])</f>
        <v>325</v>
      </c>
      <c r="AT244">
        <f>_xlfn.RANK.AVG(Table2[[#This Row],[6M Return vs Nifty Z-Score]],Table2[6M Return vs Nifty Z-Score])</f>
        <v>259</v>
      </c>
      <c r="AU244">
        <f>_xlfn.RANK.AVG(Table2[[#This Row],[Sharpe Ratio Z-Score]],Table2[Sharpe Ratio Z-Score])</f>
        <v>243</v>
      </c>
      <c r="AV244">
        <f>(Table2[[#This Row],[Rank 1Y]]+Table2[[#This Row],[Rank 6M]]+Table2[[#This Row],[Rank Sharpe]])/3</f>
        <v>275.66666666666669</v>
      </c>
    </row>
    <row r="245" spans="1:48" x14ac:dyDescent="0.3">
      <c r="A245" t="s">
        <v>426</v>
      </c>
      <c r="B245" t="s">
        <v>427</v>
      </c>
      <c r="C245" t="s">
        <v>3144</v>
      </c>
      <c r="D245" t="s">
        <v>51</v>
      </c>
      <c r="E245">
        <v>53204.079245000001</v>
      </c>
      <c r="F245">
        <v>4828.3999999999996</v>
      </c>
      <c r="G245">
        <v>55.758759181699297</v>
      </c>
      <c r="H245">
        <f>(Table2[[#This Row],[1Y Return vs Nifty]]-AVERAGE(Table2[1Y Return vs Nifty]))/_xlfn.STDEV.P(Table2[1Y Return vs Nifty])</f>
        <v>0.60782502697652618</v>
      </c>
      <c r="I245">
        <v>24.075359780605002</v>
      </c>
      <c r="J245">
        <f>(Table2[[#This Row],[1M Return vs Nifty]]-AVERAGE(Table2[1M Return vs Nifty]))/_xlfn.STDEV.P(Table2[1M Return vs Nifty])</f>
        <v>2.2426764598932487</v>
      </c>
      <c r="K245">
        <v>10.4914224571954</v>
      </c>
      <c r="L245">
        <f>(Table2[[#This Row],[6M Return vs Nifty]]-AVERAGE(Table2[6M Return vs Nifty]))/_xlfn.STDEV.P(Table2[6M Return vs Nifty])</f>
        <v>-9.3988206337143873E-2</v>
      </c>
      <c r="M245">
        <v>-2.7066469552188299</v>
      </c>
      <c r="N245">
        <f>(Table2[[#This Row],[1W Return vs Nifty]]-AVERAGE(Table2[1W Return vs Nifty]))/_xlfn.STDEV.P(Table2[1W Return vs Nifty])</f>
        <v>-0.61963336723907858</v>
      </c>
      <c r="O245">
        <v>4601.76</v>
      </c>
      <c r="P245">
        <v>4466.7332759356004</v>
      </c>
      <c r="Q245">
        <v>4098.3508645226902</v>
      </c>
      <c r="R245">
        <v>61.447410097174398</v>
      </c>
      <c r="S245" s="1">
        <f>(Table2[[#This Row],[Close Price]]-Table2[[#This Row],[20D EMA]])/Table2[[#This Row],[20D EMA]]</f>
        <v>4.9250721463092256E-2</v>
      </c>
      <c r="T245" s="1">
        <f>(Table2[[#This Row],[Close Price]]-Table2[[#This Row],[50D EMA]])/Table2[[#This Row],[50D EMA]]</f>
        <v>8.0968954652579875E-2</v>
      </c>
      <c r="U245" s="1">
        <f>(Table2[[#This Row],[Close Price]]-Table2[[#This Row],[200D EMA]])/Table2[[#This Row],[200D EMA]]</f>
        <v>0.17813241462486001</v>
      </c>
      <c r="V245">
        <v>1.2496476524549101</v>
      </c>
      <c r="W245">
        <v>4782.1000000000004</v>
      </c>
      <c r="X245">
        <v>4878</v>
      </c>
      <c r="Y245">
        <v>4782.1000000000004</v>
      </c>
      <c r="Z245">
        <v>4878</v>
      </c>
      <c r="AA245">
        <v>4774.5</v>
      </c>
      <c r="AB245">
        <v>5133.75</v>
      </c>
      <c r="AC245" s="1">
        <f>(Table2[[#This Row],[Close Price]]/Table2[[#This Row],[Day Low]])-1</f>
        <v>9.6819388971371989E-3</v>
      </c>
      <c r="AD245" s="1">
        <f>(Table2[[#This Row],[Day High]]/Table2[[#This Row],[Close Price]])-1</f>
        <v>1.0272554055173577E-2</v>
      </c>
      <c r="AE245" s="1">
        <f>(Table2[[#This Row],[Close Price]]/Table2[[#This Row],[Current Week Low]])-1</f>
        <v>9.6819388971371989E-3</v>
      </c>
      <c r="AF245" s="1">
        <f>(Table2[[#This Row],[Current Week High]]/Table2[[#This Row],[Close Price]])-1</f>
        <v>1.0272554055173577E-2</v>
      </c>
      <c r="AG245" s="1">
        <f>(Table2[[#This Row],[Close Price]]/Table2[[#This Row],[Current Month Low]])-1</f>
        <v>1.1289140224107097E-2</v>
      </c>
      <c r="AH245" s="1">
        <f>(Table2[[#This Row],[Current Month High]]/Table2[[#This Row],[Close Price]])-1</f>
        <v>6.3240410902162258E-2</v>
      </c>
      <c r="AI245">
        <v>6.9919642117471703</v>
      </c>
      <c r="AJ245">
        <v>84.328771306953698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</v>
      </c>
      <c r="AM245" t="s">
        <v>3190</v>
      </c>
      <c r="AN245">
        <v>9.33</v>
      </c>
      <c r="AO245" t="s">
        <v>3191</v>
      </c>
      <c r="AP245">
        <v>7.3991766703560002E-2</v>
      </c>
      <c r="AQ245">
        <f>(Table2[[#This Row],[Sharpe Ratio]]-AVERAGE(Table2[Sharpe Ratio]))/_xlfn.STDEV.P(Table2[Sharpe Ratio])</f>
        <v>0.10858559204766768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2.2454655053412202</v>
      </c>
      <c r="AS245">
        <f>_xlfn.RANK.AVG(Table2[[#This Row],[1Y Return vs Nifty Z-Score]],Table2[1Y Return vs Nifty Z-Score])</f>
        <v>150</v>
      </c>
      <c r="AT245">
        <f>_xlfn.RANK.AVG(Table2[[#This Row],[6M Return vs Nifty Z-Score]],Table2[6M Return vs Nifty Z-Score])</f>
        <v>354</v>
      </c>
      <c r="AU245">
        <f>_xlfn.RANK.AVG(Table2[[#This Row],[Sharpe Ratio Z-Score]],Table2[Sharpe Ratio Z-Score])</f>
        <v>323</v>
      </c>
      <c r="AV245">
        <f>(Table2[[#This Row],[Rank 1Y]]+Table2[[#This Row],[Rank 6M]]+Table2[[#This Row],[Rank Sharpe]])/3</f>
        <v>275.66666666666669</v>
      </c>
    </row>
    <row r="246" spans="1:48" x14ac:dyDescent="0.3">
      <c r="A246" t="s">
        <v>1292</v>
      </c>
      <c r="B246" t="s">
        <v>1293</v>
      </c>
      <c r="C246" t="s">
        <v>3144</v>
      </c>
      <c r="D246" t="s">
        <v>130</v>
      </c>
      <c r="E246">
        <v>8865.6648005200004</v>
      </c>
      <c r="F246">
        <v>82.48</v>
      </c>
      <c r="G246">
        <v>-30.791604879145702</v>
      </c>
      <c r="H246">
        <f>(Table2[[#This Row],[1Y Return vs Nifty]]-AVERAGE(Table2[1Y Return vs Nifty]))/_xlfn.STDEV.P(Table2[1Y Return vs Nifty])</f>
        <v>-0.93532339146598031</v>
      </c>
      <c r="I246">
        <v>-1.49155857265053</v>
      </c>
      <c r="J246">
        <f>(Table2[[#This Row],[1M Return vs Nifty]]-AVERAGE(Table2[1M Return vs Nifty]))/_xlfn.STDEV.P(Table2[1M Return vs Nifty])</f>
        <v>-0.23019357174312127</v>
      </c>
      <c r="K246">
        <v>-10.9450214681031</v>
      </c>
      <c r="L246">
        <f>(Table2[[#This Row],[6M Return vs Nifty]]-AVERAGE(Table2[6M Return vs Nifty]))/_xlfn.STDEV.P(Table2[6M Return vs Nifty])</f>
        <v>-0.78825395519548735</v>
      </c>
      <c r="M246">
        <v>-1.43741499096692</v>
      </c>
      <c r="N246">
        <f>(Table2[[#This Row],[1W Return vs Nifty]]-AVERAGE(Table2[1W Return vs Nifty]))/_xlfn.STDEV.P(Table2[1W Return vs Nifty])</f>
        <v>-0.37388882661224854</v>
      </c>
      <c r="O246">
        <v>83.86</v>
      </c>
      <c r="P246">
        <v>83.587203507128905</v>
      </c>
      <c r="Q246">
        <v>84.799670650499294</v>
      </c>
      <c r="R246">
        <v>35.667618209751403</v>
      </c>
      <c r="S246" s="1">
        <f>(Table2[[#This Row],[Close Price]]-Table2[[#This Row],[20D EMA]])/Table2[[#This Row],[20D EMA]]</f>
        <v>-1.6455998092058138E-2</v>
      </c>
      <c r="T246" s="1">
        <f>(Table2[[#This Row],[Close Price]]-Table2[[#This Row],[50D EMA]])/Table2[[#This Row],[50D EMA]]</f>
        <v>-1.3246088643633958E-2</v>
      </c>
      <c r="U246" s="1">
        <f>(Table2[[#This Row],[Close Price]]-Table2[[#This Row],[200D EMA]])/Table2[[#This Row],[200D EMA]]</f>
        <v>-2.7354712968872034E-2</v>
      </c>
      <c r="V246">
        <v>1.2617470635738499</v>
      </c>
      <c r="W246">
        <v>81.11</v>
      </c>
      <c r="X246">
        <v>83.4</v>
      </c>
      <c r="Y246">
        <v>81.11</v>
      </c>
      <c r="Z246">
        <v>83.4</v>
      </c>
      <c r="AA246">
        <v>81.11</v>
      </c>
      <c r="AB246">
        <v>87.3</v>
      </c>
      <c r="AC246" s="1">
        <f>(Table2[[#This Row],[Close Price]]/Table2[[#This Row],[Day Low]])-1</f>
        <v>1.6890642337566319E-2</v>
      </c>
      <c r="AD246" s="1">
        <f>(Table2[[#This Row],[Day High]]/Table2[[#This Row],[Close Price]])-1</f>
        <v>1.1154219204655647E-2</v>
      </c>
      <c r="AE246" s="1">
        <f>(Table2[[#This Row],[Close Price]]/Table2[[#This Row],[Current Week Low]])-1</f>
        <v>1.6890642337566319E-2</v>
      </c>
      <c r="AF246" s="1">
        <f>(Table2[[#This Row],[Current Week High]]/Table2[[#This Row],[Close Price]])-1</f>
        <v>1.1154219204655647E-2</v>
      </c>
      <c r="AG246" s="1">
        <f>(Table2[[#This Row],[Close Price]]/Table2[[#This Row],[Current Month Low]])-1</f>
        <v>1.6890642337566319E-2</v>
      </c>
      <c r="AH246" s="1">
        <f>(Table2[[#This Row],[Current Month High]]/Table2[[#This Row],[Close Price]])-1</f>
        <v>5.8438409311348138E-2</v>
      </c>
      <c r="AI246">
        <v>18.8166828322017</v>
      </c>
      <c r="AJ246">
        <v>13.9226519337016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-0.08</v>
      </c>
      <c r="AM246" t="s">
        <v>3189</v>
      </c>
      <c r="AN246">
        <v>-4.76</v>
      </c>
      <c r="AO246" t="s">
        <v>3189</v>
      </c>
      <c r="AQ246">
        <f>(Table2[[#This Row],[Sharpe Ratio]]-AVERAGE(Table2[Sharpe Ratio]))/_xlfn.STDEV.P(Table2[Sharpe Ratio])</f>
        <v>-0.75190748604766899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649</v>
      </c>
      <c r="AT246">
        <f>_xlfn.RANK.AVG(Table2[[#This Row],[6M Return vs Nifty Z-Score]],Table2[6M Return vs Nifty Z-Score])</f>
        <v>581</v>
      </c>
      <c r="AU246">
        <f>_xlfn.RANK.AVG(Table2[[#This Row],[Sharpe Ratio Z-Score]],Table2[Sharpe Ratio Z-Score])</f>
        <v>556</v>
      </c>
      <c r="AV246">
        <f>(Table2[[#This Row],[Rank 1Y]]+Table2[[#This Row],[Rank 6M]]+Table2[[#This Row],[Rank Sharpe]])/3</f>
        <v>595.33333333333337</v>
      </c>
    </row>
    <row r="247" spans="1:48" x14ac:dyDescent="0.3">
      <c r="A247" t="s">
        <v>302</v>
      </c>
      <c r="B247" t="s">
        <v>303</v>
      </c>
      <c r="C247" t="s">
        <v>3145</v>
      </c>
      <c r="D247" t="s">
        <v>27</v>
      </c>
      <c r="E247">
        <v>92003.757964799996</v>
      </c>
      <c r="F247">
        <v>13.2</v>
      </c>
      <c r="G247">
        <v>-9.0004870617646997</v>
      </c>
      <c r="H247">
        <f>(Table2[[#This Row],[1Y Return vs Nifty]]-AVERAGE(Table2[1Y Return vs Nifty]))/_xlfn.STDEV.P(Table2[1Y Return vs Nifty])</f>
        <v>-0.54679898303777241</v>
      </c>
      <c r="I247">
        <v>-19.723280938435401</v>
      </c>
      <c r="J247">
        <f>(Table2[[#This Row],[1M Return vs Nifty]]-AVERAGE(Table2[1M Return vs Nifty]))/_xlfn.STDEV.P(Table2[1M Return vs Nifty])</f>
        <v>-1.9935926345685071</v>
      </c>
      <c r="K247">
        <v>-14.860224375432001</v>
      </c>
      <c r="L247">
        <f>(Table2[[#This Row],[6M Return vs Nifty]]-AVERAGE(Table2[6M Return vs Nifty]))/_xlfn.STDEV.P(Table2[6M Return vs Nifty])</f>
        <v>-0.91505629647286457</v>
      </c>
      <c r="M247">
        <v>-12.5723945892199</v>
      </c>
      <c r="N247">
        <f>(Table2[[#This Row],[1W Return vs Nifty]]-AVERAGE(Table2[1W Return vs Nifty]))/_xlfn.STDEV.P(Table2[1W Return vs Nifty])</f>
        <v>-2.5298071483467819</v>
      </c>
      <c r="O247">
        <v>15.21</v>
      </c>
      <c r="P247">
        <v>15.564949712276301</v>
      </c>
      <c r="Q247">
        <v>14.3780104347993</v>
      </c>
      <c r="R247">
        <v>18.226493512214098</v>
      </c>
      <c r="S247" s="1">
        <f>(Table2[[#This Row],[Close Price]]-Table2[[#This Row],[20D EMA]])/Table2[[#This Row],[20D EMA]]</f>
        <v>-0.1321499013806707</v>
      </c>
      <c r="T247" s="1">
        <f>(Table2[[#This Row],[Close Price]]-Table2[[#This Row],[50D EMA]])/Table2[[#This Row],[50D EMA]]</f>
        <v>-0.15194072297008651</v>
      </c>
      <c r="U247" s="1">
        <f>(Table2[[#This Row],[Close Price]]-Table2[[#This Row],[200D EMA]])/Table2[[#This Row],[200D EMA]]</f>
        <v>-8.1931393786455031E-2</v>
      </c>
      <c r="V247">
        <v>1.25353830914208</v>
      </c>
      <c r="W247">
        <v>12.98</v>
      </c>
      <c r="X247">
        <v>13.58</v>
      </c>
      <c r="Y247">
        <v>12.98</v>
      </c>
      <c r="Z247">
        <v>13.58</v>
      </c>
      <c r="AA247">
        <v>12.92</v>
      </c>
      <c r="AB247">
        <v>15.58</v>
      </c>
      <c r="AC247" s="1">
        <f>(Table2[[#This Row],[Close Price]]/Table2[[#This Row],[Day Low]])-1</f>
        <v>1.6949152542372836E-2</v>
      </c>
      <c r="AD247" s="1">
        <f>(Table2[[#This Row],[Day High]]/Table2[[#This Row],[Close Price]])-1</f>
        <v>2.8787878787878807E-2</v>
      </c>
      <c r="AE247" s="1">
        <f>(Table2[[#This Row],[Close Price]]/Table2[[#This Row],[Current Week Low]])-1</f>
        <v>1.6949152542372836E-2</v>
      </c>
      <c r="AF247" s="1">
        <f>(Table2[[#This Row],[Current Week High]]/Table2[[#This Row],[Close Price]])-1</f>
        <v>2.8787878787878807E-2</v>
      </c>
      <c r="AG247" s="1">
        <f>(Table2[[#This Row],[Close Price]]/Table2[[#This Row],[Current Month Low]])-1</f>
        <v>2.1671826625387025E-2</v>
      </c>
      <c r="AH247" s="1">
        <f>(Table2[[#This Row],[Current Month High]]/Table2[[#This Row],[Close Price]])-1</f>
        <v>0.18030303030303041</v>
      </c>
      <c r="AI247">
        <v>45.303030303030297</v>
      </c>
      <c r="AJ247">
        <v>28.1553398058252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-0.25</v>
      </c>
      <c r="AM247" t="s">
        <v>3189</v>
      </c>
      <c r="AN247">
        <v>-18.52</v>
      </c>
      <c r="AO247" t="s">
        <v>3189</v>
      </c>
      <c r="AP247">
        <v>1.9560781683046001E-2</v>
      </c>
      <c r="AQ247">
        <f>(Table2[[#This Row],[Sharpe Ratio]]-AVERAGE(Table2[Sharpe Ratio]))/_xlfn.STDEV.P(Table2[Sharpe Ratio])</f>
        <v>-0.52442383495672551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499</v>
      </c>
      <c r="AT247">
        <f>_xlfn.RANK.AVG(Table2[[#This Row],[6M Return vs Nifty Z-Score]],Table2[6M Return vs Nifty Z-Score])</f>
        <v>625</v>
      </c>
      <c r="AU247">
        <f>_xlfn.RANK.AVG(Table2[[#This Row],[Sharpe Ratio Z-Score]],Table2[Sharpe Ratio Z-Score])</f>
        <v>478</v>
      </c>
      <c r="AV247">
        <f>(Table2[[#This Row],[Rank 1Y]]+Table2[[#This Row],[Rank 6M]]+Table2[[#This Row],[Rank Sharpe]])/3</f>
        <v>534</v>
      </c>
    </row>
    <row r="248" spans="1:48" x14ac:dyDescent="0.3">
      <c r="A248" t="s">
        <v>1386</v>
      </c>
      <c r="B248" t="s">
        <v>1387</v>
      </c>
      <c r="C248" t="s">
        <v>3151</v>
      </c>
      <c r="D248" t="s">
        <v>345</v>
      </c>
      <c r="E248">
        <v>8214.7708174620002</v>
      </c>
      <c r="F248">
        <v>213.51</v>
      </c>
      <c r="G248">
        <v>27.129479720698399</v>
      </c>
      <c r="H248">
        <f>(Table2[[#This Row],[1Y Return vs Nifty]]-AVERAGE(Table2[1Y Return vs Nifty]))/_xlfn.STDEV.P(Table2[1Y Return vs Nifty])</f>
        <v>9.7379718042481467E-2</v>
      </c>
      <c r="I248">
        <v>-7.0689708689169599</v>
      </c>
      <c r="J248">
        <f>(Table2[[#This Row],[1M Return vs Nifty]]-AVERAGE(Table2[1M Return vs Nifty]))/_xlfn.STDEV.P(Table2[1M Return vs Nifty])</f>
        <v>-0.76964911077022624</v>
      </c>
      <c r="K248">
        <v>-1.5361076319605</v>
      </c>
      <c r="L248">
        <f>(Table2[[#This Row],[6M Return vs Nifty]]-AVERAGE(Table2[6M Return vs Nifty]))/_xlfn.STDEV.P(Table2[6M Return vs Nifty])</f>
        <v>-0.48352586535200309</v>
      </c>
      <c r="M248">
        <v>-2.9993227697003002</v>
      </c>
      <c r="N248">
        <f>(Table2[[#This Row],[1W Return vs Nifty]]-AVERAGE(Table2[1W Return vs Nifty]))/_xlfn.STDEV.P(Table2[1W Return vs Nifty])</f>
        <v>-0.67630030095022586</v>
      </c>
      <c r="O248">
        <v>220.43</v>
      </c>
      <c r="P248">
        <v>221.568317166068</v>
      </c>
      <c r="Q248">
        <v>204.508591474436</v>
      </c>
      <c r="R248">
        <v>38.690551760514801</v>
      </c>
      <c r="S248" s="1">
        <f>(Table2[[#This Row],[Close Price]]-Table2[[#This Row],[20D EMA]])/Table2[[#This Row],[20D EMA]]</f>
        <v>-3.1393186045456677E-2</v>
      </c>
      <c r="T248" s="1">
        <f>(Table2[[#This Row],[Close Price]]-Table2[[#This Row],[50D EMA]])/Table2[[#This Row],[50D EMA]]</f>
        <v>-3.6369446991052455E-2</v>
      </c>
      <c r="U248" s="1">
        <f>(Table2[[#This Row],[Close Price]]-Table2[[#This Row],[200D EMA]])/Table2[[#This Row],[200D EMA]]</f>
        <v>4.4014818451718604E-2</v>
      </c>
      <c r="V248">
        <v>1.2488429454476599</v>
      </c>
      <c r="W248">
        <v>212.63</v>
      </c>
      <c r="X248">
        <v>217.99</v>
      </c>
      <c r="Y248">
        <v>212.63</v>
      </c>
      <c r="Z248">
        <v>217.99</v>
      </c>
      <c r="AA248">
        <v>212.63</v>
      </c>
      <c r="AB248">
        <v>228.5</v>
      </c>
      <c r="AC248" s="1">
        <f>(Table2[[#This Row],[Close Price]]/Table2[[#This Row],[Day Low]])-1</f>
        <v>4.1386445938955685E-3</v>
      </c>
      <c r="AD248" s="1">
        <f>(Table2[[#This Row],[Day High]]/Table2[[#This Row],[Close Price]])-1</f>
        <v>2.0982623764694841E-2</v>
      </c>
      <c r="AE248" s="1">
        <f>(Table2[[#This Row],[Close Price]]/Table2[[#This Row],[Current Week Low]])-1</f>
        <v>4.1386445938955685E-3</v>
      </c>
      <c r="AF248" s="1">
        <f>(Table2[[#This Row],[Current Week High]]/Table2[[#This Row],[Close Price]])-1</f>
        <v>2.0982623764694841E-2</v>
      </c>
      <c r="AG248" s="1">
        <f>(Table2[[#This Row],[Close Price]]/Table2[[#This Row],[Current Month Low]])-1</f>
        <v>4.1386445938955685E-3</v>
      </c>
      <c r="AH248" s="1">
        <f>(Table2[[#This Row],[Current Month High]]/Table2[[#This Row],[Close Price]])-1</f>
        <v>7.0207484426958899E-2</v>
      </c>
      <c r="AI248">
        <v>22.710880052456499</v>
      </c>
      <c r="AJ248">
        <v>71.493975903614398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-0.18</v>
      </c>
      <c r="AM248" t="s">
        <v>3189</v>
      </c>
      <c r="AN248">
        <v>-4.63</v>
      </c>
      <c r="AO248" t="s">
        <v>3189</v>
      </c>
      <c r="AQ248">
        <f>(Table2[[#This Row],[Sharpe Ratio]]-AVERAGE(Table2[Sharpe Ratio]))/_xlfn.STDEV.P(Table2[Sharpe Ratio])</f>
        <v>-0.75190748604766899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270</v>
      </c>
      <c r="AT248">
        <f>_xlfn.RANK.AVG(Table2[[#This Row],[6M Return vs Nifty Z-Score]],Table2[6M Return vs Nifty Z-Score])</f>
        <v>484</v>
      </c>
      <c r="AU248">
        <f>_xlfn.RANK.AVG(Table2[[#This Row],[Sharpe Ratio Z-Score]],Table2[Sharpe Ratio Z-Score])</f>
        <v>556</v>
      </c>
      <c r="AV248">
        <f>(Table2[[#This Row],[Rank 1Y]]+Table2[[#This Row],[Rank 6M]]+Table2[[#This Row],[Rank Sharpe]])/3</f>
        <v>436.66666666666669</v>
      </c>
    </row>
    <row r="249" spans="1:48" x14ac:dyDescent="0.3">
      <c r="A249" t="s">
        <v>813</v>
      </c>
      <c r="B249" t="s">
        <v>814</v>
      </c>
      <c r="C249" t="s">
        <v>3154</v>
      </c>
      <c r="D249" t="s">
        <v>220</v>
      </c>
      <c r="E249">
        <v>19898.97947762</v>
      </c>
      <c r="F249">
        <v>466.55</v>
      </c>
      <c r="G249">
        <v>22.437657427579001</v>
      </c>
      <c r="H249">
        <f>(Table2[[#This Row],[1Y Return vs Nifty]]-AVERAGE(Table2[1Y Return vs Nifty]))/_xlfn.STDEV.P(Table2[1Y Return vs Nifty])</f>
        <v>1.3726942808045256E-2</v>
      </c>
      <c r="I249">
        <v>-3.4683818471277501</v>
      </c>
      <c r="J249">
        <f>(Table2[[#This Row],[1M Return vs Nifty]]-AVERAGE(Table2[1M Return vs Nifty]))/_xlfn.STDEV.P(Table2[1M Return vs Nifty])</f>
        <v>-0.4213948329101142</v>
      </c>
      <c r="K249">
        <v>27.973282543181199</v>
      </c>
      <c r="L249">
        <f>(Table2[[#This Row],[6M Return vs Nifty]]-AVERAGE(Table2[6M Return vs Nifty]))/_xlfn.STDEV.P(Table2[6M Return vs Nifty])</f>
        <v>0.47219976431362287</v>
      </c>
      <c r="M249">
        <v>3.2988220225979199</v>
      </c>
      <c r="N249">
        <f>(Table2[[#This Row],[1W Return vs Nifty]]-AVERAGE(Table2[1W Return vs Nifty]))/_xlfn.STDEV.P(Table2[1W Return vs Nifty])</f>
        <v>0.54312588935757078</v>
      </c>
      <c r="O249">
        <v>467.87</v>
      </c>
      <c r="P249">
        <v>456.74153968031902</v>
      </c>
      <c r="Q249">
        <v>383.43455436425597</v>
      </c>
      <c r="R249">
        <v>37.919978638779597</v>
      </c>
      <c r="S249" s="1">
        <f>(Table2[[#This Row],[Close Price]]-Table2[[#This Row],[20D EMA]])/Table2[[#This Row],[20D EMA]]</f>
        <v>-2.821296513988914E-3</v>
      </c>
      <c r="T249" s="1">
        <f>(Table2[[#This Row],[Close Price]]-Table2[[#This Row],[50D EMA]])/Table2[[#This Row],[50D EMA]]</f>
        <v>2.1474859340681152E-2</v>
      </c>
      <c r="U249" s="1">
        <f>(Table2[[#This Row],[Close Price]]-Table2[[#This Row],[200D EMA]])/Table2[[#This Row],[200D EMA]]</f>
        <v>0.21676566363078964</v>
      </c>
      <c r="V249">
        <v>1.0343585469432399</v>
      </c>
      <c r="W249">
        <v>453.15</v>
      </c>
      <c r="X249">
        <v>467.9</v>
      </c>
      <c r="Y249">
        <v>453.15</v>
      </c>
      <c r="Z249">
        <v>467.9</v>
      </c>
      <c r="AA249">
        <v>449.4</v>
      </c>
      <c r="AB249">
        <v>477</v>
      </c>
      <c r="AC249" s="1">
        <f>(Table2[[#This Row],[Close Price]]/Table2[[#This Row],[Day Low]])-1</f>
        <v>2.957078230166621E-2</v>
      </c>
      <c r="AD249" s="1">
        <f>(Table2[[#This Row],[Day High]]/Table2[[#This Row],[Close Price]])-1</f>
        <v>2.8935805379914914E-3</v>
      </c>
      <c r="AE249" s="1">
        <f>(Table2[[#This Row],[Close Price]]/Table2[[#This Row],[Current Week Low]])-1</f>
        <v>2.957078230166621E-2</v>
      </c>
      <c r="AF249" s="1">
        <f>(Table2[[#This Row],[Current Week High]]/Table2[[#This Row],[Close Price]])-1</f>
        <v>2.8935805379914914E-3</v>
      </c>
      <c r="AG249" s="1">
        <f>(Table2[[#This Row],[Close Price]]/Table2[[#This Row],[Current Month Low]])-1</f>
        <v>3.8161993769470381E-2</v>
      </c>
      <c r="AH249" s="1">
        <f>(Table2[[#This Row],[Current Month High]]/Table2[[#This Row],[Close Price]])-1</f>
        <v>2.2398456757046326E-2</v>
      </c>
      <c r="AI249">
        <v>23.770228271353499</v>
      </c>
      <c r="AJ249">
        <v>66.032028469750898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0.08</v>
      </c>
      <c r="AM249" t="s">
        <v>3191</v>
      </c>
      <c r="AN249">
        <v>-2.44</v>
      </c>
      <c r="AO249" t="s">
        <v>3189</v>
      </c>
      <c r="AP249">
        <v>6.6094233362646998E-2</v>
      </c>
      <c r="AQ249">
        <f>(Table2[[#This Row],[Sharpe Ratio]]-AVERAGE(Table2[Sharpe Ratio]))/_xlfn.STDEV.P(Table2[Sharpe Ratio])</f>
        <v>1.674060608984744E-2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0.62439836965897211</v>
      </c>
      <c r="AS249">
        <f>_xlfn.RANK.AVG(Table2[[#This Row],[1Y Return vs Nifty Z-Score]],Table2[1Y Return vs Nifty Z-Score])</f>
        <v>297</v>
      </c>
      <c r="AT249">
        <f>_xlfn.RANK.AVG(Table2[[#This Row],[6M Return vs Nifty Z-Score]],Table2[6M Return vs Nifty Z-Score])</f>
        <v>191</v>
      </c>
      <c r="AU249">
        <f>_xlfn.RANK.AVG(Table2[[#This Row],[Sharpe Ratio Z-Score]],Table2[Sharpe Ratio Z-Score])</f>
        <v>345</v>
      </c>
      <c r="AV249">
        <f>(Table2[[#This Row],[Rank 1Y]]+Table2[[#This Row],[Rank 6M]]+Table2[[#This Row],[Rank Sharpe]])/3</f>
        <v>277.66666666666669</v>
      </c>
    </row>
    <row r="250" spans="1:48" x14ac:dyDescent="0.3">
      <c r="A250" t="s">
        <v>910</v>
      </c>
      <c r="B250" t="s">
        <v>911</v>
      </c>
      <c r="C250" t="s">
        <v>3148</v>
      </c>
      <c r="D250" t="s">
        <v>54</v>
      </c>
      <c r="E250">
        <v>16982.125</v>
      </c>
      <c r="F250">
        <v>6792.85</v>
      </c>
      <c r="G250">
        <v>24.521198902869799</v>
      </c>
      <c r="H250">
        <f>(Table2[[#This Row],[1Y Return vs Nifty]]-AVERAGE(Table2[1Y Return vs Nifty]))/_xlfn.STDEV.P(Table2[1Y Return vs Nifty])</f>
        <v>5.0875414304872947E-2</v>
      </c>
      <c r="I250">
        <v>0.94166055571391605</v>
      </c>
      <c r="J250">
        <f>(Table2[[#This Row],[1M Return vs Nifty]]-AVERAGE(Table2[1M Return vs Nifty]))/_xlfn.STDEV.P(Table2[1M Return vs Nifty])</f>
        <v>5.1509691905981536E-3</v>
      </c>
      <c r="K250">
        <v>15.5207315493293</v>
      </c>
      <c r="L250">
        <f>(Table2[[#This Row],[6M Return vs Nifty]]-AVERAGE(Table2[6M Return vs Nifty]))/_xlfn.STDEV.P(Table2[6M Return vs Nifty])</f>
        <v>6.8896881098914911E-2</v>
      </c>
      <c r="M250">
        <v>5.6790021554365504</v>
      </c>
      <c r="N250">
        <f>(Table2[[#This Row],[1W Return vs Nifty]]-AVERAGE(Table2[1W Return vs Nifty]))/_xlfn.STDEV.P(Table2[1W Return vs Nifty])</f>
        <v>1.0039685799198812</v>
      </c>
      <c r="O250">
        <v>6777.39</v>
      </c>
      <c r="P250">
        <v>6661.2128714242999</v>
      </c>
      <c r="Q250">
        <v>5876.2660590953401</v>
      </c>
      <c r="R250">
        <v>50.325071819307503</v>
      </c>
      <c r="S250" s="1">
        <f>(Table2[[#This Row],[Close Price]]-Table2[[#This Row],[20D EMA]])/Table2[[#This Row],[20D EMA]]</f>
        <v>2.2811141162010799E-3</v>
      </c>
      <c r="T250" s="1">
        <f>(Table2[[#This Row],[Close Price]]-Table2[[#This Row],[50D EMA]])/Table2[[#This Row],[50D EMA]]</f>
        <v>1.9761735755421641E-2</v>
      </c>
      <c r="U250" s="1">
        <f>(Table2[[#This Row],[Close Price]]-Table2[[#This Row],[200D EMA]])/Table2[[#This Row],[200D EMA]]</f>
        <v>0.15598067406869079</v>
      </c>
      <c r="V250">
        <v>0.54715870674127898</v>
      </c>
      <c r="W250">
        <v>6719.65</v>
      </c>
      <c r="X250">
        <v>6878.05</v>
      </c>
      <c r="Y250">
        <v>6719.65</v>
      </c>
      <c r="Z250">
        <v>6878.05</v>
      </c>
      <c r="AA250">
        <v>6367.55</v>
      </c>
      <c r="AB250">
        <v>7309.9</v>
      </c>
      <c r="AC250" s="1">
        <f>(Table2[[#This Row],[Close Price]]/Table2[[#This Row],[Day Low]])-1</f>
        <v>1.0893424508717109E-2</v>
      </c>
      <c r="AD250" s="1">
        <f>(Table2[[#This Row],[Day High]]/Table2[[#This Row],[Close Price]])-1</f>
        <v>1.2542599939642463E-2</v>
      </c>
      <c r="AE250" s="1">
        <f>(Table2[[#This Row],[Close Price]]/Table2[[#This Row],[Current Week Low]])-1</f>
        <v>1.0893424508717109E-2</v>
      </c>
      <c r="AF250" s="1">
        <f>(Table2[[#This Row],[Current Week High]]/Table2[[#This Row],[Close Price]])-1</f>
        <v>1.2542599939642463E-2</v>
      </c>
      <c r="AG250" s="1">
        <f>(Table2[[#This Row],[Close Price]]/Table2[[#This Row],[Current Month Low]])-1</f>
        <v>6.6791780198035333E-2</v>
      </c>
      <c r="AH250" s="1">
        <f>(Table2[[#This Row],[Current Month High]]/Table2[[#This Row],[Close Price]])-1</f>
        <v>7.6116799281597425E-2</v>
      </c>
      <c r="AI250">
        <v>11.473093031643501</v>
      </c>
      <c r="AJ250">
        <v>59.8317647058823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-0.1</v>
      </c>
      <c r="AM250" t="s">
        <v>3189</v>
      </c>
      <c r="AN250">
        <v>0.18</v>
      </c>
      <c r="AO250" t="s">
        <v>3191</v>
      </c>
      <c r="AP250">
        <v>9.2908213826723998E-2</v>
      </c>
      <c r="AQ250">
        <f>(Table2[[#This Row],[Sharpe Ratio]]-AVERAGE(Table2[Sharpe Ratio]))/_xlfn.STDEV.P(Table2[Sharpe Ratio])</f>
        <v>0.32857590362994132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1.4574677481442087</v>
      </c>
      <c r="AS250">
        <f>_xlfn.RANK.AVG(Table2[[#This Row],[1Y Return vs Nifty Z-Score]],Table2[1Y Return vs Nifty Z-Score])</f>
        <v>287</v>
      </c>
      <c r="AT250">
        <f>_xlfn.RANK.AVG(Table2[[#This Row],[6M Return vs Nifty Z-Score]],Table2[6M Return vs Nifty Z-Score])</f>
        <v>301</v>
      </c>
      <c r="AU250">
        <f>_xlfn.RANK.AVG(Table2[[#This Row],[Sharpe Ratio Z-Score]],Table2[Sharpe Ratio Z-Score])</f>
        <v>248</v>
      </c>
      <c r="AV250">
        <f>(Table2[[#This Row],[Rank 1Y]]+Table2[[#This Row],[Rank 6M]]+Table2[[#This Row],[Rank Sharpe]])/3</f>
        <v>278.66666666666669</v>
      </c>
    </row>
    <row r="251" spans="1:48" x14ac:dyDescent="0.3">
      <c r="A251" t="s">
        <v>714</v>
      </c>
      <c r="B251" t="s">
        <v>715</v>
      </c>
      <c r="C251" t="s">
        <v>3142</v>
      </c>
      <c r="D251" t="s">
        <v>274</v>
      </c>
      <c r="E251">
        <v>25341.31547808</v>
      </c>
      <c r="F251">
        <v>256.2</v>
      </c>
      <c r="G251">
        <v>40.548990009836203</v>
      </c>
      <c r="H251">
        <f>(Table2[[#This Row],[1Y Return vs Nifty]]-AVERAGE(Table2[1Y Return vs Nifty]))/_xlfn.STDEV.P(Table2[1Y Return vs Nifty])</f>
        <v>0.3366426755546878</v>
      </c>
      <c r="I251">
        <v>9.0163184832313795E-2</v>
      </c>
      <c r="J251">
        <f>(Table2[[#This Row],[1M Return vs Nifty]]-AVERAGE(Table2[1M Return vs Nifty]))/_xlfn.STDEV.P(Table2[1M Return vs Nifty])</f>
        <v>-7.7207111723840816E-2</v>
      </c>
      <c r="K251">
        <v>16.002860546578301</v>
      </c>
      <c r="L251">
        <f>(Table2[[#This Row],[6M Return vs Nifty]]-AVERAGE(Table2[6M Return vs Nifty]))/_xlfn.STDEV.P(Table2[6M Return vs Nifty])</f>
        <v>8.4511674788010388E-2</v>
      </c>
      <c r="M251">
        <v>0.86409313570878699</v>
      </c>
      <c r="N251">
        <f>(Table2[[#This Row],[1W Return vs Nifty]]-AVERAGE(Table2[1W Return vs Nifty]))/_xlfn.STDEV.P(Table2[1W Return vs Nifty])</f>
        <v>7.1721647492218696E-2</v>
      </c>
      <c r="O251">
        <v>262.82</v>
      </c>
      <c r="P251">
        <v>251.89707275887699</v>
      </c>
      <c r="Q251">
        <v>210.46607768235199</v>
      </c>
      <c r="R251">
        <v>37.7218801406324</v>
      </c>
      <c r="S251" s="1">
        <f>(Table2[[#This Row],[Close Price]]-Table2[[#This Row],[20D EMA]])/Table2[[#This Row],[20D EMA]]</f>
        <v>-2.5188341830910909E-2</v>
      </c>
      <c r="T251" s="1">
        <f>(Table2[[#This Row],[Close Price]]-Table2[[#This Row],[50D EMA]])/Table2[[#This Row],[50D EMA]]</f>
        <v>1.7082085131024469E-2</v>
      </c>
      <c r="U251" s="1">
        <f>(Table2[[#This Row],[Close Price]]-Table2[[#This Row],[200D EMA]])/Table2[[#This Row],[200D EMA]]</f>
        <v>0.21729830679256715</v>
      </c>
      <c r="V251">
        <v>0.86231442919915102</v>
      </c>
      <c r="W251">
        <v>251</v>
      </c>
      <c r="X251">
        <v>265</v>
      </c>
      <c r="Y251">
        <v>251</v>
      </c>
      <c r="Z251">
        <v>265</v>
      </c>
      <c r="AA251">
        <v>251</v>
      </c>
      <c r="AB251">
        <v>278.8</v>
      </c>
      <c r="AC251" s="1">
        <f>(Table2[[#This Row],[Close Price]]/Table2[[#This Row],[Day Low]])-1</f>
        <v>2.0717131474103478E-2</v>
      </c>
      <c r="AD251" s="1">
        <f>(Table2[[#This Row],[Day High]]/Table2[[#This Row],[Close Price]])-1</f>
        <v>3.4348165495706517E-2</v>
      </c>
      <c r="AE251" s="1">
        <f>(Table2[[#This Row],[Close Price]]/Table2[[#This Row],[Current Week Low]])-1</f>
        <v>2.0717131474103478E-2</v>
      </c>
      <c r="AF251" s="1">
        <f>(Table2[[#This Row],[Current Week High]]/Table2[[#This Row],[Close Price]])-1</f>
        <v>3.4348165495706517E-2</v>
      </c>
      <c r="AG251" s="1">
        <f>(Table2[[#This Row],[Close Price]]/Table2[[#This Row],[Current Month Low]])-1</f>
        <v>2.0717131474103478E-2</v>
      </c>
      <c r="AH251" s="1">
        <f>(Table2[[#This Row],[Current Month High]]/Table2[[#This Row],[Close Price]])-1</f>
        <v>8.8212334113973556E-2</v>
      </c>
      <c r="AI251">
        <v>11.007025761124099</v>
      </c>
      <c r="AJ251">
        <v>93.504531722054296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0.21</v>
      </c>
      <c r="AM251" t="s">
        <v>3191</v>
      </c>
      <c r="AN251">
        <v>-5.41</v>
      </c>
      <c r="AO251" t="s">
        <v>3189</v>
      </c>
      <c r="AP251">
        <v>6.9129932627274002E-2</v>
      </c>
      <c r="AQ251">
        <f>(Table2[[#This Row],[Sharpe Ratio]]-AVERAGE(Table2[Sharpe Ratio]))/_xlfn.STDEV.P(Table2[Sharpe Ratio])</f>
        <v>5.2044509764105275E-2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0.4677133958751814</v>
      </c>
      <c r="AS251">
        <f>_xlfn.RANK.AVG(Table2[[#This Row],[1Y Return vs Nifty Z-Score]],Table2[1Y Return vs Nifty Z-Score])</f>
        <v>204</v>
      </c>
      <c r="AT251">
        <f>_xlfn.RANK.AVG(Table2[[#This Row],[6M Return vs Nifty Z-Score]],Table2[6M Return vs Nifty Z-Score])</f>
        <v>294</v>
      </c>
      <c r="AU251">
        <f>_xlfn.RANK.AVG(Table2[[#This Row],[Sharpe Ratio Z-Score]],Table2[Sharpe Ratio Z-Score])</f>
        <v>339</v>
      </c>
      <c r="AV251">
        <f>(Table2[[#This Row],[Rank 1Y]]+Table2[[#This Row],[Rank 6M]]+Table2[[#This Row],[Rank Sharpe]])/3</f>
        <v>279</v>
      </c>
    </row>
    <row r="252" spans="1:48" x14ac:dyDescent="0.3">
      <c r="A252" t="s">
        <v>1906</v>
      </c>
      <c r="B252" t="s">
        <v>1907</v>
      </c>
      <c r="C252" t="s">
        <v>3143</v>
      </c>
      <c r="D252" t="s">
        <v>292</v>
      </c>
      <c r="E252">
        <v>3744.2065206000002</v>
      </c>
      <c r="F252">
        <v>1371.5</v>
      </c>
      <c r="G252">
        <v>40.407629733946798</v>
      </c>
      <c r="H252">
        <f>(Table2[[#This Row],[1Y Return vs Nifty]]-AVERAGE(Table2[1Y Return vs Nifty]))/_xlfn.STDEV.P(Table2[1Y Return vs Nifty])</f>
        <v>0.33412229463501908</v>
      </c>
      <c r="I252">
        <v>-1.1163254983740201</v>
      </c>
      <c r="J252">
        <f>(Table2[[#This Row],[1M Return vs Nifty]]-AVERAGE(Table2[1M Return vs Nifty]))/_xlfn.STDEV.P(Table2[1M Return vs Nifty])</f>
        <v>-0.19390047566339713</v>
      </c>
      <c r="K252">
        <v>5.6252520981537799</v>
      </c>
      <c r="L252">
        <f>(Table2[[#This Row],[6M Return vs Nifty]]-AVERAGE(Table2[6M Return vs Nifty]))/_xlfn.STDEV.P(Table2[6M Return vs Nifty])</f>
        <v>-0.25158969192707525</v>
      </c>
      <c r="M252">
        <v>0.32883368553930498</v>
      </c>
      <c r="N252">
        <f>(Table2[[#This Row],[1W Return vs Nifty]]-AVERAGE(Table2[1W Return vs Nifty]))/_xlfn.STDEV.P(Table2[1W Return vs Nifty])</f>
        <v>-3.1913536148619907E-2</v>
      </c>
      <c r="O252">
        <v>1368.23</v>
      </c>
      <c r="P252">
        <v>1357.64359249678</v>
      </c>
      <c r="Q252">
        <v>1224.3674544502901</v>
      </c>
      <c r="R252">
        <v>55.744475911624399</v>
      </c>
      <c r="S252" s="1">
        <f>(Table2[[#This Row],[Close Price]]-Table2[[#This Row],[20D EMA]])/Table2[[#This Row],[20D EMA]]</f>
        <v>2.3899490582723532E-3</v>
      </c>
      <c r="T252" s="1">
        <f>(Table2[[#This Row],[Close Price]]-Table2[[#This Row],[50D EMA]])/Table2[[#This Row],[50D EMA]]</f>
        <v>1.0206218760063026E-2</v>
      </c>
      <c r="U252" s="1">
        <f>(Table2[[#This Row],[Close Price]]-Table2[[#This Row],[200D EMA]])/Table2[[#This Row],[200D EMA]]</f>
        <v>0.12017025200638699</v>
      </c>
      <c r="V252">
        <v>0.237215623693949</v>
      </c>
      <c r="W252">
        <v>1365.2</v>
      </c>
      <c r="X252">
        <v>1374.8</v>
      </c>
      <c r="Y252">
        <v>1365.2</v>
      </c>
      <c r="Z252">
        <v>1374.8</v>
      </c>
      <c r="AA252">
        <v>1365.2</v>
      </c>
      <c r="AB252">
        <v>1389.8</v>
      </c>
      <c r="AC252" s="1">
        <f>(Table2[[#This Row],[Close Price]]/Table2[[#This Row],[Day Low]])-1</f>
        <v>4.6147084676237959E-3</v>
      </c>
      <c r="AD252" s="1">
        <f>(Table2[[#This Row],[Day High]]/Table2[[#This Row],[Close Price]])-1</f>
        <v>2.4061246810060943E-3</v>
      </c>
      <c r="AE252" s="1">
        <f>(Table2[[#This Row],[Close Price]]/Table2[[#This Row],[Current Week Low]])-1</f>
        <v>4.6147084676237959E-3</v>
      </c>
      <c r="AF252" s="1">
        <f>(Table2[[#This Row],[Current Week High]]/Table2[[#This Row],[Close Price]])-1</f>
        <v>2.4061246810060943E-3</v>
      </c>
      <c r="AG252" s="1">
        <f>(Table2[[#This Row],[Close Price]]/Table2[[#This Row],[Current Month Low]])-1</f>
        <v>4.6147084676237959E-3</v>
      </c>
      <c r="AH252" s="1">
        <f>(Table2[[#This Row],[Current Month High]]/Table2[[#This Row],[Close Price]])-1</f>
        <v>1.3343055049216179E-2</v>
      </c>
      <c r="AI252">
        <v>3.17170980678089</v>
      </c>
      <c r="AJ252">
        <v>75.8333333333333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-0.15</v>
      </c>
      <c r="AM252" t="s">
        <v>3189</v>
      </c>
      <c r="AN252">
        <v>0.57999999999999996</v>
      </c>
      <c r="AO252" t="s">
        <v>3191</v>
      </c>
      <c r="AP252">
        <v>0.10142317744679701</v>
      </c>
      <c r="AQ252">
        <f>(Table2[[#This Row],[Sharpe Ratio]]-AVERAGE(Table2[Sharpe Ratio]))/_xlfn.STDEV.P(Table2[Sharpe Ratio])</f>
        <v>0.42760134364493019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0.28431993454085702</v>
      </c>
      <c r="AS252">
        <f>_xlfn.RANK.AVG(Table2[[#This Row],[1Y Return vs Nifty Z-Score]],Table2[1Y Return vs Nifty Z-Score])</f>
        <v>205</v>
      </c>
      <c r="AT252">
        <f>_xlfn.RANK.AVG(Table2[[#This Row],[6M Return vs Nifty Z-Score]],Table2[6M Return vs Nifty Z-Score])</f>
        <v>405</v>
      </c>
      <c r="AU252">
        <f>_xlfn.RANK.AVG(Table2[[#This Row],[Sharpe Ratio Z-Score]],Table2[Sharpe Ratio Z-Score])</f>
        <v>229</v>
      </c>
      <c r="AV252">
        <f>(Table2[[#This Row],[Rank 1Y]]+Table2[[#This Row],[Rank 6M]]+Table2[[#This Row],[Rank Sharpe]])/3</f>
        <v>279.66666666666669</v>
      </c>
    </row>
    <row r="253" spans="1:48" x14ac:dyDescent="0.3">
      <c r="A253" t="s">
        <v>1795</v>
      </c>
      <c r="B253" t="s">
        <v>1796</v>
      </c>
      <c r="C253" t="s">
        <v>3149</v>
      </c>
      <c r="D253" t="s">
        <v>257</v>
      </c>
      <c r="E253">
        <v>4376.4167145599904</v>
      </c>
      <c r="F253">
        <v>1394.1</v>
      </c>
      <c r="G253">
        <v>8.6277086295645695</v>
      </c>
      <c r="H253">
        <f>(Table2[[#This Row],[1Y Return vs Nifty]]-AVERAGE(Table2[1Y Return vs Nifty]))/_xlfn.STDEV.P(Table2[1Y Return vs Nifty])</f>
        <v>-0.23249733224464483</v>
      </c>
      <c r="I253">
        <v>2.6213413871448701</v>
      </c>
      <c r="J253">
        <f>(Table2[[#This Row],[1M Return vs Nifty]]-AVERAGE(Table2[1M Return vs Nifty]))/_xlfn.STDEV.P(Table2[1M Return vs Nifty])</f>
        <v>0.16761217524481825</v>
      </c>
      <c r="K253">
        <v>11.407798778400499</v>
      </c>
      <c r="L253">
        <f>(Table2[[#This Row],[6M Return vs Nifty]]-AVERAGE(Table2[6M Return vs Nifty]))/_xlfn.STDEV.P(Table2[6M Return vs Nifty])</f>
        <v>-6.4309370841174218E-2</v>
      </c>
      <c r="M253">
        <v>0.207251296808899</v>
      </c>
      <c r="N253">
        <f>(Table2[[#This Row],[1W Return vs Nifty]]-AVERAGE(Table2[1W Return vs Nifty]))/_xlfn.STDEV.P(Table2[1W Return vs Nifty])</f>
        <v>-5.5453920497887874E-2</v>
      </c>
      <c r="O253">
        <v>1380.52</v>
      </c>
      <c r="P253">
        <v>1361.5767649489101</v>
      </c>
      <c r="Q253">
        <v>1262.29551598184</v>
      </c>
      <c r="R253">
        <v>51.040410692590299</v>
      </c>
      <c r="S253" s="1">
        <f>(Table2[[#This Row],[Close Price]]-Table2[[#This Row],[20D EMA]])/Table2[[#This Row],[20D EMA]]</f>
        <v>9.8368730623242893E-3</v>
      </c>
      <c r="T253" s="1">
        <f>(Table2[[#This Row],[Close Price]]-Table2[[#This Row],[50D EMA]])/Table2[[#This Row],[50D EMA]]</f>
        <v>2.38864498046206E-2</v>
      </c>
      <c r="U253" s="1">
        <f>(Table2[[#This Row],[Close Price]]-Table2[[#This Row],[200D EMA]])/Table2[[#This Row],[200D EMA]]</f>
        <v>0.1044165033856114</v>
      </c>
      <c r="V253">
        <v>1.9905599296902801</v>
      </c>
      <c r="W253">
        <v>1378</v>
      </c>
      <c r="X253">
        <v>1420.3</v>
      </c>
      <c r="Y253">
        <v>1378</v>
      </c>
      <c r="Z253">
        <v>1420.3</v>
      </c>
      <c r="AA253">
        <v>1378</v>
      </c>
      <c r="AB253">
        <v>1574.8</v>
      </c>
      <c r="AC253" s="1">
        <f>(Table2[[#This Row],[Close Price]]/Table2[[#This Row],[Day Low]])-1</f>
        <v>1.1683599419448409E-2</v>
      </c>
      <c r="AD253" s="1">
        <f>(Table2[[#This Row],[Day High]]/Table2[[#This Row],[Close Price]])-1</f>
        <v>1.8793486837386242E-2</v>
      </c>
      <c r="AE253" s="1">
        <f>(Table2[[#This Row],[Close Price]]/Table2[[#This Row],[Current Week Low]])-1</f>
        <v>1.1683599419448409E-2</v>
      </c>
      <c r="AF253" s="1">
        <f>(Table2[[#This Row],[Current Week High]]/Table2[[#This Row],[Close Price]])-1</f>
        <v>1.8793486837386242E-2</v>
      </c>
      <c r="AG253" s="1">
        <f>(Table2[[#This Row],[Close Price]]/Table2[[#This Row],[Current Month Low]])-1</f>
        <v>1.1683599419448409E-2</v>
      </c>
      <c r="AH253" s="1">
        <f>(Table2[[#This Row],[Current Month High]]/Table2[[#This Row],[Close Price]])-1</f>
        <v>0.12961767448533101</v>
      </c>
      <c r="AI253">
        <v>12.9617674485331</v>
      </c>
      <c r="AJ253">
        <v>44.631185807656301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</v>
      </c>
      <c r="AM253" t="s">
        <v>3191</v>
      </c>
      <c r="AN253">
        <v>5.14</v>
      </c>
      <c r="AO253" t="s">
        <v>3191</v>
      </c>
      <c r="AP253">
        <v>0.149431732072486</v>
      </c>
      <c r="AQ253">
        <f>(Table2[[#This Row],[Sharpe Ratio]]-AVERAGE(Table2[Sharpe Ratio]))/_xlfn.STDEV.P(Table2[Sharpe Ratio])</f>
        <v>0.98592061057466041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0.80127216223577169</v>
      </c>
      <c r="AS253">
        <f>_xlfn.RANK.AVG(Table2[[#This Row],[1Y Return vs Nifty Z-Score]],Table2[1Y Return vs Nifty Z-Score])</f>
        <v>379</v>
      </c>
      <c r="AT253">
        <f>_xlfn.RANK.AVG(Table2[[#This Row],[6M Return vs Nifty Z-Score]],Table2[6M Return vs Nifty Z-Score])</f>
        <v>343</v>
      </c>
      <c r="AU253">
        <f>_xlfn.RANK.AVG(Table2[[#This Row],[Sharpe Ratio Z-Score]],Table2[Sharpe Ratio Z-Score])</f>
        <v>121</v>
      </c>
      <c r="AV253">
        <f>(Table2[[#This Row],[Rank 1Y]]+Table2[[#This Row],[Rank 6M]]+Table2[[#This Row],[Rank Sharpe]])/3</f>
        <v>281</v>
      </c>
    </row>
    <row r="254" spans="1:48" x14ac:dyDescent="0.3">
      <c r="A254" t="s">
        <v>1996</v>
      </c>
      <c r="B254" t="s">
        <v>1997</v>
      </c>
      <c r="C254" t="s">
        <v>3155</v>
      </c>
      <c r="D254" t="s">
        <v>533</v>
      </c>
      <c r="E254">
        <v>3429.4917999999998</v>
      </c>
      <c r="F254">
        <v>792.25</v>
      </c>
      <c r="G254">
        <v>-11.8136390870902</v>
      </c>
      <c r="H254">
        <f>(Table2[[#This Row],[1Y Return vs Nifty]]-AVERAGE(Table2[1Y Return vs Nifty]))/_xlfn.STDEV.P(Table2[1Y Return vs Nifty])</f>
        <v>-0.59695603489797688</v>
      </c>
      <c r="I254">
        <v>-6.1270000968047604</v>
      </c>
      <c r="J254">
        <f>(Table2[[#This Row],[1M Return vs Nifty]]-AVERAGE(Table2[1M Return vs Nifty]))/_xlfn.STDEV.P(Table2[1M Return vs Nifty])</f>
        <v>-0.67854030912080798</v>
      </c>
      <c r="K254">
        <v>-34.1735531916163</v>
      </c>
      <c r="L254">
        <f>(Table2[[#This Row],[6M Return vs Nifty]]-AVERAGE(Table2[6M Return vs Nifty]))/_xlfn.STDEV.P(Table2[6M Return vs Nifty])</f>
        <v>-1.5405603558327896</v>
      </c>
      <c r="M254">
        <v>-8.4717524945061307</v>
      </c>
      <c r="N254">
        <f>(Table2[[#This Row],[1W Return vs Nifty]]-AVERAGE(Table2[1W Return vs Nifty]))/_xlfn.STDEV.P(Table2[1W Return vs Nifty])</f>
        <v>-1.7358542412165037</v>
      </c>
      <c r="O254">
        <v>870.24</v>
      </c>
      <c r="P254">
        <v>954.18584882371795</v>
      </c>
      <c r="Q254">
        <v>975.70317982479003</v>
      </c>
      <c r="R254">
        <v>29.139056605656201</v>
      </c>
      <c r="S254" s="1">
        <f>(Table2[[#This Row],[Close Price]]-Table2[[#This Row],[20D EMA]])/Table2[[#This Row],[20D EMA]]</f>
        <v>-8.9618955690384278E-2</v>
      </c>
      <c r="T254" s="1">
        <f>(Table2[[#This Row],[Close Price]]-Table2[[#This Row],[50D EMA]])/Table2[[#This Row],[50D EMA]]</f>
        <v>-0.16971101491742513</v>
      </c>
      <c r="U254" s="1">
        <f>(Table2[[#This Row],[Close Price]]-Table2[[#This Row],[200D EMA]])/Table2[[#This Row],[200D EMA]]</f>
        <v>-0.18802150450891558</v>
      </c>
      <c r="V254">
        <v>1.2376864459732599</v>
      </c>
      <c r="W254">
        <v>784.15</v>
      </c>
      <c r="X254">
        <v>815.45</v>
      </c>
      <c r="Y254">
        <v>784.15</v>
      </c>
      <c r="Z254">
        <v>815.45</v>
      </c>
      <c r="AA254">
        <v>784.15</v>
      </c>
      <c r="AB254">
        <v>907.3</v>
      </c>
      <c r="AC254" s="1">
        <f>(Table2[[#This Row],[Close Price]]/Table2[[#This Row],[Day Low]])-1</f>
        <v>1.0329656315755997E-2</v>
      </c>
      <c r="AD254" s="1">
        <f>(Table2[[#This Row],[Day High]]/Table2[[#This Row],[Close Price]])-1</f>
        <v>2.9283685705269846E-2</v>
      </c>
      <c r="AE254" s="1">
        <f>(Table2[[#This Row],[Close Price]]/Table2[[#This Row],[Current Week Low]])-1</f>
        <v>1.0329656315755997E-2</v>
      </c>
      <c r="AF254" s="1">
        <f>(Table2[[#This Row],[Current Week High]]/Table2[[#This Row],[Close Price]])-1</f>
        <v>2.9283685705269846E-2</v>
      </c>
      <c r="AG254" s="1">
        <f>(Table2[[#This Row],[Close Price]]/Table2[[#This Row],[Current Month Low]])-1</f>
        <v>1.0329656315755997E-2</v>
      </c>
      <c r="AH254" s="1">
        <f>(Table2[[#This Row],[Current Month High]]/Table2[[#This Row],[Close Price]])-1</f>
        <v>0.14521931208583139</v>
      </c>
      <c r="AI254">
        <v>88.696749763332207</v>
      </c>
      <c r="AJ254">
        <v>29.304716827158401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-0.28000000000000003</v>
      </c>
      <c r="AM254" t="s">
        <v>3189</v>
      </c>
      <c r="AN254">
        <v>-5.19</v>
      </c>
      <c r="AO254" t="s">
        <v>3189</v>
      </c>
      <c r="AP254">
        <v>0.158519758021718</v>
      </c>
      <c r="AQ254">
        <f>(Table2[[#This Row],[Sharpe Ratio]]-AVERAGE(Table2[Sharpe Ratio]))/_xlfn.STDEV.P(Table2[Sharpe Ratio])</f>
        <v>1.0916105240780865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526</v>
      </c>
      <c r="AT254">
        <f>_xlfn.RANK.AVG(Table2[[#This Row],[6M Return vs Nifty Z-Score]],Table2[6M Return vs Nifty Z-Score])</f>
        <v>725</v>
      </c>
      <c r="AU254">
        <f>_xlfn.RANK.AVG(Table2[[#This Row],[Sharpe Ratio Z-Score]],Table2[Sharpe Ratio Z-Score])</f>
        <v>101</v>
      </c>
      <c r="AV254">
        <f>(Table2[[#This Row],[Rank 1Y]]+Table2[[#This Row],[Rank 6M]]+Table2[[#This Row],[Rank Sharpe]])/3</f>
        <v>450.66666666666669</v>
      </c>
    </row>
    <row r="255" spans="1:48" x14ac:dyDescent="0.3">
      <c r="A255" t="s">
        <v>2127</v>
      </c>
      <c r="B255" t="s">
        <v>2128</v>
      </c>
      <c r="C255" t="s">
        <v>3142</v>
      </c>
      <c r="D255" t="s">
        <v>441</v>
      </c>
      <c r="E255">
        <v>2887.506904713</v>
      </c>
      <c r="F255">
        <v>86.91</v>
      </c>
      <c r="G255">
        <v>-30.046051312477701</v>
      </c>
      <c r="H255">
        <f>(Table2[[#This Row],[1Y Return vs Nifty]]-AVERAGE(Table2[1Y Return vs Nifty]))/_xlfn.STDEV.P(Table2[1Y Return vs Nifty])</f>
        <v>-0.92203055532656086</v>
      </c>
      <c r="I255">
        <v>-1.4645974714809</v>
      </c>
      <c r="J255">
        <f>(Table2[[#This Row],[1M Return vs Nifty]]-AVERAGE(Table2[1M Return vs Nifty]))/_xlfn.STDEV.P(Table2[1M Return vs Nifty])</f>
        <v>-0.22758585429430309</v>
      </c>
      <c r="K255">
        <v>-20.5641204793281</v>
      </c>
      <c r="L255">
        <f>(Table2[[#This Row],[6M Return vs Nifty]]-AVERAGE(Table2[6M Return vs Nifty]))/_xlfn.STDEV.P(Table2[6M Return vs Nifty])</f>
        <v>-1.0997893479893124</v>
      </c>
      <c r="M255">
        <v>-1.81961493272992</v>
      </c>
      <c r="N255">
        <f>(Table2[[#This Row],[1W Return vs Nifty]]-AVERAGE(Table2[1W Return vs Nifty]))/_xlfn.STDEV.P(Table2[1W Return vs Nifty])</f>
        <v>-0.44788912896951583</v>
      </c>
      <c r="O255">
        <v>87.16</v>
      </c>
      <c r="P255">
        <v>85.904464591233307</v>
      </c>
      <c r="Q255">
        <v>86.029578320111199</v>
      </c>
      <c r="R255">
        <v>45.379551828638803</v>
      </c>
      <c r="S255" s="1">
        <f>(Table2[[#This Row],[Close Price]]-Table2[[#This Row],[20D EMA]])/Table2[[#This Row],[20D EMA]]</f>
        <v>-2.8682882055988987E-3</v>
      </c>
      <c r="T255" s="1">
        <f>(Table2[[#This Row],[Close Price]]-Table2[[#This Row],[50D EMA]])/Table2[[#This Row],[50D EMA]]</f>
        <v>1.1705275314285661E-2</v>
      </c>
      <c r="U255" s="1">
        <f>(Table2[[#This Row],[Close Price]]-Table2[[#This Row],[200D EMA]])/Table2[[#This Row],[200D EMA]]</f>
        <v>1.0233941594050345E-2</v>
      </c>
      <c r="V255">
        <v>1.2277730187031199</v>
      </c>
      <c r="W255">
        <v>84.81</v>
      </c>
      <c r="X255">
        <v>87.83</v>
      </c>
      <c r="Y255">
        <v>84.81</v>
      </c>
      <c r="Z255">
        <v>87.83</v>
      </c>
      <c r="AA255">
        <v>84.81</v>
      </c>
      <c r="AB255">
        <v>90.9</v>
      </c>
      <c r="AC255" s="1">
        <f>(Table2[[#This Row],[Close Price]]/Table2[[#This Row],[Day Low]])-1</f>
        <v>2.4761230986911853E-2</v>
      </c>
      <c r="AD255" s="1">
        <f>(Table2[[#This Row],[Day High]]/Table2[[#This Row],[Close Price]])-1</f>
        <v>1.0585663329881534E-2</v>
      </c>
      <c r="AE255" s="1">
        <f>(Table2[[#This Row],[Close Price]]/Table2[[#This Row],[Current Week Low]])-1</f>
        <v>2.4761230986911853E-2</v>
      </c>
      <c r="AF255" s="1">
        <f>(Table2[[#This Row],[Current Week High]]/Table2[[#This Row],[Close Price]])-1</f>
        <v>1.0585663329881534E-2</v>
      </c>
      <c r="AG255" s="1">
        <f>(Table2[[#This Row],[Close Price]]/Table2[[#This Row],[Current Month Low]])-1</f>
        <v>2.4761230986911853E-2</v>
      </c>
      <c r="AH255" s="1">
        <f>(Table2[[#This Row],[Current Month High]]/Table2[[#This Row],[Close Price]])-1</f>
        <v>4.5909561615464334E-2</v>
      </c>
      <c r="AI255">
        <v>38.073869520193298</v>
      </c>
      <c r="AJ255">
        <v>38.944844124700197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0.03</v>
      </c>
      <c r="AM255" t="s">
        <v>3191</v>
      </c>
      <c r="AN255">
        <v>2.4</v>
      </c>
      <c r="AO255" t="s">
        <v>3191</v>
      </c>
      <c r="AP255">
        <v>6.35101076342E-4</v>
      </c>
      <c r="AQ255">
        <f>(Table2[[#This Row],[Sharpe Ratio]]-AVERAGE(Table2[Sharpe Ratio]))/_xlfn.STDEV.P(Table2[Sharpe Ratio])</f>
        <v>-0.74452152806300997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642</v>
      </c>
      <c r="AT255">
        <f>_xlfn.RANK.AVG(Table2[[#This Row],[6M Return vs Nifty Z-Score]],Table2[6M Return vs Nifty Z-Score])</f>
        <v>674</v>
      </c>
      <c r="AU255">
        <f>_xlfn.RANK.AVG(Table2[[#This Row],[Sharpe Ratio Z-Score]],Table2[Sharpe Ratio Z-Score])</f>
        <v>529</v>
      </c>
      <c r="AV255">
        <f>(Table2[[#This Row],[Rank 1Y]]+Table2[[#This Row],[Rank 6M]]+Table2[[#This Row],[Rank Sharpe]])/3</f>
        <v>615</v>
      </c>
    </row>
    <row r="256" spans="1:48" x14ac:dyDescent="0.3">
      <c r="A256" t="s">
        <v>356</v>
      </c>
      <c r="B256" t="s">
        <v>357</v>
      </c>
      <c r="C256" t="s">
        <v>3144</v>
      </c>
      <c r="D256" t="s">
        <v>34</v>
      </c>
      <c r="E256">
        <v>70446.2162063</v>
      </c>
      <c r="F256">
        <v>523</v>
      </c>
      <c r="G256">
        <v>5.7411327934769796</v>
      </c>
      <c r="H256">
        <f>(Table2[[#This Row],[1Y Return vs Nifty]]-AVERAGE(Table2[1Y Return vs Nifty]))/_xlfn.STDEV.P(Table2[1Y Return vs Nifty])</f>
        <v>-0.28396349283804756</v>
      </c>
      <c r="I256">
        <v>-8.6439564989215505</v>
      </c>
      <c r="J256">
        <f>(Table2[[#This Row],[1M Return vs Nifty]]-AVERAGE(Table2[1M Return vs Nifty]))/_xlfn.STDEV.P(Table2[1M Return vs Nifty])</f>
        <v>-0.92198404261000155</v>
      </c>
      <c r="K256">
        <v>-15.422268171052499</v>
      </c>
      <c r="L256">
        <f>(Table2[[#This Row],[6M Return vs Nifty]]-AVERAGE(Table2[6M Return vs Nifty]))/_xlfn.STDEV.P(Table2[6M Return vs Nifty])</f>
        <v>-0.93325930430464132</v>
      </c>
      <c r="M256">
        <v>-5.9506591476253501</v>
      </c>
      <c r="N256">
        <f>(Table2[[#This Row],[1W Return vs Nifty]]-AVERAGE(Table2[1W Return vs Nifty]))/_xlfn.STDEV.P(Table2[1W Return vs Nifty])</f>
        <v>-1.2477283951488489</v>
      </c>
      <c r="O256">
        <v>550.12</v>
      </c>
      <c r="P256">
        <v>554.06535670359801</v>
      </c>
      <c r="Q256">
        <v>509.755095694087</v>
      </c>
      <c r="R256">
        <v>32.025088302518199</v>
      </c>
      <c r="S256" s="1">
        <f>(Table2[[#This Row],[Close Price]]-Table2[[#This Row],[20D EMA]])/Table2[[#This Row],[20D EMA]]</f>
        <v>-4.9298334908747188E-2</v>
      </c>
      <c r="T256" s="1">
        <f>(Table2[[#This Row],[Close Price]]-Table2[[#This Row],[50D EMA]])/Table2[[#This Row],[50D EMA]]</f>
        <v>-5.6068036609292451E-2</v>
      </c>
      <c r="U256" s="1">
        <f>(Table2[[#This Row],[Close Price]]-Table2[[#This Row],[200D EMA]])/Table2[[#This Row],[200D EMA]]</f>
        <v>2.5982877695177559E-2</v>
      </c>
      <c r="V256">
        <v>1.2230272900538901</v>
      </c>
      <c r="W256">
        <v>513</v>
      </c>
      <c r="X256">
        <v>528</v>
      </c>
      <c r="Y256">
        <v>513</v>
      </c>
      <c r="Z256">
        <v>528</v>
      </c>
      <c r="AA256">
        <v>513</v>
      </c>
      <c r="AB256">
        <v>574.29999999999995</v>
      </c>
      <c r="AC256" s="1">
        <f>(Table2[[#This Row],[Close Price]]/Table2[[#This Row],[Day Low]])-1</f>
        <v>1.949317738791434E-2</v>
      </c>
      <c r="AD256" s="1">
        <f>(Table2[[#This Row],[Day High]]/Table2[[#This Row],[Close Price]])-1</f>
        <v>9.5602294455066072E-3</v>
      </c>
      <c r="AE256" s="1">
        <f>(Table2[[#This Row],[Close Price]]/Table2[[#This Row],[Current Week Low]])-1</f>
        <v>1.949317738791434E-2</v>
      </c>
      <c r="AF256" s="1">
        <f>(Table2[[#This Row],[Current Week High]]/Table2[[#This Row],[Close Price]])-1</f>
        <v>9.5602294455066072E-3</v>
      </c>
      <c r="AG256" s="1">
        <f>(Table2[[#This Row],[Close Price]]/Table2[[#This Row],[Current Month Low]])-1</f>
        <v>1.949317738791434E-2</v>
      </c>
      <c r="AH256" s="1">
        <f>(Table2[[#This Row],[Current Month High]]/Table2[[#This Row],[Close Price]])-1</f>
        <v>9.8087954110898545E-2</v>
      </c>
      <c r="AI256">
        <v>20.975143403441599</v>
      </c>
      <c r="AJ256">
        <v>37.559179379273999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-0.03</v>
      </c>
      <c r="AM256" t="s">
        <v>3189</v>
      </c>
      <c r="AN256">
        <v>-5.39</v>
      </c>
      <c r="AO256" t="s">
        <v>3189</v>
      </c>
      <c r="AP256">
        <v>0.16173366182408699</v>
      </c>
      <c r="AQ256">
        <f>(Table2[[#This Row],[Sharpe Ratio]]-AVERAGE(Table2[Sharpe Ratio]))/_xlfn.STDEV.P(Table2[Sharpe Ratio])</f>
        <v>1.1289868714585003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393</v>
      </c>
      <c r="AT256">
        <f>_xlfn.RANK.AVG(Table2[[#This Row],[6M Return vs Nifty Z-Score]],Table2[6M Return vs Nifty Z-Score])</f>
        <v>635</v>
      </c>
      <c r="AU256">
        <f>_xlfn.RANK.AVG(Table2[[#This Row],[Sharpe Ratio Z-Score]],Table2[Sharpe Ratio Z-Score])</f>
        <v>97</v>
      </c>
      <c r="AV256">
        <f>(Table2[[#This Row],[Rank 1Y]]+Table2[[#This Row],[Rank 6M]]+Table2[[#This Row],[Rank Sharpe]])/3</f>
        <v>375</v>
      </c>
    </row>
    <row r="257" spans="1:48" x14ac:dyDescent="0.3">
      <c r="A257" t="s">
        <v>933</v>
      </c>
      <c r="B257" t="s">
        <v>934</v>
      </c>
      <c r="C257" t="s">
        <v>3147</v>
      </c>
      <c r="D257" t="s">
        <v>262</v>
      </c>
      <c r="E257">
        <v>16257.421281505</v>
      </c>
      <c r="F257">
        <v>696.65</v>
      </c>
      <c r="G257">
        <v>53.549411318702496</v>
      </c>
      <c r="H257">
        <f>(Table2[[#This Row],[1Y Return vs Nifty]]-AVERAGE(Table2[1Y Return vs Nifty]))/_xlfn.STDEV.P(Table2[1Y Return vs Nifty])</f>
        <v>0.56843349237620877</v>
      </c>
      <c r="I257">
        <v>0.68125230370133505</v>
      </c>
      <c r="J257">
        <f>(Table2[[#This Row],[1M Return vs Nifty]]-AVERAGE(Table2[1M Return vs Nifty]))/_xlfn.STDEV.P(Table2[1M Return vs Nifty])</f>
        <v>-2.0036100815072896E-2</v>
      </c>
      <c r="K257">
        <v>11.3269193586729</v>
      </c>
      <c r="L257">
        <f>(Table2[[#This Row],[6M Return vs Nifty]]-AVERAGE(Table2[6M Return vs Nifty]))/_xlfn.STDEV.P(Table2[6M Return vs Nifty])</f>
        <v>-6.6928826339487629E-2</v>
      </c>
      <c r="M257">
        <v>5.3880277474968601</v>
      </c>
      <c r="N257">
        <f>(Table2[[#This Row],[1W Return vs Nifty]]-AVERAGE(Table2[1W Return vs Nifty]))/_xlfn.STDEV.P(Table2[1W Return vs Nifty])</f>
        <v>0.9476310669772029</v>
      </c>
      <c r="O257">
        <v>683.98</v>
      </c>
      <c r="P257">
        <v>682.20850051999901</v>
      </c>
      <c r="Q257">
        <v>599.91187219871495</v>
      </c>
      <c r="R257">
        <v>55.824136548219499</v>
      </c>
      <c r="S257" s="1">
        <f>(Table2[[#This Row],[Close Price]]-Table2[[#This Row],[20D EMA]])/Table2[[#This Row],[20D EMA]]</f>
        <v>1.8523933448346384E-2</v>
      </c>
      <c r="T257" s="1">
        <f>(Table2[[#This Row],[Close Price]]-Table2[[#This Row],[50D EMA]])/Table2[[#This Row],[50D EMA]]</f>
        <v>2.1168747485546199E-2</v>
      </c>
      <c r="U257" s="1">
        <f>(Table2[[#This Row],[Close Price]]-Table2[[#This Row],[200D EMA]])/Table2[[#This Row],[200D EMA]]</f>
        <v>0.16125389792126246</v>
      </c>
      <c r="V257">
        <v>0.84613458480163495</v>
      </c>
      <c r="W257">
        <v>684.05</v>
      </c>
      <c r="X257">
        <v>709.5</v>
      </c>
      <c r="Y257">
        <v>684.05</v>
      </c>
      <c r="Z257">
        <v>709.5</v>
      </c>
      <c r="AA257">
        <v>668.35</v>
      </c>
      <c r="AB257">
        <v>745</v>
      </c>
      <c r="AC257" s="1">
        <f>(Table2[[#This Row],[Close Price]]/Table2[[#This Row],[Day Low]])-1</f>
        <v>1.8419706161830307E-2</v>
      </c>
      <c r="AD257" s="1">
        <f>(Table2[[#This Row],[Day High]]/Table2[[#This Row],[Close Price]])-1</f>
        <v>1.844541735448213E-2</v>
      </c>
      <c r="AE257" s="1">
        <f>(Table2[[#This Row],[Close Price]]/Table2[[#This Row],[Current Week Low]])-1</f>
        <v>1.8419706161830307E-2</v>
      </c>
      <c r="AF257" s="1">
        <f>(Table2[[#This Row],[Current Week High]]/Table2[[#This Row],[Close Price]])-1</f>
        <v>1.844541735448213E-2</v>
      </c>
      <c r="AG257" s="1">
        <f>(Table2[[#This Row],[Close Price]]/Table2[[#This Row],[Current Month Low]])-1</f>
        <v>4.2343083713622942E-2</v>
      </c>
      <c r="AH257" s="1">
        <f>(Table2[[#This Row],[Current Month High]]/Table2[[#This Row],[Close Price]])-1</f>
        <v>6.9403574248187772E-2</v>
      </c>
      <c r="AI257">
        <v>18.854518050671</v>
      </c>
      <c r="AJ257">
        <v>175.35573122529601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-0.08</v>
      </c>
      <c r="AM257" t="s">
        <v>3189</v>
      </c>
      <c r="AN257">
        <v>1.72</v>
      </c>
      <c r="AO257" t="s">
        <v>3191</v>
      </c>
      <c r="AP257">
        <v>6.4729433556817997E-2</v>
      </c>
      <c r="AQ257">
        <f>(Table2[[#This Row],[Sharpe Ratio]]-AVERAGE(Table2[Sharpe Ratio]))/_xlfn.STDEV.P(Table2[Sharpe Ratio])</f>
        <v>8.6855926324815058E-4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1.4299681914620992</v>
      </c>
      <c r="AS257">
        <f>_xlfn.RANK.AVG(Table2[[#This Row],[1Y Return vs Nifty Z-Score]],Table2[1Y Return vs Nifty Z-Score])</f>
        <v>160</v>
      </c>
      <c r="AT257">
        <f>_xlfn.RANK.AVG(Table2[[#This Row],[6M Return vs Nifty Z-Score]],Table2[6M Return vs Nifty Z-Score])</f>
        <v>346</v>
      </c>
      <c r="AU257">
        <f>_xlfn.RANK.AVG(Table2[[#This Row],[Sharpe Ratio Z-Score]],Table2[Sharpe Ratio Z-Score])</f>
        <v>349</v>
      </c>
      <c r="AV257">
        <f>(Table2[[#This Row],[Rank 1Y]]+Table2[[#This Row],[Rank 6M]]+Table2[[#This Row],[Rank Sharpe]])/3</f>
        <v>285</v>
      </c>
    </row>
    <row r="258" spans="1:48" x14ac:dyDescent="0.3">
      <c r="A258" t="s">
        <v>578</v>
      </c>
      <c r="B258" t="s">
        <v>579</v>
      </c>
      <c r="C258" t="s">
        <v>3144</v>
      </c>
      <c r="D258" t="s">
        <v>232</v>
      </c>
      <c r="E258">
        <v>35397.228011040002</v>
      </c>
      <c r="F258">
        <v>6996.15</v>
      </c>
      <c r="G258">
        <v>152.70005338146501</v>
      </c>
      <c r="H258">
        <f>(Table2[[#This Row],[1Y Return vs Nifty]]-AVERAGE(Table2[1Y Return vs Nifty]))/_xlfn.STDEV.P(Table2[1Y Return vs Nifty])</f>
        <v>2.3362383785480216</v>
      </c>
      <c r="I258">
        <v>14.7872653186582</v>
      </c>
      <c r="J258">
        <f>(Table2[[#This Row],[1M Return vs Nifty]]-AVERAGE(Table2[1M Return vs Nifty]))/_xlfn.STDEV.P(Table2[1M Return vs Nifty])</f>
        <v>1.3443182718392184</v>
      </c>
      <c r="K258">
        <v>-35.381208300342998</v>
      </c>
      <c r="L258">
        <f>(Table2[[#This Row],[6M Return vs Nifty]]-AVERAGE(Table2[6M Return vs Nifty]))/_xlfn.STDEV.P(Table2[6M Return vs Nifty])</f>
        <v>-1.5796728868731296</v>
      </c>
      <c r="M258">
        <v>-1.99887658614824</v>
      </c>
      <c r="N258">
        <f>(Table2[[#This Row],[1W Return vs Nifty]]-AVERAGE(Table2[1W Return vs Nifty]))/_xlfn.STDEV.P(Table2[1W Return vs Nifty])</f>
        <v>-0.48259718384997718</v>
      </c>
      <c r="O258">
        <v>6812.96</v>
      </c>
      <c r="P258">
        <v>6593.4458560723697</v>
      </c>
      <c r="Q258">
        <v>5859.69860213231</v>
      </c>
      <c r="R258">
        <v>53.531120474600797</v>
      </c>
      <c r="S258" s="1">
        <f>(Table2[[#This Row],[Close Price]]-Table2[[#This Row],[20D EMA]])/Table2[[#This Row],[20D EMA]]</f>
        <v>2.6888459641624139E-2</v>
      </c>
      <c r="T258" s="1">
        <f>(Table2[[#This Row],[Close Price]]-Table2[[#This Row],[50D EMA]])/Table2[[#This Row],[50D EMA]]</f>
        <v>6.1076431462124055E-2</v>
      </c>
      <c r="U258" s="1">
        <f>(Table2[[#This Row],[Close Price]]-Table2[[#This Row],[200D EMA]])/Table2[[#This Row],[200D EMA]]</f>
        <v>0.19394366076339517</v>
      </c>
      <c r="V258">
        <v>4.2094016737860702</v>
      </c>
      <c r="W258">
        <v>6967.5</v>
      </c>
      <c r="X258">
        <v>7274.4</v>
      </c>
      <c r="Y258">
        <v>6967.5</v>
      </c>
      <c r="Z258">
        <v>7274.4</v>
      </c>
      <c r="AA258">
        <v>6967.5</v>
      </c>
      <c r="AB258">
        <v>7472.7</v>
      </c>
      <c r="AC258" s="1">
        <f>(Table2[[#This Row],[Close Price]]/Table2[[#This Row],[Day Low]])-1</f>
        <v>4.1119483315392724E-3</v>
      </c>
      <c r="AD258" s="1">
        <f>(Table2[[#This Row],[Day High]]/Table2[[#This Row],[Close Price]])-1</f>
        <v>3.9771874530992068E-2</v>
      </c>
      <c r="AE258" s="1">
        <f>(Table2[[#This Row],[Close Price]]/Table2[[#This Row],[Current Week Low]])-1</f>
        <v>4.1119483315392724E-3</v>
      </c>
      <c r="AF258" s="1">
        <f>(Table2[[#This Row],[Current Week High]]/Table2[[#This Row],[Close Price]])-1</f>
        <v>3.9771874530992068E-2</v>
      </c>
      <c r="AG258" s="1">
        <f>(Table2[[#This Row],[Close Price]]/Table2[[#This Row],[Current Month Low]])-1</f>
        <v>4.1119483315392724E-3</v>
      </c>
      <c r="AH258" s="1">
        <f>(Table2[[#This Row],[Current Month High]]/Table2[[#This Row],[Close Price]])-1</f>
        <v>6.8116035247957729E-2</v>
      </c>
      <c r="AI258">
        <v>39.460274579590198</v>
      </c>
      <c r="AJ258">
        <v>186.968559650526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0.02</v>
      </c>
      <c r="AM258" t="s">
        <v>3191</v>
      </c>
      <c r="AN258">
        <v>12.18</v>
      </c>
      <c r="AO258" t="s">
        <v>3191</v>
      </c>
      <c r="AP258">
        <v>0.15418291002044501</v>
      </c>
      <c r="AQ258">
        <f>(Table2[[#This Row],[Sharpe Ratio]]-AVERAGE(Table2[Sharpe Ratio]))/_xlfn.STDEV.P(Table2[Sharpe Ratio])</f>
        <v>1.0411748086991286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2.6594613883632614</v>
      </c>
      <c r="AS258">
        <f>_xlfn.RANK.AVG(Table2[[#This Row],[1Y Return vs Nifty Z-Score]],Table2[1Y Return vs Nifty Z-Score])</f>
        <v>27</v>
      </c>
      <c r="AT258">
        <f>_xlfn.RANK.AVG(Table2[[#This Row],[6M Return vs Nifty Z-Score]],Table2[6M Return vs Nifty Z-Score])</f>
        <v>727</v>
      </c>
      <c r="AU258">
        <f>_xlfn.RANK.AVG(Table2[[#This Row],[Sharpe Ratio Z-Score]],Table2[Sharpe Ratio Z-Score])</f>
        <v>108</v>
      </c>
      <c r="AV258">
        <f>(Table2[[#This Row],[Rank 1Y]]+Table2[[#This Row],[Rank 6M]]+Table2[[#This Row],[Rank Sharpe]])/3</f>
        <v>287.33333333333331</v>
      </c>
    </row>
    <row r="259" spans="1:48" x14ac:dyDescent="0.3">
      <c r="A259" t="s">
        <v>1079</v>
      </c>
      <c r="B259" t="s">
        <v>1080</v>
      </c>
      <c r="C259" t="s">
        <v>3156</v>
      </c>
      <c r="D259" t="s">
        <v>1081</v>
      </c>
      <c r="E259">
        <v>11994.092214599999</v>
      </c>
      <c r="F259">
        <v>807</v>
      </c>
      <c r="G259">
        <v>63.134077598435901</v>
      </c>
      <c r="H259">
        <f>(Table2[[#This Row],[1Y Return vs Nifty]]-AVERAGE(Table2[1Y Return vs Nifty]))/_xlfn.STDEV.P(Table2[1Y Return vs Nifty])</f>
        <v>0.73932315611548594</v>
      </c>
      <c r="I259">
        <v>15.0869612909118</v>
      </c>
      <c r="J259">
        <f>(Table2[[#This Row],[1M Return vs Nifty]]-AVERAGE(Table2[1M Return vs Nifty]))/_xlfn.STDEV.P(Table2[1M Return vs Nifty])</f>
        <v>1.3733053080611133</v>
      </c>
      <c r="K259">
        <v>54.407029362024403</v>
      </c>
      <c r="L259">
        <f>(Table2[[#This Row],[6M Return vs Nifty]]-AVERAGE(Table2[6M Return vs Nifty]))/_xlfn.STDEV.P(Table2[6M Return vs Nifty])</f>
        <v>1.3283140104203488</v>
      </c>
      <c r="M259">
        <v>3.2137401588575698</v>
      </c>
      <c r="N259">
        <f>(Table2[[#This Row],[1W Return vs Nifty]]-AVERAGE(Table2[1W Return vs Nifty]))/_xlfn.STDEV.P(Table2[1W Return vs Nifty])</f>
        <v>0.52665261724543144</v>
      </c>
      <c r="O259">
        <v>767.14</v>
      </c>
      <c r="P259">
        <v>712.79193856052495</v>
      </c>
      <c r="Q259">
        <v>602.18266403598102</v>
      </c>
      <c r="R259">
        <v>61.625664652017001</v>
      </c>
      <c r="S259" s="1">
        <f>(Table2[[#This Row],[Close Price]]-Table2[[#This Row],[20D EMA]])/Table2[[#This Row],[20D EMA]]</f>
        <v>5.1959225174023016E-2</v>
      </c>
      <c r="T259" s="1">
        <f>(Table2[[#This Row],[Close Price]]-Table2[[#This Row],[50D EMA]])/Table2[[#This Row],[50D EMA]]</f>
        <v>0.13216768644960705</v>
      </c>
      <c r="U259" s="1">
        <f>(Table2[[#This Row],[Close Price]]-Table2[[#This Row],[200D EMA]])/Table2[[#This Row],[200D EMA]]</f>
        <v>0.34012492918889631</v>
      </c>
      <c r="V259">
        <v>2.2001467052894599</v>
      </c>
      <c r="W259">
        <v>777.55</v>
      </c>
      <c r="X259">
        <v>815</v>
      </c>
      <c r="Y259">
        <v>777.55</v>
      </c>
      <c r="Z259">
        <v>815</v>
      </c>
      <c r="AA259">
        <v>768.55</v>
      </c>
      <c r="AB259">
        <v>852.15</v>
      </c>
      <c r="AC259" s="1">
        <f>(Table2[[#This Row],[Close Price]]/Table2[[#This Row],[Day Low]])-1</f>
        <v>3.7875377789209796E-2</v>
      </c>
      <c r="AD259" s="1">
        <f>(Table2[[#This Row],[Day High]]/Table2[[#This Row],[Close Price]])-1</f>
        <v>9.9132589838910601E-3</v>
      </c>
      <c r="AE259" s="1">
        <f>(Table2[[#This Row],[Close Price]]/Table2[[#This Row],[Current Week Low]])-1</f>
        <v>3.7875377789209796E-2</v>
      </c>
      <c r="AF259" s="1">
        <f>(Table2[[#This Row],[Current Week High]]/Table2[[#This Row],[Close Price]])-1</f>
        <v>9.9132589838910601E-3</v>
      </c>
      <c r="AG259" s="1">
        <f>(Table2[[#This Row],[Close Price]]/Table2[[#This Row],[Current Month Low]])-1</f>
        <v>5.0029275909179605E-2</v>
      </c>
      <c r="AH259" s="1">
        <f>(Table2[[#This Row],[Current Month High]]/Table2[[#This Row],[Close Price]])-1</f>
        <v>5.5947955390334592E-2</v>
      </c>
      <c r="AI259">
        <v>5.5947955390334503</v>
      </c>
      <c r="AJ259">
        <v>101.573623079805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0.12</v>
      </c>
      <c r="AM259" t="s">
        <v>3191</v>
      </c>
      <c r="AN259">
        <v>10.55</v>
      </c>
      <c r="AO259" t="s">
        <v>3191</v>
      </c>
      <c r="AP259">
        <v>-5.6005259076338E-2</v>
      </c>
      <c r="AQ259">
        <f>(Table2[[#This Row],[Sharpe Ratio]]-AVERAGE(Table2[Sharpe Ratio]))/_xlfn.STDEV.P(Table2[Sharpe Ratio])</f>
        <v>-1.403225057166108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2.5643700346762714</v>
      </c>
      <c r="AS259">
        <f>_xlfn.RANK.AVG(Table2[[#This Row],[1Y Return vs Nifty Z-Score]],Table2[1Y Return vs Nifty Z-Score])</f>
        <v>131</v>
      </c>
      <c r="AT259">
        <f>_xlfn.RANK.AVG(Table2[[#This Row],[6M Return vs Nifty Z-Score]],Table2[6M Return vs Nifty Z-Score])</f>
        <v>67</v>
      </c>
      <c r="AU259">
        <f>_xlfn.RANK.AVG(Table2[[#This Row],[Sharpe Ratio Z-Score]],Table2[Sharpe Ratio Z-Score])</f>
        <v>673</v>
      </c>
      <c r="AV259">
        <f>(Table2[[#This Row],[Rank 1Y]]+Table2[[#This Row],[Rank 6M]]+Table2[[#This Row],[Rank Sharpe]])/3</f>
        <v>290.33333333333331</v>
      </c>
    </row>
    <row r="260" spans="1:48" x14ac:dyDescent="0.3">
      <c r="A260" t="s">
        <v>580</v>
      </c>
      <c r="B260" t="s">
        <v>581</v>
      </c>
      <c r="C260" t="s">
        <v>3149</v>
      </c>
      <c r="D260" t="s">
        <v>206</v>
      </c>
      <c r="E260">
        <v>35252.922965760001</v>
      </c>
      <c r="F260">
        <v>2506.1999999999998</v>
      </c>
      <c r="G260">
        <v>27.944671416683601</v>
      </c>
      <c r="H260">
        <f>(Table2[[#This Row],[1Y Return vs Nifty]]-AVERAGE(Table2[1Y Return vs Nifty]))/_xlfn.STDEV.P(Table2[1Y Return vs Nifty])</f>
        <v>0.11191416616453305</v>
      </c>
      <c r="I260">
        <v>-5.04873509271264</v>
      </c>
      <c r="J260">
        <f>(Table2[[#This Row],[1M Return vs Nifty]]-AVERAGE(Table2[1M Return vs Nifty]))/_xlfn.STDEV.P(Table2[1M Return vs Nifty])</f>
        <v>-0.57424892844128428</v>
      </c>
      <c r="K260">
        <v>28.145294357755098</v>
      </c>
      <c r="L260">
        <f>(Table2[[#This Row],[6M Return vs Nifty]]-AVERAGE(Table2[6M Return vs Nifty]))/_xlfn.STDEV.P(Table2[6M Return vs Nifty])</f>
        <v>0.47777074015615495</v>
      </c>
      <c r="M260">
        <v>3.70413285505906</v>
      </c>
      <c r="N260">
        <f>(Table2[[#This Row],[1W Return vs Nifty]]-AVERAGE(Table2[1W Return vs Nifty]))/_xlfn.STDEV.P(Table2[1W Return vs Nifty])</f>
        <v>0.62160084676454663</v>
      </c>
      <c r="O260">
        <v>2519.77</v>
      </c>
      <c r="P260">
        <v>2508.0175998396298</v>
      </c>
      <c r="Q260">
        <v>2186.3847452007099</v>
      </c>
      <c r="R260">
        <v>47.487924041731702</v>
      </c>
      <c r="S260" s="1">
        <f>(Table2[[#This Row],[Close Price]]-Table2[[#This Row],[20D EMA]])/Table2[[#This Row],[20D EMA]]</f>
        <v>-5.3854121606337737E-3</v>
      </c>
      <c r="T260" s="1">
        <f>(Table2[[#This Row],[Close Price]]-Table2[[#This Row],[50D EMA]])/Table2[[#This Row],[50D EMA]]</f>
        <v>-7.247157435203975E-4</v>
      </c>
      <c r="U260" s="1">
        <f>(Table2[[#This Row],[Close Price]]-Table2[[#This Row],[200D EMA]])/Table2[[#This Row],[200D EMA]]</f>
        <v>0.1462758352578658</v>
      </c>
      <c r="V260">
        <v>0.66780933724421299</v>
      </c>
      <c r="W260">
        <v>2476.1</v>
      </c>
      <c r="X260">
        <v>2542</v>
      </c>
      <c r="Y260">
        <v>2476.1</v>
      </c>
      <c r="Z260">
        <v>2542</v>
      </c>
      <c r="AA260">
        <v>2424.25</v>
      </c>
      <c r="AB260">
        <v>2568.65</v>
      </c>
      <c r="AC260" s="1">
        <f>(Table2[[#This Row],[Close Price]]/Table2[[#This Row],[Day Low]])-1</f>
        <v>1.2156213400104976E-2</v>
      </c>
      <c r="AD260" s="1">
        <f>(Table2[[#This Row],[Day High]]/Table2[[#This Row],[Close Price]])-1</f>
        <v>1.4284574255845506E-2</v>
      </c>
      <c r="AE260" s="1">
        <f>(Table2[[#This Row],[Close Price]]/Table2[[#This Row],[Current Week Low]])-1</f>
        <v>1.2156213400104976E-2</v>
      </c>
      <c r="AF260" s="1">
        <f>(Table2[[#This Row],[Current Week High]]/Table2[[#This Row],[Close Price]])-1</f>
        <v>1.4284574255845506E-2</v>
      </c>
      <c r="AG260" s="1">
        <f>(Table2[[#This Row],[Close Price]]/Table2[[#This Row],[Current Month Low]])-1</f>
        <v>3.3804269361658257E-2</v>
      </c>
      <c r="AH260" s="1">
        <f>(Table2[[#This Row],[Current Month High]]/Table2[[#This Row],[Close Price]])-1</f>
        <v>2.4918202856915039E-2</v>
      </c>
      <c r="AI260">
        <v>22.149070305641999</v>
      </c>
      <c r="AJ260">
        <v>62.734976137138297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-0.08</v>
      </c>
      <c r="AM260" t="s">
        <v>3189</v>
      </c>
      <c r="AN260">
        <v>-3.34</v>
      </c>
      <c r="AO260" t="s">
        <v>3189</v>
      </c>
      <c r="AP260">
        <v>4.1477891032087003E-2</v>
      </c>
      <c r="AQ260">
        <f>(Table2[[#This Row],[Sharpe Ratio]]-AVERAGE(Table2[Sharpe Ratio]))/_xlfn.STDEV.P(Table2[Sharpe Ratio])</f>
        <v>-0.26953708570167667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0.36749973894227372</v>
      </c>
      <c r="AS260">
        <f>_xlfn.RANK.AVG(Table2[[#This Row],[1Y Return vs Nifty Z-Score]],Table2[1Y Return vs Nifty Z-Score])</f>
        <v>265</v>
      </c>
      <c r="AT260">
        <f>_xlfn.RANK.AVG(Table2[[#This Row],[6M Return vs Nifty Z-Score]],Table2[6M Return vs Nifty Z-Score])</f>
        <v>189</v>
      </c>
      <c r="AU260">
        <f>_xlfn.RANK.AVG(Table2[[#This Row],[Sharpe Ratio Z-Score]],Table2[Sharpe Ratio Z-Score])</f>
        <v>417</v>
      </c>
      <c r="AV260">
        <f>(Table2[[#This Row],[Rank 1Y]]+Table2[[#This Row],[Rank 6M]]+Table2[[#This Row],[Rank Sharpe]])/3</f>
        <v>290.33333333333331</v>
      </c>
    </row>
    <row r="261" spans="1:48" x14ac:dyDescent="0.3">
      <c r="A261" t="s">
        <v>1478</v>
      </c>
      <c r="B261" t="s">
        <v>1479</v>
      </c>
      <c r="C261" t="s">
        <v>3151</v>
      </c>
      <c r="D261" t="s">
        <v>72</v>
      </c>
      <c r="E261">
        <v>7126.1335456500001</v>
      </c>
      <c r="F261">
        <v>3588.15</v>
      </c>
      <c r="G261">
        <v>34.822413233431803</v>
      </c>
      <c r="H261">
        <f>(Table2[[#This Row],[1Y Return vs Nifty]]-AVERAGE(Table2[1Y Return vs Nifty]))/_xlfn.STDEV.P(Table2[1Y Return vs Nifty])</f>
        <v>0.23454076077376732</v>
      </c>
      <c r="I261">
        <v>-3.0073407472731501</v>
      </c>
      <c r="J261">
        <f>(Table2[[#This Row],[1M Return vs Nifty]]-AVERAGE(Table2[1M Return vs Nifty]))/_xlfn.STDEV.P(Table2[1M Return vs Nifty])</f>
        <v>-0.37680225810580897</v>
      </c>
      <c r="K261">
        <v>77.969898769500006</v>
      </c>
      <c r="L261">
        <f>(Table2[[#This Row],[6M Return vs Nifty]]-AVERAGE(Table2[6M Return vs Nifty]))/_xlfn.STDEV.P(Table2[6M Return vs Nifty])</f>
        <v>2.0914486623915294</v>
      </c>
      <c r="M261">
        <v>-0.20286556923267701</v>
      </c>
      <c r="N261">
        <f>(Table2[[#This Row],[1W Return vs Nifty]]-AVERAGE(Table2[1W Return vs Nifty]))/_xlfn.STDEV.P(Table2[1W Return vs Nifty])</f>
        <v>-0.13485940640377173</v>
      </c>
      <c r="O261">
        <v>3595.28</v>
      </c>
      <c r="P261">
        <v>3372.0544488790902</v>
      </c>
      <c r="Q261">
        <v>2680.6103234254401</v>
      </c>
      <c r="R261">
        <v>47.188174807433199</v>
      </c>
      <c r="S261" s="1">
        <f>(Table2[[#This Row],[Close Price]]-Table2[[#This Row],[20D EMA]])/Table2[[#This Row],[20D EMA]]</f>
        <v>-1.9831556930197673E-3</v>
      </c>
      <c r="T261" s="1">
        <f>(Table2[[#This Row],[Close Price]]-Table2[[#This Row],[50D EMA]])/Table2[[#This Row],[50D EMA]]</f>
        <v>6.4084241342171264E-2</v>
      </c>
      <c r="U261" s="1">
        <f>(Table2[[#This Row],[Close Price]]-Table2[[#This Row],[200D EMA]])/Table2[[#This Row],[200D EMA]]</f>
        <v>0.3385571071795519</v>
      </c>
      <c r="V261">
        <v>0.35355888761312299</v>
      </c>
      <c r="W261">
        <v>3487.4</v>
      </c>
      <c r="X261">
        <v>3630</v>
      </c>
      <c r="Y261">
        <v>3487.4</v>
      </c>
      <c r="Z261">
        <v>3630</v>
      </c>
      <c r="AA261">
        <v>3487.4</v>
      </c>
      <c r="AB261">
        <v>3710.1</v>
      </c>
      <c r="AC261" s="1">
        <f>(Table2[[#This Row],[Close Price]]/Table2[[#This Row],[Day Low]])-1</f>
        <v>2.888971726787859E-2</v>
      </c>
      <c r="AD261" s="1">
        <f>(Table2[[#This Row],[Day High]]/Table2[[#This Row],[Close Price]])-1</f>
        <v>1.1663391998662176E-2</v>
      </c>
      <c r="AE261" s="1">
        <f>(Table2[[#This Row],[Close Price]]/Table2[[#This Row],[Current Week Low]])-1</f>
        <v>2.888971726787859E-2</v>
      </c>
      <c r="AF261" s="1">
        <f>(Table2[[#This Row],[Current Week High]]/Table2[[#This Row],[Close Price]])-1</f>
        <v>1.1663391998662176E-2</v>
      </c>
      <c r="AG261" s="1">
        <f>(Table2[[#This Row],[Close Price]]/Table2[[#This Row],[Current Month Low]])-1</f>
        <v>2.888971726787859E-2</v>
      </c>
      <c r="AH261" s="1">
        <f>(Table2[[#This Row],[Current Month High]]/Table2[[#This Row],[Close Price]])-1</f>
        <v>3.3986873458467404E-2</v>
      </c>
      <c r="AI261">
        <v>6.4629405125203796</v>
      </c>
      <c r="AJ261">
        <v>124.962382445141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0.19</v>
      </c>
      <c r="AM261" t="s">
        <v>3191</v>
      </c>
      <c r="AN261">
        <v>-1.1499999999999999</v>
      </c>
      <c r="AO261" t="s">
        <v>3189</v>
      </c>
      <c r="AP261">
        <v>-1.8451557492380002E-2</v>
      </c>
      <c r="AQ261">
        <f>(Table2[[#This Row],[Sharpe Ratio]]-AVERAGE(Table2[Sharpe Ratio]))/_xlfn.STDEV.P(Table2[Sharpe Ratio])</f>
        <v>-0.96649132705639063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0.84783643159932531</v>
      </c>
      <c r="AS261">
        <f>_xlfn.RANK.AVG(Table2[[#This Row],[1Y Return vs Nifty Z-Score]],Table2[1Y Return vs Nifty Z-Score])</f>
        <v>230</v>
      </c>
      <c r="AT261">
        <f>_xlfn.RANK.AVG(Table2[[#This Row],[6M Return vs Nifty Z-Score]],Table2[6M Return vs Nifty Z-Score])</f>
        <v>25</v>
      </c>
      <c r="AU261">
        <f>_xlfn.RANK.AVG(Table2[[#This Row],[Sharpe Ratio Z-Score]],Table2[Sharpe Ratio Z-Score])</f>
        <v>617</v>
      </c>
      <c r="AV261">
        <f>(Table2[[#This Row],[Rank 1Y]]+Table2[[#This Row],[Rank 6M]]+Table2[[#This Row],[Rank Sharpe]])/3</f>
        <v>290.66666666666669</v>
      </c>
    </row>
    <row r="262" spans="1:48" x14ac:dyDescent="0.3">
      <c r="A262" t="s">
        <v>55</v>
      </c>
      <c r="B262" t="s">
        <v>56</v>
      </c>
      <c r="C262" t="s">
        <v>3149</v>
      </c>
      <c r="D262" t="s">
        <v>57</v>
      </c>
      <c r="E262">
        <v>382333.43354439997</v>
      </c>
      <c r="F262">
        <v>1038.7</v>
      </c>
      <c r="G262">
        <v>37.7988056427345</v>
      </c>
      <c r="H262">
        <f>(Table2[[#This Row],[1Y Return vs Nifty]]-AVERAGE(Table2[1Y Return vs Nifty]))/_xlfn.STDEV.P(Table2[1Y Return vs Nifty])</f>
        <v>0.28760830461276082</v>
      </c>
      <c r="I262">
        <v>-2.85606822413187</v>
      </c>
      <c r="J262">
        <f>(Table2[[#This Row],[1M Return vs Nifty]]-AVERAGE(Table2[1M Return vs Nifty]))/_xlfn.STDEV.P(Table2[1M Return vs Nifty])</f>
        <v>-0.36217095667489335</v>
      </c>
      <c r="K262">
        <v>-9.8193683443036601</v>
      </c>
      <c r="L262">
        <f>(Table2[[#This Row],[6M Return vs Nifty]]-AVERAGE(Table2[6M Return vs Nifty]))/_xlfn.STDEV.P(Table2[6M Return vs Nifty])</f>
        <v>-0.75179723636316953</v>
      </c>
      <c r="M262">
        <v>-3.4365320395752699</v>
      </c>
      <c r="N262">
        <f>(Table2[[#This Row],[1W Return vs Nifty]]-AVERAGE(Table2[1W Return vs Nifty]))/_xlfn.STDEV.P(Table2[1W Return vs Nifty])</f>
        <v>-0.76095132945354826</v>
      </c>
      <c r="O262">
        <v>1073.71</v>
      </c>
      <c r="P262">
        <v>1054.0922861717299</v>
      </c>
      <c r="Q262">
        <v>933.02244957922801</v>
      </c>
      <c r="R262">
        <v>30.910228138013</v>
      </c>
      <c r="S262" s="1">
        <f>(Table2[[#This Row],[Close Price]]-Table2[[#This Row],[20D EMA]])/Table2[[#This Row],[20D EMA]]</f>
        <v>-3.2606569744158098E-2</v>
      </c>
      <c r="T262" s="1">
        <f>(Table2[[#This Row],[Close Price]]-Table2[[#This Row],[50D EMA]])/Table2[[#This Row],[50D EMA]]</f>
        <v>-1.4602408511717561E-2</v>
      </c>
      <c r="U262" s="1">
        <f>(Table2[[#This Row],[Close Price]]-Table2[[#This Row],[200D EMA]])/Table2[[#This Row],[200D EMA]]</f>
        <v>0.11326367384667992</v>
      </c>
      <c r="V262">
        <v>0.93989334245602796</v>
      </c>
      <c r="W262">
        <v>1026.25</v>
      </c>
      <c r="X262">
        <v>1049.95</v>
      </c>
      <c r="Y262">
        <v>1026.25</v>
      </c>
      <c r="Z262">
        <v>1049.95</v>
      </c>
      <c r="AA262">
        <v>1026.25</v>
      </c>
      <c r="AB262">
        <v>1105</v>
      </c>
      <c r="AC262" s="1">
        <f>(Table2[[#This Row],[Close Price]]/Table2[[#This Row],[Day Low]])-1</f>
        <v>1.2131546894031731E-2</v>
      </c>
      <c r="AD262" s="1">
        <f>(Table2[[#This Row],[Day High]]/Table2[[#This Row],[Close Price]])-1</f>
        <v>1.0830846250120318E-2</v>
      </c>
      <c r="AE262" s="1">
        <f>(Table2[[#This Row],[Close Price]]/Table2[[#This Row],[Current Week Low]])-1</f>
        <v>1.2131546894031731E-2</v>
      </c>
      <c r="AF262" s="1">
        <f>(Table2[[#This Row],[Current Week High]]/Table2[[#This Row],[Close Price]])-1</f>
        <v>1.0830846250120318E-2</v>
      </c>
      <c r="AG262" s="1">
        <f>(Table2[[#This Row],[Close Price]]/Table2[[#This Row],[Current Month Low]])-1</f>
        <v>1.2131546894031731E-2</v>
      </c>
      <c r="AH262" s="1">
        <f>(Table2[[#This Row],[Current Month High]]/Table2[[#This Row],[Close Price]])-1</f>
        <v>6.3829787234042534E-2</v>
      </c>
      <c r="AI262">
        <v>13.507268701261101</v>
      </c>
      <c r="AJ262">
        <v>70.754561893802403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0.05</v>
      </c>
      <c r="AM262" t="s">
        <v>3191</v>
      </c>
      <c r="AN262">
        <v>-2.78</v>
      </c>
      <c r="AO262" t="s">
        <v>3189</v>
      </c>
      <c r="AP262">
        <v>0.17053923432189799</v>
      </c>
      <c r="AQ262">
        <f>(Table2[[#This Row],[Sharpe Ratio]]-AVERAGE(Table2[Sharpe Ratio]))/_xlfn.STDEV.P(Table2[Sharpe Ratio])</f>
        <v>1.2313919703040246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-0.35591924757482574</v>
      </c>
      <c r="AS262">
        <f>_xlfn.RANK.AVG(Table2[[#This Row],[1Y Return vs Nifty Z-Score]],Table2[1Y Return vs Nifty Z-Score])</f>
        <v>217</v>
      </c>
      <c r="AT262">
        <f>_xlfn.RANK.AVG(Table2[[#This Row],[6M Return vs Nifty Z-Score]],Table2[6M Return vs Nifty Z-Score])</f>
        <v>572</v>
      </c>
      <c r="AU262">
        <f>_xlfn.RANK.AVG(Table2[[#This Row],[Sharpe Ratio Z-Score]],Table2[Sharpe Ratio Z-Score])</f>
        <v>84</v>
      </c>
      <c r="AV262">
        <f>(Table2[[#This Row],[Rank 1Y]]+Table2[[#This Row],[Rank 6M]]+Table2[[#This Row],[Rank Sharpe]])/3</f>
        <v>291</v>
      </c>
    </row>
    <row r="263" spans="1:48" x14ac:dyDescent="0.3">
      <c r="A263" t="s">
        <v>902</v>
      </c>
      <c r="B263" t="s">
        <v>903</v>
      </c>
      <c r="C263" t="s">
        <v>3143</v>
      </c>
      <c r="D263" t="s">
        <v>21</v>
      </c>
      <c r="E263">
        <v>17269.065358439999</v>
      </c>
      <c r="F263">
        <v>625.1</v>
      </c>
      <c r="G263">
        <v>-2.86027971335947</v>
      </c>
      <c r="H263">
        <f>(Table2[[#This Row],[1Y Return vs Nifty]]-AVERAGE(Table2[1Y Return vs Nifty]))/_xlfn.STDEV.P(Table2[1Y Return vs Nifty])</f>
        <v>-0.43732224817459531</v>
      </c>
      <c r="I263">
        <v>9.3918286494463707</v>
      </c>
      <c r="J263">
        <f>(Table2[[#This Row],[1M Return vs Nifty]]-AVERAGE(Table2[1M Return vs Nifty]))/_xlfn.STDEV.P(Table2[1M Return vs Nifty])</f>
        <v>0.82246368371334921</v>
      </c>
      <c r="K263">
        <v>-30.160508392989499</v>
      </c>
      <c r="L263">
        <f>(Table2[[#This Row],[6M Return vs Nifty]]-AVERAGE(Table2[6M Return vs Nifty]))/_xlfn.STDEV.P(Table2[6M Return vs Nifty])</f>
        <v>-1.4105891926104865</v>
      </c>
      <c r="M263">
        <v>-1.2753182751461301</v>
      </c>
      <c r="N263">
        <f>(Table2[[#This Row],[1W Return vs Nifty]]-AVERAGE(Table2[1W Return vs Nifty]))/_xlfn.STDEV.P(Table2[1W Return vs Nifty])</f>
        <v>-0.34250419079433769</v>
      </c>
      <c r="O263">
        <v>643.15</v>
      </c>
      <c r="P263">
        <v>650.54718548555297</v>
      </c>
      <c r="Q263">
        <v>647.22048558738197</v>
      </c>
      <c r="R263">
        <v>36.982722368141502</v>
      </c>
      <c r="S263" s="1">
        <f>(Table2[[#This Row],[Close Price]]-Table2[[#This Row],[20D EMA]])/Table2[[#This Row],[20D EMA]]</f>
        <v>-2.8064992614475558E-2</v>
      </c>
      <c r="T263" s="1">
        <f>(Table2[[#This Row],[Close Price]]-Table2[[#This Row],[50D EMA]])/Table2[[#This Row],[50D EMA]]</f>
        <v>-3.9116586856893058E-2</v>
      </c>
      <c r="U263" s="1">
        <f>(Table2[[#This Row],[Close Price]]-Table2[[#This Row],[200D EMA]])/Table2[[#This Row],[200D EMA]]</f>
        <v>-3.4177666004045912E-2</v>
      </c>
      <c r="V263">
        <v>1.22125247493699</v>
      </c>
      <c r="W263">
        <v>620.4</v>
      </c>
      <c r="X263">
        <v>651.25</v>
      </c>
      <c r="Y263">
        <v>620.4</v>
      </c>
      <c r="Z263">
        <v>651.25</v>
      </c>
      <c r="AA263">
        <v>620.4</v>
      </c>
      <c r="AB263">
        <v>678.95</v>
      </c>
      <c r="AC263" s="1">
        <f>(Table2[[#This Row],[Close Price]]/Table2[[#This Row],[Day Low]])-1</f>
        <v>7.575757575757569E-3</v>
      </c>
      <c r="AD263" s="1">
        <f>(Table2[[#This Row],[Day High]]/Table2[[#This Row],[Close Price]])-1</f>
        <v>4.1833306670932657E-2</v>
      </c>
      <c r="AE263" s="1">
        <f>(Table2[[#This Row],[Close Price]]/Table2[[#This Row],[Current Week Low]])-1</f>
        <v>7.575757575757569E-3</v>
      </c>
      <c r="AF263" s="1">
        <f>(Table2[[#This Row],[Current Week High]]/Table2[[#This Row],[Close Price]])-1</f>
        <v>4.1833306670932657E-2</v>
      </c>
      <c r="AG263" s="1">
        <f>(Table2[[#This Row],[Close Price]]/Table2[[#This Row],[Current Month Low]])-1</f>
        <v>7.575757575757569E-3</v>
      </c>
      <c r="AH263" s="1">
        <f>(Table2[[#This Row],[Current Month High]]/Table2[[#This Row],[Close Price]])-1</f>
        <v>8.6146216605343273E-2</v>
      </c>
      <c r="AI263">
        <v>37.873940169572798</v>
      </c>
      <c r="AJ263">
        <v>32.324301439458097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-0.24</v>
      </c>
      <c r="AM263" t="s">
        <v>3189</v>
      </c>
      <c r="AN263">
        <v>3.9</v>
      </c>
      <c r="AO263" t="s">
        <v>3191</v>
      </c>
      <c r="AP263">
        <v>4.2830330033224999E-2</v>
      </c>
      <c r="AQ263">
        <f>(Table2[[#This Row],[Sharpe Ratio]]-AVERAGE(Table2[Sharpe Ratio]))/_xlfn.STDEV.P(Table2[Sharpe Ratio])</f>
        <v>-0.25380878982670568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455</v>
      </c>
      <c r="AT263">
        <f>_xlfn.RANK.AVG(Table2[[#This Row],[6M Return vs Nifty Z-Score]],Table2[6M Return vs Nifty Z-Score])</f>
        <v>717</v>
      </c>
      <c r="AU263">
        <f>_xlfn.RANK.AVG(Table2[[#This Row],[Sharpe Ratio Z-Score]],Table2[Sharpe Ratio Z-Score])</f>
        <v>410</v>
      </c>
      <c r="AV263">
        <f>(Table2[[#This Row],[Rank 1Y]]+Table2[[#This Row],[Rank 6M]]+Table2[[#This Row],[Rank Sharpe]])/3</f>
        <v>527.33333333333337</v>
      </c>
    </row>
    <row r="264" spans="1:48" x14ac:dyDescent="0.3">
      <c r="A264" t="s">
        <v>1748</v>
      </c>
      <c r="B264" t="s">
        <v>1749</v>
      </c>
      <c r="C264" t="s">
        <v>3152</v>
      </c>
      <c r="D264" t="s">
        <v>141</v>
      </c>
      <c r="E264">
        <v>4603.4399999999996</v>
      </c>
      <c r="F264">
        <v>7672.4</v>
      </c>
      <c r="G264">
        <v>28.337830465263</v>
      </c>
      <c r="H264">
        <f>(Table2[[#This Row],[1Y Return vs Nifty]]-AVERAGE(Table2[1Y Return vs Nifty]))/_xlfn.STDEV.P(Table2[1Y Return vs Nifty])</f>
        <v>0.11892398952686054</v>
      </c>
      <c r="I264">
        <v>6.9403600787724997</v>
      </c>
      <c r="J264">
        <f>(Table2[[#This Row],[1M Return vs Nifty]]-AVERAGE(Table2[1M Return vs Nifty]))/_xlfn.STDEV.P(Table2[1M Return vs Nifty])</f>
        <v>0.58535402981773432</v>
      </c>
      <c r="K264">
        <v>9.1110040458839006</v>
      </c>
      <c r="L264">
        <f>(Table2[[#This Row],[6M Return vs Nifty]]-AVERAGE(Table2[6M Return vs Nifty]))/_xlfn.STDEV.P(Table2[6M Return vs Nifty])</f>
        <v>-0.13869605178981156</v>
      </c>
      <c r="M264">
        <v>-3.8873042039025898</v>
      </c>
      <c r="N264">
        <f>(Table2[[#This Row],[1W Return vs Nifty]]-AVERAGE(Table2[1W Return vs Nifty]))/_xlfn.STDEV.P(Table2[1W Return vs Nifty])</f>
        <v>-0.84822836120973322</v>
      </c>
      <c r="O264">
        <v>7772.16</v>
      </c>
      <c r="P264">
        <v>7492.4648569484298</v>
      </c>
      <c r="Q264">
        <v>6682.2216130262204</v>
      </c>
      <c r="R264">
        <v>40.767591592291502</v>
      </c>
      <c r="S264" s="1">
        <f>(Table2[[#This Row],[Close Price]]-Table2[[#This Row],[20D EMA]])/Table2[[#This Row],[20D EMA]]</f>
        <v>-1.2835556653491464E-2</v>
      </c>
      <c r="T264" s="1">
        <f>(Table2[[#This Row],[Close Price]]-Table2[[#This Row],[50D EMA]])/Table2[[#This Row],[50D EMA]]</f>
        <v>2.4015480417595818E-2</v>
      </c>
      <c r="U264" s="1">
        <f>(Table2[[#This Row],[Close Price]]-Table2[[#This Row],[200D EMA]])/Table2[[#This Row],[200D EMA]]</f>
        <v>0.14818101588303217</v>
      </c>
      <c r="V264">
        <v>0.67528805287337901</v>
      </c>
      <c r="W264">
        <v>7645.05</v>
      </c>
      <c r="X264">
        <v>7843.35</v>
      </c>
      <c r="Y264">
        <v>7645.05</v>
      </c>
      <c r="Z264">
        <v>7843.35</v>
      </c>
      <c r="AA264">
        <v>7645.05</v>
      </c>
      <c r="AB264">
        <v>8330</v>
      </c>
      <c r="AC264" s="1">
        <f>(Table2[[#This Row],[Close Price]]/Table2[[#This Row],[Day Low]])-1</f>
        <v>3.5774782375523895E-3</v>
      </c>
      <c r="AD264" s="1">
        <f>(Table2[[#This Row],[Day High]]/Table2[[#This Row],[Close Price]])-1</f>
        <v>2.2281163651530322E-2</v>
      </c>
      <c r="AE264" s="1">
        <f>(Table2[[#This Row],[Close Price]]/Table2[[#This Row],[Current Week Low]])-1</f>
        <v>3.5774782375523895E-3</v>
      </c>
      <c r="AF264" s="1">
        <f>(Table2[[#This Row],[Current Week High]]/Table2[[#This Row],[Close Price]])-1</f>
        <v>2.2281163651530322E-2</v>
      </c>
      <c r="AG264" s="1">
        <f>(Table2[[#This Row],[Close Price]]/Table2[[#This Row],[Current Month Low]])-1</f>
        <v>3.5774782375523895E-3</v>
      </c>
      <c r="AH264" s="1">
        <f>(Table2[[#This Row],[Current Month High]]/Table2[[#This Row],[Close Price]])-1</f>
        <v>8.5709817006412559E-2</v>
      </c>
      <c r="AI264">
        <v>12.963349147593901</v>
      </c>
      <c r="AJ264">
        <v>70.687430478309196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</v>
      </c>
      <c r="AM264" t="s">
        <v>3191</v>
      </c>
      <c r="AN264">
        <v>1.94</v>
      </c>
      <c r="AO264" t="s">
        <v>3191</v>
      </c>
      <c r="AP264">
        <v>9.6578694438612001E-2</v>
      </c>
      <c r="AQ264">
        <f>(Table2[[#This Row],[Sharpe Ratio]]-AVERAGE(Table2[Sharpe Ratio]))/_xlfn.STDEV.P(Table2[Sharpe Ratio])</f>
        <v>0.37126204697433046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8.8615653319380372E-2</v>
      </c>
      <c r="AS264">
        <f>_xlfn.RANK.AVG(Table2[[#This Row],[1Y Return vs Nifty Z-Score]],Table2[1Y Return vs Nifty Z-Score])</f>
        <v>260</v>
      </c>
      <c r="AT264">
        <f>_xlfn.RANK.AVG(Table2[[#This Row],[6M Return vs Nifty Z-Score]],Table2[6M Return vs Nifty Z-Score])</f>
        <v>373</v>
      </c>
      <c r="AU264">
        <f>_xlfn.RANK.AVG(Table2[[#This Row],[Sharpe Ratio Z-Score]],Table2[Sharpe Ratio Z-Score])</f>
        <v>242</v>
      </c>
      <c r="AV264">
        <f>(Table2[[#This Row],[Rank 1Y]]+Table2[[#This Row],[Rank 6M]]+Table2[[#This Row],[Rank Sharpe]])/3</f>
        <v>291.66666666666669</v>
      </c>
    </row>
    <row r="265" spans="1:48" x14ac:dyDescent="0.3">
      <c r="A265" t="s">
        <v>789</v>
      </c>
      <c r="B265" t="s">
        <v>790</v>
      </c>
      <c r="C265" t="s">
        <v>3146</v>
      </c>
      <c r="D265" t="s">
        <v>118</v>
      </c>
      <c r="E265">
        <v>20904.408208199999</v>
      </c>
      <c r="F265">
        <v>834.9</v>
      </c>
      <c r="G265">
        <v>34.5888118594563</v>
      </c>
      <c r="H265">
        <f>(Table2[[#This Row],[1Y Return vs Nifty]]-AVERAGE(Table2[1Y Return vs Nifty]))/_xlfn.STDEV.P(Table2[1Y Return vs Nifty])</f>
        <v>0.23037576857866951</v>
      </c>
      <c r="I265">
        <v>5.3211044372309999</v>
      </c>
      <c r="J265">
        <f>(Table2[[#This Row],[1M Return vs Nifty]]-AVERAGE(Table2[1M Return vs Nifty]))/_xlfn.STDEV.P(Table2[1M Return vs Nifty])</f>
        <v>0.4287372372031395</v>
      </c>
      <c r="K265">
        <v>47.820760134688598</v>
      </c>
      <c r="L265">
        <f>(Table2[[#This Row],[6M Return vs Nifty]]-AVERAGE(Table2[6M Return vs Nifty]))/_xlfn.STDEV.P(Table2[6M Return vs Nifty])</f>
        <v>1.1150033907469747</v>
      </c>
      <c r="M265">
        <v>5.3067928752594202</v>
      </c>
      <c r="N265">
        <f>(Table2[[#This Row],[1W Return vs Nifty]]-AVERAGE(Table2[1W Return vs Nifty]))/_xlfn.STDEV.P(Table2[1W Return vs Nifty])</f>
        <v>0.93190263677442653</v>
      </c>
      <c r="O265">
        <v>837.15</v>
      </c>
      <c r="P265">
        <v>781.67391242478595</v>
      </c>
      <c r="Q265">
        <v>635.52194025569202</v>
      </c>
      <c r="R265">
        <v>43.789050746732897</v>
      </c>
      <c r="S265" s="1">
        <f>(Table2[[#This Row],[Close Price]]-Table2[[#This Row],[20D EMA]])/Table2[[#This Row],[20D EMA]]</f>
        <v>-2.6876903780684467E-3</v>
      </c>
      <c r="T265" s="1">
        <f>(Table2[[#This Row],[Close Price]]-Table2[[#This Row],[50D EMA]])/Table2[[#This Row],[50D EMA]]</f>
        <v>6.8092444597651236E-2</v>
      </c>
      <c r="U265" s="1">
        <f>(Table2[[#This Row],[Close Price]]-Table2[[#This Row],[200D EMA]])/Table2[[#This Row],[200D EMA]]</f>
        <v>0.31372333056525381</v>
      </c>
      <c r="V265">
        <v>0.82622725787422602</v>
      </c>
      <c r="W265">
        <v>825</v>
      </c>
      <c r="X265">
        <v>862.5</v>
      </c>
      <c r="Y265">
        <v>825</v>
      </c>
      <c r="Z265">
        <v>862.5</v>
      </c>
      <c r="AA265">
        <v>820</v>
      </c>
      <c r="AB265">
        <v>901.75</v>
      </c>
      <c r="AC265" s="1">
        <f>(Table2[[#This Row],[Close Price]]/Table2[[#This Row],[Day Low]])-1</f>
        <v>1.2000000000000011E-2</v>
      </c>
      <c r="AD265" s="1">
        <f>(Table2[[#This Row],[Day High]]/Table2[[#This Row],[Close Price]])-1</f>
        <v>3.3057851239669533E-2</v>
      </c>
      <c r="AE265" s="1">
        <f>(Table2[[#This Row],[Close Price]]/Table2[[#This Row],[Current Week Low]])-1</f>
        <v>1.2000000000000011E-2</v>
      </c>
      <c r="AF265" s="1">
        <f>(Table2[[#This Row],[Current Week High]]/Table2[[#This Row],[Close Price]])-1</f>
        <v>3.3057851239669533E-2</v>
      </c>
      <c r="AG265" s="1">
        <f>(Table2[[#This Row],[Close Price]]/Table2[[#This Row],[Current Month Low]])-1</f>
        <v>1.8170731707316978E-2</v>
      </c>
      <c r="AH265" s="1">
        <f>(Table2[[#This Row],[Current Month High]]/Table2[[#This Row],[Close Price]])-1</f>
        <v>8.0069469397532567E-2</v>
      </c>
      <c r="AI265">
        <v>8.0069469397532504</v>
      </c>
      <c r="AJ265">
        <v>85.450910706352701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0.02</v>
      </c>
      <c r="AM265" t="s">
        <v>3191</v>
      </c>
      <c r="AN265">
        <v>-2.35</v>
      </c>
      <c r="AO265" t="s">
        <v>3189</v>
      </c>
      <c r="AQ265">
        <f>(Table2[[#This Row],[Sharpe Ratio]]-AVERAGE(Table2[Sharpe Ratio]))/_xlfn.STDEV.P(Table2[Sharpe Ratio])</f>
        <v>-0.75190748604766899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1.9541115472555413</v>
      </c>
      <c r="AS265">
        <f>_xlfn.RANK.AVG(Table2[[#This Row],[1Y Return vs Nifty Z-Score]],Table2[1Y Return vs Nifty Z-Score])</f>
        <v>232</v>
      </c>
      <c r="AT265">
        <f>_xlfn.RANK.AVG(Table2[[#This Row],[6M Return vs Nifty Z-Score]],Table2[6M Return vs Nifty Z-Score])</f>
        <v>90</v>
      </c>
      <c r="AU265">
        <f>_xlfn.RANK.AVG(Table2[[#This Row],[Sharpe Ratio Z-Score]],Table2[Sharpe Ratio Z-Score])</f>
        <v>556</v>
      </c>
      <c r="AV265">
        <f>(Table2[[#This Row],[Rank 1Y]]+Table2[[#This Row],[Rank 6M]]+Table2[[#This Row],[Rank Sharpe]])/3</f>
        <v>292.66666666666669</v>
      </c>
    </row>
    <row r="266" spans="1:48" x14ac:dyDescent="0.3">
      <c r="A266" t="s">
        <v>1036</v>
      </c>
      <c r="B266" t="s">
        <v>1037</v>
      </c>
      <c r="C266" t="s">
        <v>3155</v>
      </c>
      <c r="D266" t="s">
        <v>46</v>
      </c>
      <c r="E266">
        <v>13241.89485952</v>
      </c>
      <c r="F266">
        <v>720.4</v>
      </c>
      <c r="G266">
        <v>-4.0534699826346898</v>
      </c>
      <c r="H266">
        <f>(Table2[[#This Row],[1Y Return vs Nifty]]-AVERAGE(Table2[1Y Return vs Nifty]))/_xlfn.STDEV.P(Table2[1Y Return vs Nifty])</f>
        <v>-0.45859621619209123</v>
      </c>
      <c r="I266">
        <v>5.9514049565368499</v>
      </c>
      <c r="J266">
        <f>(Table2[[#This Row],[1M Return vs Nifty]]-AVERAGE(Table2[1M Return vs Nifty]))/_xlfn.STDEV.P(Table2[1M Return vs Nifty])</f>
        <v>0.48970083256416619</v>
      </c>
      <c r="K266">
        <v>37.660546679098303</v>
      </c>
      <c r="L266">
        <f>(Table2[[#This Row],[6M Return vs Nifty]]-AVERAGE(Table2[6M Return vs Nifty]))/_xlfn.STDEV.P(Table2[6M Return vs Nifty])</f>
        <v>0.78594283257383146</v>
      </c>
      <c r="M266">
        <v>-2.8174507642639002</v>
      </c>
      <c r="N266">
        <f>(Table2[[#This Row],[1W Return vs Nifty]]-AVERAGE(Table2[1W Return vs Nifty]))/_xlfn.STDEV.P(Table2[1W Return vs Nifty])</f>
        <v>-0.64108683825178903</v>
      </c>
      <c r="O266">
        <v>738.37</v>
      </c>
      <c r="P266">
        <v>710.24127800645601</v>
      </c>
      <c r="Q266">
        <v>606.43792637684305</v>
      </c>
      <c r="R266">
        <v>37.505599596613202</v>
      </c>
      <c r="S266" s="1">
        <f>(Table2[[#This Row],[Close Price]]-Table2[[#This Row],[20D EMA]])/Table2[[#This Row],[20D EMA]]</f>
        <v>-2.4337391822528039E-2</v>
      </c>
      <c r="T266" s="1">
        <f>(Table2[[#This Row],[Close Price]]-Table2[[#This Row],[50D EMA]])/Table2[[#This Row],[50D EMA]]</f>
        <v>1.4303198515943791E-2</v>
      </c>
      <c r="U266" s="1">
        <f>(Table2[[#This Row],[Close Price]]-Table2[[#This Row],[200D EMA]])/Table2[[#This Row],[200D EMA]]</f>
        <v>0.18792042625701549</v>
      </c>
      <c r="V266">
        <v>1.0459252320558301</v>
      </c>
      <c r="W266">
        <v>715.05</v>
      </c>
      <c r="X266">
        <v>736.4</v>
      </c>
      <c r="Y266">
        <v>715.05</v>
      </c>
      <c r="Z266">
        <v>736.4</v>
      </c>
      <c r="AA266">
        <v>715.05</v>
      </c>
      <c r="AB266">
        <v>773.9</v>
      </c>
      <c r="AC266" s="1">
        <f>(Table2[[#This Row],[Close Price]]/Table2[[#This Row],[Day Low]])-1</f>
        <v>7.4819942661352723E-3</v>
      </c>
      <c r="AD266" s="1">
        <f>(Table2[[#This Row],[Day High]]/Table2[[#This Row],[Close Price]])-1</f>
        <v>2.220988339811214E-2</v>
      </c>
      <c r="AE266" s="1">
        <f>(Table2[[#This Row],[Close Price]]/Table2[[#This Row],[Current Week Low]])-1</f>
        <v>7.4819942661352723E-3</v>
      </c>
      <c r="AF266" s="1">
        <f>(Table2[[#This Row],[Current Week High]]/Table2[[#This Row],[Close Price]])-1</f>
        <v>2.220988339811214E-2</v>
      </c>
      <c r="AG266" s="1">
        <f>(Table2[[#This Row],[Close Price]]/Table2[[#This Row],[Current Month Low]])-1</f>
        <v>7.4819942661352723E-3</v>
      </c>
      <c r="AH266" s="1">
        <f>(Table2[[#This Row],[Current Month High]]/Table2[[#This Row],[Close Price]])-1</f>
        <v>7.4264297612437469E-2</v>
      </c>
      <c r="AI266">
        <v>12.8470294280955</v>
      </c>
      <c r="AJ266">
        <v>60.803571428571402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0.01</v>
      </c>
      <c r="AM266" t="s">
        <v>3191</v>
      </c>
      <c r="AN266">
        <v>-7.54</v>
      </c>
      <c r="AO266" t="s">
        <v>3189</v>
      </c>
      <c r="AP266">
        <v>8.5432847438260004E-2</v>
      </c>
      <c r="AQ266">
        <f>(Table2[[#This Row],[Sharpe Ratio]]-AVERAGE(Table2[Sharpe Ratio]))/_xlfn.STDEV.P(Table2[Sharpe Ratio])</f>
        <v>0.24164054149335493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0.41760115218747218</v>
      </c>
      <c r="AS266">
        <f>_xlfn.RANK.AVG(Table2[[#This Row],[1Y Return vs Nifty Z-Score]],Table2[1Y Return vs Nifty Z-Score])</f>
        <v>464</v>
      </c>
      <c r="AT266">
        <f>_xlfn.RANK.AVG(Table2[[#This Row],[6M Return vs Nifty Z-Score]],Table2[6M Return vs Nifty Z-Score])</f>
        <v>138</v>
      </c>
      <c r="AU266">
        <f>_xlfn.RANK.AVG(Table2[[#This Row],[Sharpe Ratio Z-Score]],Table2[Sharpe Ratio Z-Score])</f>
        <v>276</v>
      </c>
      <c r="AV266">
        <f>(Table2[[#This Row],[Rank 1Y]]+Table2[[#This Row],[Rank 6M]]+Table2[[#This Row],[Rank Sharpe]])/3</f>
        <v>292.66666666666669</v>
      </c>
    </row>
    <row r="267" spans="1:48" x14ac:dyDescent="0.3">
      <c r="A267" t="s">
        <v>754</v>
      </c>
      <c r="B267" t="s">
        <v>755</v>
      </c>
      <c r="C267" t="s">
        <v>3143</v>
      </c>
      <c r="D267" t="s">
        <v>756</v>
      </c>
      <c r="E267">
        <v>22163.562049100001</v>
      </c>
      <c r="F267">
        <v>1580.2</v>
      </c>
      <c r="G267">
        <v>11.1593058847471</v>
      </c>
      <c r="H267">
        <f>(Table2[[#This Row],[1Y Return vs Nifty]]-AVERAGE(Table2[1Y Return vs Nifty]))/_xlfn.STDEV.P(Table2[1Y Return vs Nifty])</f>
        <v>-0.18736025693757916</v>
      </c>
      <c r="I267">
        <v>5.2004881365351601</v>
      </c>
      <c r="J267">
        <f>(Table2[[#This Row],[1M Return vs Nifty]]-AVERAGE(Table2[1M Return vs Nifty]))/_xlfn.STDEV.P(Table2[1M Return vs Nifty])</f>
        <v>0.41707105079786222</v>
      </c>
      <c r="K267">
        <v>38.504112313447301</v>
      </c>
      <c r="L267">
        <f>(Table2[[#This Row],[6M Return vs Nifty]]-AVERAGE(Table2[6M Return vs Nifty]))/_xlfn.STDEV.P(Table2[6M Return vs Nifty])</f>
        <v>0.81326353599289514</v>
      </c>
      <c r="M267">
        <v>-9.5699513664467106E-2</v>
      </c>
      <c r="N267">
        <f>(Table2[[#This Row],[1W Return vs Nifty]]-AVERAGE(Table2[1W Return vs Nifty]))/_xlfn.STDEV.P(Table2[1W Return vs Nifty])</f>
        <v>-0.11411026531834269</v>
      </c>
      <c r="O267">
        <v>1595.96</v>
      </c>
      <c r="P267">
        <v>1502.8247984934801</v>
      </c>
      <c r="Q267">
        <v>1284.73536425306</v>
      </c>
      <c r="R267">
        <v>39.820345196687498</v>
      </c>
      <c r="S267" s="1">
        <f>(Table2[[#This Row],[Close Price]]-Table2[[#This Row],[20D EMA]])/Table2[[#This Row],[20D EMA]]</f>
        <v>-9.8749342088774103E-3</v>
      </c>
      <c r="T267" s="1">
        <f>(Table2[[#This Row],[Close Price]]-Table2[[#This Row],[50D EMA]])/Table2[[#This Row],[50D EMA]]</f>
        <v>5.1486508330236096E-2</v>
      </c>
      <c r="U267" s="1">
        <f>(Table2[[#This Row],[Close Price]]-Table2[[#This Row],[200D EMA]])/Table2[[#This Row],[200D EMA]]</f>
        <v>0.22998093145721263</v>
      </c>
      <c r="V267">
        <v>0.37271957820065899</v>
      </c>
      <c r="W267">
        <v>1556.2</v>
      </c>
      <c r="X267">
        <v>1619.9</v>
      </c>
      <c r="Y267">
        <v>1556.2</v>
      </c>
      <c r="Z267">
        <v>1619.9</v>
      </c>
      <c r="AA267">
        <v>1556.2</v>
      </c>
      <c r="AB267">
        <v>1682.95</v>
      </c>
      <c r="AC267" s="1">
        <f>(Table2[[#This Row],[Close Price]]/Table2[[#This Row],[Day Low]])-1</f>
        <v>1.5422182238786775E-2</v>
      </c>
      <c r="AD267" s="1">
        <f>(Table2[[#This Row],[Day High]]/Table2[[#This Row],[Close Price]])-1</f>
        <v>2.5123402100999837E-2</v>
      </c>
      <c r="AE267" s="1">
        <f>(Table2[[#This Row],[Close Price]]/Table2[[#This Row],[Current Week Low]])-1</f>
        <v>1.5422182238786775E-2</v>
      </c>
      <c r="AF267" s="1">
        <f>(Table2[[#This Row],[Current Week High]]/Table2[[#This Row],[Close Price]])-1</f>
        <v>2.5123402100999837E-2</v>
      </c>
      <c r="AG267" s="1">
        <f>(Table2[[#This Row],[Close Price]]/Table2[[#This Row],[Current Month Low]])-1</f>
        <v>1.5422182238786775E-2</v>
      </c>
      <c r="AH267" s="1">
        <f>(Table2[[#This Row],[Current Month High]]/Table2[[#This Row],[Close Price]])-1</f>
        <v>6.5023414757625631E-2</v>
      </c>
      <c r="AI267">
        <v>8.5305657511707196</v>
      </c>
      <c r="AJ267">
        <v>59.914992663057198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0.06</v>
      </c>
      <c r="AM267" t="s">
        <v>3191</v>
      </c>
      <c r="AN267">
        <v>-3.36</v>
      </c>
      <c r="AO267" t="s">
        <v>3189</v>
      </c>
      <c r="AP267">
        <v>5.0140529152721998E-2</v>
      </c>
      <c r="AQ267">
        <f>(Table2[[#This Row],[Sharpe Ratio]]-AVERAGE(Table2[Sharpe Ratio]))/_xlfn.STDEV.P(Table2[Sharpe Ratio])</f>
        <v>-0.16879425345230742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0.76006981108252814</v>
      </c>
      <c r="AS267">
        <f>_xlfn.RANK.AVG(Table2[[#This Row],[1Y Return vs Nifty Z-Score]],Table2[1Y Return vs Nifty Z-Score])</f>
        <v>360</v>
      </c>
      <c r="AT267">
        <f>_xlfn.RANK.AVG(Table2[[#This Row],[6M Return vs Nifty Z-Score]],Table2[6M Return vs Nifty Z-Score])</f>
        <v>133</v>
      </c>
      <c r="AU267">
        <f>_xlfn.RANK.AVG(Table2[[#This Row],[Sharpe Ratio Z-Score]],Table2[Sharpe Ratio Z-Score])</f>
        <v>387</v>
      </c>
      <c r="AV267">
        <f>(Table2[[#This Row],[Rank 1Y]]+Table2[[#This Row],[Rank 6M]]+Table2[[#This Row],[Rank Sharpe]])/3</f>
        <v>293.33333333333331</v>
      </c>
    </row>
    <row r="268" spans="1:48" x14ac:dyDescent="0.3">
      <c r="A268" t="s">
        <v>1803</v>
      </c>
      <c r="B268" t="s">
        <v>1804</v>
      </c>
      <c r="C268" t="s">
        <v>635</v>
      </c>
      <c r="D268" t="s">
        <v>635</v>
      </c>
      <c r="E268">
        <v>4305.6330602999997</v>
      </c>
      <c r="F268">
        <v>208.47</v>
      </c>
      <c r="G268">
        <v>19.7141494577182</v>
      </c>
      <c r="H268">
        <f>(Table2[[#This Row],[1Y Return vs Nifty]]-AVERAGE(Table2[1Y Return vs Nifty]))/_xlfn.STDEV.P(Table2[1Y Return vs Nifty])</f>
        <v>-3.4831801709212927E-2</v>
      </c>
      <c r="I268">
        <v>-6.9732516670479603</v>
      </c>
      <c r="J268">
        <f>(Table2[[#This Row],[1M Return vs Nifty]]-AVERAGE(Table2[1M Return vs Nifty]))/_xlfn.STDEV.P(Table2[1M Return vs Nifty])</f>
        <v>-0.76039100846460128</v>
      </c>
      <c r="K268">
        <v>15.8692589072426</v>
      </c>
      <c r="L268">
        <f>(Table2[[#This Row],[6M Return vs Nifty]]-AVERAGE(Table2[6M Return vs Nifty]))/_xlfn.STDEV.P(Table2[6M Return vs Nifty])</f>
        <v>8.0184695812144102E-2</v>
      </c>
      <c r="M268">
        <v>-2.1880161924360402</v>
      </c>
      <c r="N268">
        <f>(Table2[[#This Row],[1W Return vs Nifty]]-AVERAGE(Table2[1W Return vs Nifty]))/_xlfn.STDEV.P(Table2[1W Return vs Nifty])</f>
        <v>-0.51921777564931026</v>
      </c>
      <c r="O268">
        <v>214.82</v>
      </c>
      <c r="P268">
        <v>211.36414249504699</v>
      </c>
      <c r="Q268">
        <v>181.99660920359401</v>
      </c>
      <c r="R268">
        <v>33.941027728821602</v>
      </c>
      <c r="S268" s="1">
        <f>(Table2[[#This Row],[Close Price]]-Table2[[#This Row],[20D EMA]])/Table2[[#This Row],[20D EMA]]</f>
        <v>-2.9559631319243992E-2</v>
      </c>
      <c r="T268" s="1">
        <f>(Table2[[#This Row],[Close Price]]-Table2[[#This Row],[50D EMA]])/Table2[[#This Row],[50D EMA]]</f>
        <v>-1.36926843923624E-2</v>
      </c>
      <c r="U268" s="1">
        <f>(Table2[[#This Row],[Close Price]]-Table2[[#This Row],[200D EMA]])/Table2[[#This Row],[200D EMA]]</f>
        <v>0.14546090123465447</v>
      </c>
      <c r="V268">
        <v>0.48189649107385901</v>
      </c>
      <c r="W268">
        <v>203.54</v>
      </c>
      <c r="X268">
        <v>209.86</v>
      </c>
      <c r="Y268">
        <v>203.54</v>
      </c>
      <c r="Z268">
        <v>209.86</v>
      </c>
      <c r="AA268">
        <v>203.54</v>
      </c>
      <c r="AB268">
        <v>218.25</v>
      </c>
      <c r="AC268" s="1">
        <f>(Table2[[#This Row],[Close Price]]/Table2[[#This Row],[Day Low]])-1</f>
        <v>2.4221283285840611E-2</v>
      </c>
      <c r="AD268" s="1">
        <f>(Table2[[#This Row],[Day High]]/Table2[[#This Row],[Close Price]])-1</f>
        <v>6.6676260373195184E-3</v>
      </c>
      <c r="AE268" s="1">
        <f>(Table2[[#This Row],[Close Price]]/Table2[[#This Row],[Current Week Low]])-1</f>
        <v>2.4221283285840611E-2</v>
      </c>
      <c r="AF268" s="1">
        <f>(Table2[[#This Row],[Current Week High]]/Table2[[#This Row],[Close Price]])-1</f>
        <v>6.6676260373195184E-3</v>
      </c>
      <c r="AG268" s="1">
        <f>(Table2[[#This Row],[Close Price]]/Table2[[#This Row],[Current Month Low]])-1</f>
        <v>2.4221283285840611E-2</v>
      </c>
      <c r="AH268" s="1">
        <f>(Table2[[#This Row],[Current Month High]]/Table2[[#This Row],[Close Price]])-1</f>
        <v>4.6913224924449493E-2</v>
      </c>
      <c r="AI268">
        <v>16.6594713867702</v>
      </c>
      <c r="AJ268">
        <v>64.343713046905805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7.0000000000000007E-2</v>
      </c>
      <c r="AM268" t="s">
        <v>3191</v>
      </c>
      <c r="AN268">
        <v>-5.17</v>
      </c>
      <c r="AO268" t="s">
        <v>3189</v>
      </c>
      <c r="AP268">
        <v>8.5858051755201004E-2</v>
      </c>
      <c r="AQ268">
        <f>(Table2[[#This Row],[Sharpe Ratio]]-AVERAGE(Table2[Sharpe Ratio]))/_xlfn.STDEV.P(Table2[Sharpe Ratio])</f>
        <v>0.2465854885841558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-0.9876704014268245</v>
      </c>
      <c r="AS268">
        <f>_xlfn.RANK.AVG(Table2[[#This Row],[1Y Return vs Nifty Z-Score]],Table2[1Y Return vs Nifty Z-Score])</f>
        <v>312</v>
      </c>
      <c r="AT268">
        <f>_xlfn.RANK.AVG(Table2[[#This Row],[6M Return vs Nifty Z-Score]],Table2[6M Return vs Nifty Z-Score])</f>
        <v>295</v>
      </c>
      <c r="AU268">
        <f>_xlfn.RANK.AVG(Table2[[#This Row],[Sharpe Ratio Z-Score]],Table2[Sharpe Ratio Z-Score])</f>
        <v>273</v>
      </c>
      <c r="AV268">
        <f>(Table2[[#This Row],[Rank 1Y]]+Table2[[#This Row],[Rank 6M]]+Table2[[#This Row],[Rank Sharpe]])/3</f>
        <v>293.33333333333331</v>
      </c>
    </row>
    <row r="269" spans="1:48" x14ac:dyDescent="0.3">
      <c r="A269" t="s">
        <v>881</v>
      </c>
      <c r="B269" t="s">
        <v>882</v>
      </c>
      <c r="C269" t="s">
        <v>3144</v>
      </c>
      <c r="D269" t="s">
        <v>417</v>
      </c>
      <c r="E269">
        <v>17715.027675392001</v>
      </c>
      <c r="F269">
        <v>110.72</v>
      </c>
      <c r="G269">
        <v>-40.349574952796601</v>
      </c>
      <c r="H269">
        <f>(Table2[[#This Row],[1Y Return vs Nifty]]-AVERAGE(Table2[1Y Return vs Nifty]))/_xlfn.STDEV.P(Table2[1Y Return vs Nifty])</f>
        <v>-1.1057370755991442</v>
      </c>
      <c r="I269">
        <v>0.89713084271289401</v>
      </c>
      <c r="J269">
        <f>(Table2[[#This Row],[1M Return vs Nifty]]-AVERAGE(Table2[1M Return vs Nifty]))/_xlfn.STDEV.P(Table2[1M Return vs Nifty])</f>
        <v>8.4398970734047142E-4</v>
      </c>
      <c r="K269">
        <v>-13.9075098395301</v>
      </c>
      <c r="L269">
        <f>(Table2[[#This Row],[6M Return vs Nifty]]-AVERAGE(Table2[6M Return vs Nifty]))/_xlfn.STDEV.P(Table2[6M Return vs Nifty])</f>
        <v>-0.88420056904805799</v>
      </c>
      <c r="M269">
        <v>0.250901596686955</v>
      </c>
      <c r="N269">
        <f>(Table2[[#This Row],[1W Return vs Nifty]]-AVERAGE(Table2[1W Return vs Nifty]))/_xlfn.STDEV.P(Table2[1W Return vs Nifty])</f>
        <v>-4.7002492237429049E-2</v>
      </c>
      <c r="O269">
        <v>111.63</v>
      </c>
      <c r="P269">
        <v>112.591684712819</v>
      </c>
      <c r="Q269">
        <v>114.230392306192</v>
      </c>
      <c r="R269">
        <v>42.826626914519103</v>
      </c>
      <c r="S269" s="1">
        <f>(Table2[[#This Row],[Close Price]]-Table2[[#This Row],[20D EMA]])/Table2[[#This Row],[20D EMA]]</f>
        <v>-8.1519304846367161E-3</v>
      </c>
      <c r="T269" s="1">
        <f>(Table2[[#This Row],[Close Price]]-Table2[[#This Row],[50D EMA]])/Table2[[#This Row],[50D EMA]]</f>
        <v>-1.6623649584718448E-2</v>
      </c>
      <c r="U269" s="1">
        <f>(Table2[[#This Row],[Close Price]]-Table2[[#This Row],[200D EMA]])/Table2[[#This Row],[200D EMA]]</f>
        <v>-3.073080845929755E-2</v>
      </c>
      <c r="V269">
        <v>1.2044317411411101</v>
      </c>
      <c r="W269">
        <v>109.58</v>
      </c>
      <c r="X269">
        <v>111.6</v>
      </c>
      <c r="Y269">
        <v>109.58</v>
      </c>
      <c r="Z269">
        <v>111.6</v>
      </c>
      <c r="AA269">
        <v>109.58</v>
      </c>
      <c r="AB269">
        <v>114.7</v>
      </c>
      <c r="AC269" s="1">
        <f>(Table2[[#This Row],[Close Price]]/Table2[[#This Row],[Day Low]])-1</f>
        <v>1.0403358277057961E-2</v>
      </c>
      <c r="AD269" s="1">
        <f>(Table2[[#This Row],[Day High]]/Table2[[#This Row],[Close Price]])-1</f>
        <v>7.9479768786125948E-3</v>
      </c>
      <c r="AE269" s="1">
        <f>(Table2[[#This Row],[Close Price]]/Table2[[#This Row],[Current Week Low]])-1</f>
        <v>1.0403358277057961E-2</v>
      </c>
      <c r="AF269" s="1">
        <f>(Table2[[#This Row],[Current Week High]]/Table2[[#This Row],[Close Price]])-1</f>
        <v>7.9479768786125948E-3</v>
      </c>
      <c r="AG269" s="1">
        <f>(Table2[[#This Row],[Close Price]]/Table2[[#This Row],[Current Month Low]])-1</f>
        <v>1.0403358277057961E-2</v>
      </c>
      <c r="AH269" s="1">
        <f>(Table2[[#This Row],[Current Month High]]/Table2[[#This Row],[Close Price]])-1</f>
        <v>3.5946531791907654E-2</v>
      </c>
      <c r="AI269">
        <v>23.735549132947899</v>
      </c>
      <c r="AJ269">
        <v>5.9521531100478402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-0.13</v>
      </c>
      <c r="AM269" t="s">
        <v>3189</v>
      </c>
      <c r="AN269">
        <v>-2.04</v>
      </c>
      <c r="AO269" t="s">
        <v>3189</v>
      </c>
      <c r="AP269">
        <v>0.102384822083863</v>
      </c>
      <c r="AQ269">
        <f>(Table2[[#This Row],[Sharpe Ratio]]-AVERAGE(Table2[Sharpe Ratio]))/_xlfn.STDEV.P(Table2[Sharpe Ratio])</f>
        <v>0.43878486568594366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684</v>
      </c>
      <c r="AT269">
        <f>_xlfn.RANK.AVG(Table2[[#This Row],[6M Return vs Nifty Z-Score]],Table2[6M Return vs Nifty Z-Score])</f>
        <v>609</v>
      </c>
      <c r="AU269">
        <f>_xlfn.RANK.AVG(Table2[[#This Row],[Sharpe Ratio Z-Score]],Table2[Sharpe Ratio Z-Score])</f>
        <v>228</v>
      </c>
      <c r="AV269">
        <f>(Table2[[#This Row],[Rank 1Y]]+Table2[[#This Row],[Rank 6M]]+Table2[[#This Row],[Rank Sharpe]])/3</f>
        <v>507</v>
      </c>
    </row>
    <row r="270" spans="1:48" x14ac:dyDescent="0.3">
      <c r="A270" t="s">
        <v>631</v>
      </c>
      <c r="B270" t="s">
        <v>632</v>
      </c>
      <c r="C270" t="s">
        <v>3146</v>
      </c>
      <c r="D270" t="s">
        <v>177</v>
      </c>
      <c r="E270">
        <v>29698.003847715001</v>
      </c>
      <c r="F270">
        <v>9113.9500000000007</v>
      </c>
      <c r="G270">
        <v>25.174808845291999</v>
      </c>
      <c r="H270">
        <f>(Table2[[#This Row],[1Y Return vs Nifty]]-AVERAGE(Table2[1Y Return vs Nifty]))/_xlfn.STDEV.P(Table2[1Y Return vs Nifty])</f>
        <v>6.2528942974238874E-2</v>
      </c>
      <c r="I270">
        <v>9.0983791249866606</v>
      </c>
      <c r="J270">
        <f>(Table2[[#This Row],[1M Return vs Nifty]]-AVERAGE(Table2[1M Return vs Nifty]))/_xlfn.STDEV.P(Table2[1M Return vs Nifty])</f>
        <v>0.79408081313004486</v>
      </c>
      <c r="K270">
        <v>31.535232194027898</v>
      </c>
      <c r="L270">
        <f>(Table2[[#This Row],[6M Return vs Nifty]]-AVERAGE(Table2[6M Return vs Nifty]))/_xlfn.STDEV.P(Table2[6M Return vs Nifty])</f>
        <v>0.58756123239846347</v>
      </c>
      <c r="M270">
        <v>2.2952559439189799</v>
      </c>
      <c r="N270">
        <f>(Table2[[#This Row],[1W Return vs Nifty]]-AVERAGE(Table2[1W Return vs Nifty]))/_xlfn.STDEV.P(Table2[1W Return vs Nifty])</f>
        <v>0.34881870836959072</v>
      </c>
      <c r="O270">
        <v>8653.73</v>
      </c>
      <c r="P270">
        <v>8153.6191960012302</v>
      </c>
      <c r="Q270">
        <v>7132.9609541258897</v>
      </c>
      <c r="R270">
        <v>74.624708669517901</v>
      </c>
      <c r="S270" s="1">
        <f>(Table2[[#This Row],[Close Price]]-Table2[[#This Row],[20D EMA]])/Table2[[#This Row],[20D EMA]]</f>
        <v>5.3181691594260644E-2</v>
      </c>
      <c r="T270" s="1">
        <f>(Table2[[#This Row],[Close Price]]-Table2[[#This Row],[50D EMA]])/Table2[[#This Row],[50D EMA]]</f>
        <v>0.11777969769176176</v>
      </c>
      <c r="U270" s="1">
        <f>(Table2[[#This Row],[Close Price]]-Table2[[#This Row],[200D EMA]])/Table2[[#This Row],[200D EMA]]</f>
        <v>0.27772324264978004</v>
      </c>
      <c r="V270">
        <v>2.3663111809845501</v>
      </c>
      <c r="W270">
        <v>9019.1</v>
      </c>
      <c r="X270">
        <v>9275</v>
      </c>
      <c r="Y270">
        <v>9019.1</v>
      </c>
      <c r="Z270">
        <v>9275</v>
      </c>
      <c r="AA270">
        <v>8878.4</v>
      </c>
      <c r="AB270">
        <v>9425</v>
      </c>
      <c r="AC270" s="1">
        <f>(Table2[[#This Row],[Close Price]]/Table2[[#This Row],[Day Low]])-1</f>
        <v>1.0516570389506708E-2</v>
      </c>
      <c r="AD270" s="1">
        <f>(Table2[[#This Row],[Day High]]/Table2[[#This Row],[Close Price]])-1</f>
        <v>1.7670713576440455E-2</v>
      </c>
      <c r="AE270" s="1">
        <f>(Table2[[#This Row],[Close Price]]/Table2[[#This Row],[Current Week Low]])-1</f>
        <v>1.0516570389506708E-2</v>
      </c>
      <c r="AF270" s="1">
        <f>(Table2[[#This Row],[Current Week High]]/Table2[[#This Row],[Close Price]])-1</f>
        <v>1.7670713576440455E-2</v>
      </c>
      <c r="AG270" s="1">
        <f>(Table2[[#This Row],[Close Price]]/Table2[[#This Row],[Current Month Low]])-1</f>
        <v>2.6530681203820627E-2</v>
      </c>
      <c r="AH270" s="1">
        <f>(Table2[[#This Row],[Current Month High]]/Table2[[#This Row],[Close Price]])-1</f>
        <v>3.4129000049374802E-2</v>
      </c>
      <c r="AI270">
        <v>3.4129000049374798</v>
      </c>
      <c r="AJ270">
        <v>57.954072790294603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0.08</v>
      </c>
      <c r="AM270" t="s">
        <v>3191</v>
      </c>
      <c r="AN270">
        <v>9.3000000000000007</v>
      </c>
      <c r="AO270" t="s">
        <v>3191</v>
      </c>
      <c r="AP270">
        <v>3.0864378433424999E-2</v>
      </c>
      <c r="AQ270">
        <f>(Table2[[#This Row],[Sharpe Ratio]]-AVERAGE(Table2[Sharpe Ratio]))/_xlfn.STDEV.P(Table2[Sharpe Ratio])</f>
        <v>-0.39296776633424069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1.4000219305380974</v>
      </c>
      <c r="AS270">
        <f>_xlfn.RANK.AVG(Table2[[#This Row],[1Y Return vs Nifty Z-Score]],Table2[1Y Return vs Nifty Z-Score])</f>
        <v>283</v>
      </c>
      <c r="AT270">
        <f>_xlfn.RANK.AVG(Table2[[#This Row],[6M Return vs Nifty Z-Score]],Table2[6M Return vs Nifty Z-Score])</f>
        <v>163</v>
      </c>
      <c r="AU270">
        <f>_xlfn.RANK.AVG(Table2[[#This Row],[Sharpe Ratio Z-Score]],Table2[Sharpe Ratio Z-Score])</f>
        <v>442</v>
      </c>
      <c r="AV270">
        <f>(Table2[[#This Row],[Rank 1Y]]+Table2[[#This Row],[Rank 6M]]+Table2[[#This Row],[Rank Sharpe]])/3</f>
        <v>296</v>
      </c>
    </row>
    <row r="271" spans="1:48" x14ac:dyDescent="0.3">
      <c r="A271" t="s">
        <v>230</v>
      </c>
      <c r="B271" t="s">
        <v>231</v>
      </c>
      <c r="C271" t="s">
        <v>3144</v>
      </c>
      <c r="D271" t="s">
        <v>232</v>
      </c>
      <c r="E271">
        <v>115267.8012421</v>
      </c>
      <c r="F271">
        <v>10357.1</v>
      </c>
      <c r="G271">
        <v>18.330262625768999</v>
      </c>
      <c r="H271">
        <f>(Table2[[#This Row],[1Y Return vs Nifty]]-AVERAGE(Table2[1Y Return vs Nifty]))/_xlfn.STDEV.P(Table2[1Y Return vs Nifty])</f>
        <v>-5.9505791231943668E-2</v>
      </c>
      <c r="I271">
        <v>10.8883027838757</v>
      </c>
      <c r="J271">
        <f>(Table2[[#This Row],[1M Return vs Nifty]]-AVERAGE(Table2[1M Return vs Nifty]))/_xlfn.STDEV.P(Table2[1M Return vs Nifty])</f>
        <v>0.96720486796632177</v>
      </c>
      <c r="K271">
        <v>9.3454359252822794</v>
      </c>
      <c r="L271">
        <f>(Table2[[#This Row],[6M Return vs Nifty]]-AVERAGE(Table2[6M Return vs Nifty]))/_xlfn.STDEV.P(Table2[6M Return vs Nifty])</f>
        <v>-0.13110346671021714</v>
      </c>
      <c r="M271">
        <v>6.9262241000940703</v>
      </c>
      <c r="N271">
        <f>(Table2[[#This Row],[1W Return vs Nifty]]-AVERAGE(Table2[1W Return vs Nifty]))/_xlfn.STDEV.P(Table2[1W Return vs Nifty])</f>
        <v>1.2454516125586117</v>
      </c>
      <c r="O271">
        <v>10186.23</v>
      </c>
      <c r="P271">
        <v>9700.10723243949</v>
      </c>
      <c r="Q271">
        <v>8653.5465972255897</v>
      </c>
      <c r="R271">
        <v>50.766465605934499</v>
      </c>
      <c r="S271" s="1">
        <f>(Table2[[#This Row],[Close Price]]-Table2[[#This Row],[20D EMA]])/Table2[[#This Row],[20D EMA]]</f>
        <v>1.6774606503092981E-2</v>
      </c>
      <c r="T271" s="1">
        <f>(Table2[[#This Row],[Close Price]]-Table2[[#This Row],[50D EMA]])/Table2[[#This Row],[50D EMA]]</f>
        <v>6.7730464397689205E-2</v>
      </c>
      <c r="U271" s="1">
        <f>(Table2[[#This Row],[Close Price]]-Table2[[#This Row],[200D EMA]])/Table2[[#This Row],[200D EMA]]</f>
        <v>0.19686187433492139</v>
      </c>
      <c r="V271">
        <v>1.6970494738127</v>
      </c>
      <c r="W271">
        <v>10260.1</v>
      </c>
      <c r="X271">
        <v>10761.35</v>
      </c>
      <c r="Y271">
        <v>10260.1</v>
      </c>
      <c r="Z271">
        <v>10761.35</v>
      </c>
      <c r="AA271">
        <v>10100.049999999999</v>
      </c>
      <c r="AB271">
        <v>11185</v>
      </c>
      <c r="AC271" s="1">
        <f>(Table2[[#This Row],[Close Price]]/Table2[[#This Row],[Day Low]])-1</f>
        <v>9.4540988879250332E-3</v>
      </c>
      <c r="AD271" s="1">
        <f>(Table2[[#This Row],[Day High]]/Table2[[#This Row],[Close Price]])-1</f>
        <v>3.9031195991155787E-2</v>
      </c>
      <c r="AE271" s="1">
        <f>(Table2[[#This Row],[Close Price]]/Table2[[#This Row],[Current Week Low]])-1</f>
        <v>9.4540988879250332E-3</v>
      </c>
      <c r="AF271" s="1">
        <f>(Table2[[#This Row],[Current Week High]]/Table2[[#This Row],[Close Price]])-1</f>
        <v>3.9031195991155787E-2</v>
      </c>
      <c r="AG271" s="1">
        <f>(Table2[[#This Row],[Close Price]]/Table2[[#This Row],[Current Month Low]])-1</f>
        <v>2.5450369057579136E-2</v>
      </c>
      <c r="AH271" s="1">
        <f>(Table2[[#This Row],[Current Month High]]/Table2[[#This Row],[Close Price]])-1</f>
        <v>7.993550318139242E-2</v>
      </c>
      <c r="AI271">
        <v>7.9935503181392402</v>
      </c>
      <c r="AJ271">
        <v>56.265182033524901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0.22</v>
      </c>
      <c r="AM271" t="s">
        <v>3191</v>
      </c>
      <c r="AN271">
        <v>4.82</v>
      </c>
      <c r="AO271" t="s">
        <v>3191</v>
      </c>
      <c r="AP271">
        <v>0.112320015330858</v>
      </c>
      <c r="AQ271">
        <f>(Table2[[#This Row],[Sharpe Ratio]]-AVERAGE(Table2[Sharpe Ratio]))/_xlfn.STDEV.P(Table2[Sharpe Ratio])</f>
        <v>0.55432697799730446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2.5763742005800774</v>
      </c>
      <c r="AS271">
        <f>_xlfn.RANK.AVG(Table2[[#This Row],[1Y Return vs Nifty Z-Score]],Table2[1Y Return vs Nifty Z-Score])</f>
        <v>319</v>
      </c>
      <c r="AT271">
        <f>_xlfn.RANK.AVG(Table2[[#This Row],[6M Return vs Nifty Z-Score]],Table2[6M Return vs Nifty Z-Score])</f>
        <v>369</v>
      </c>
      <c r="AU271">
        <f>_xlfn.RANK.AVG(Table2[[#This Row],[Sharpe Ratio Z-Score]],Table2[Sharpe Ratio Z-Score])</f>
        <v>200</v>
      </c>
      <c r="AV271">
        <f>(Table2[[#This Row],[Rank 1Y]]+Table2[[#This Row],[Rank 6M]]+Table2[[#This Row],[Rank Sharpe]])/3</f>
        <v>296</v>
      </c>
    </row>
    <row r="272" spans="1:48" x14ac:dyDescent="0.3">
      <c r="A272" t="s">
        <v>1173</v>
      </c>
      <c r="B272" t="s">
        <v>1174</v>
      </c>
      <c r="C272" t="s">
        <v>3151</v>
      </c>
      <c r="D272" t="s">
        <v>124</v>
      </c>
      <c r="E272">
        <v>10327.291846079999</v>
      </c>
      <c r="F272">
        <v>1214.4000000000001</v>
      </c>
      <c r="G272">
        <v>33.848777259137002</v>
      </c>
      <c r="H272">
        <f>(Table2[[#This Row],[1Y Return vs Nifty]]-AVERAGE(Table2[1Y Return vs Nifty]))/_xlfn.STDEV.P(Table2[1Y Return vs Nifty])</f>
        <v>0.21718133276702298</v>
      </c>
      <c r="I272">
        <v>-4.13183278047741</v>
      </c>
      <c r="J272">
        <f>(Table2[[#This Row],[1M Return vs Nifty]]-AVERAGE(Table2[1M Return vs Nifty]))/_xlfn.STDEV.P(Table2[1M Return vs Nifty])</f>
        <v>-0.48556478518489221</v>
      </c>
      <c r="K272">
        <v>32.983423833036902</v>
      </c>
      <c r="L272">
        <f>(Table2[[#This Row],[6M Return vs Nifty]]-AVERAGE(Table2[6M Return vs Nifty]))/_xlfn.STDEV.P(Table2[6M Return vs Nifty])</f>
        <v>0.63446406088301477</v>
      </c>
      <c r="M272">
        <v>-0.19754443129329899</v>
      </c>
      <c r="N272">
        <f>(Table2[[#This Row],[1W Return vs Nifty]]-AVERAGE(Table2[1W Return vs Nifty]))/_xlfn.STDEV.P(Table2[1W Return vs Nifty])</f>
        <v>-0.13382914508404897</v>
      </c>
      <c r="O272">
        <v>1256.32</v>
      </c>
      <c r="P272">
        <v>1201.6111352773901</v>
      </c>
      <c r="Q272">
        <v>1006.94448477567</v>
      </c>
      <c r="R272">
        <v>35.327954233410701</v>
      </c>
      <c r="S272" s="1">
        <f>(Table2[[#This Row],[Close Price]]-Table2[[#This Row],[20D EMA]])/Table2[[#This Row],[20D EMA]]</f>
        <v>-3.3367294956698809E-2</v>
      </c>
      <c r="T272" s="1">
        <f>(Table2[[#This Row],[Close Price]]-Table2[[#This Row],[50D EMA]])/Table2[[#This Row],[50D EMA]]</f>
        <v>1.0643097710356791E-2</v>
      </c>
      <c r="U272" s="1">
        <f>(Table2[[#This Row],[Close Price]]-Table2[[#This Row],[200D EMA]])/Table2[[#This Row],[200D EMA]]</f>
        <v>0.20602477928120097</v>
      </c>
      <c r="V272">
        <v>0.36734926914509097</v>
      </c>
      <c r="W272">
        <v>1199.6500000000001</v>
      </c>
      <c r="X272">
        <v>1237.7</v>
      </c>
      <c r="Y272">
        <v>1199.6500000000001</v>
      </c>
      <c r="Z272">
        <v>1237.7</v>
      </c>
      <c r="AA272">
        <v>1199.6500000000001</v>
      </c>
      <c r="AB272">
        <v>1300</v>
      </c>
      <c r="AC272" s="1">
        <f>(Table2[[#This Row],[Close Price]]/Table2[[#This Row],[Day Low]])-1</f>
        <v>1.229525278206145E-2</v>
      </c>
      <c r="AD272" s="1">
        <f>(Table2[[#This Row],[Day High]]/Table2[[#This Row],[Close Price]])-1</f>
        <v>1.9186429512516368E-2</v>
      </c>
      <c r="AE272" s="1">
        <f>(Table2[[#This Row],[Close Price]]/Table2[[#This Row],[Current Week Low]])-1</f>
        <v>1.229525278206145E-2</v>
      </c>
      <c r="AF272" s="1">
        <f>(Table2[[#This Row],[Current Week High]]/Table2[[#This Row],[Close Price]])-1</f>
        <v>1.9186429512516368E-2</v>
      </c>
      <c r="AG272" s="1">
        <f>(Table2[[#This Row],[Close Price]]/Table2[[#This Row],[Current Month Low]])-1</f>
        <v>1.229525278206145E-2</v>
      </c>
      <c r="AH272" s="1">
        <f>(Table2[[#This Row],[Current Month High]]/Table2[[#This Row],[Close Price]])-1</f>
        <v>7.0487483530961681E-2</v>
      </c>
      <c r="AI272">
        <v>13.961627140974899</v>
      </c>
      <c r="AJ272">
        <v>75.2254527090397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-0.01</v>
      </c>
      <c r="AM272" t="s">
        <v>3189</v>
      </c>
      <c r="AN272">
        <v>-8.1</v>
      </c>
      <c r="AO272" t="s">
        <v>3189</v>
      </c>
      <c r="AP272">
        <v>1.1945473086001E-2</v>
      </c>
      <c r="AQ272">
        <f>(Table2[[#This Row],[Sharpe Ratio]]-AVERAGE(Table2[Sharpe Ratio]))/_xlfn.STDEV.P(Table2[Sharpe Ratio])</f>
        <v>-0.61298666602914342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-0.38073520264804683</v>
      </c>
      <c r="AS272">
        <f>_xlfn.RANK.AVG(Table2[[#This Row],[1Y Return vs Nifty Z-Score]],Table2[1Y Return vs Nifty Z-Score])</f>
        <v>241</v>
      </c>
      <c r="AT272">
        <f>_xlfn.RANK.AVG(Table2[[#This Row],[6M Return vs Nifty Z-Score]],Table2[6M Return vs Nifty Z-Score])</f>
        <v>149</v>
      </c>
      <c r="AU272">
        <f>_xlfn.RANK.AVG(Table2[[#This Row],[Sharpe Ratio Z-Score]],Table2[Sharpe Ratio Z-Score])</f>
        <v>499</v>
      </c>
      <c r="AV272">
        <f>(Table2[[#This Row],[Rank 1Y]]+Table2[[#This Row],[Rank 6M]]+Table2[[#This Row],[Rank Sharpe]])/3</f>
        <v>296.33333333333331</v>
      </c>
    </row>
    <row r="273" spans="1:48" x14ac:dyDescent="0.3">
      <c r="A273" t="s">
        <v>1443</v>
      </c>
      <c r="B273" t="s">
        <v>1444</v>
      </c>
      <c r="C273" t="s">
        <v>3148</v>
      </c>
      <c r="D273" t="s">
        <v>54</v>
      </c>
      <c r="E273">
        <v>7497.0977259759902</v>
      </c>
      <c r="F273">
        <v>231.02</v>
      </c>
      <c r="G273">
        <v>-34.6645181233798</v>
      </c>
      <c r="H273">
        <f>(Table2[[#This Row],[1Y Return vs Nifty]]-AVERAGE(Table2[1Y Return vs Nifty]))/_xlfn.STDEV.P(Table2[1Y Return vs Nifty])</f>
        <v>-1.004375440090564</v>
      </c>
      <c r="I273">
        <v>9.3068095614798396E-2</v>
      </c>
      <c r="J273">
        <f>(Table2[[#This Row],[1M Return vs Nifty]]-AVERAGE(Table2[1M Return vs Nifty]))/_xlfn.STDEV.P(Table2[1M Return vs Nifty])</f>
        <v>-7.6926144470794128E-2</v>
      </c>
      <c r="K273">
        <v>-52.507104900817197</v>
      </c>
      <c r="L273">
        <f>(Table2[[#This Row],[6M Return vs Nifty]]-AVERAGE(Table2[6M Return vs Nifty]))/_xlfn.STDEV.P(Table2[6M Return vs Nifty])</f>
        <v>-2.1343322076836455</v>
      </c>
      <c r="M273">
        <v>2.5738353853660798</v>
      </c>
      <c r="N273">
        <f>(Table2[[#This Row],[1W Return vs Nifty]]-AVERAGE(Table2[1W Return vs Nifty]))/_xlfn.STDEV.P(Table2[1W Return vs Nifty])</f>
        <v>0.40275634845009933</v>
      </c>
      <c r="O273">
        <v>224.24</v>
      </c>
      <c r="P273">
        <v>228.175942933431</v>
      </c>
      <c r="Q273">
        <v>258.25992002390501</v>
      </c>
      <c r="R273">
        <v>62.9459524552299</v>
      </c>
      <c r="S273" s="1">
        <f>(Table2[[#This Row],[Close Price]]-Table2[[#This Row],[20D EMA]])/Table2[[#This Row],[20D EMA]]</f>
        <v>3.0235462004994652E-2</v>
      </c>
      <c r="T273" s="1">
        <f>(Table2[[#This Row],[Close Price]]-Table2[[#This Row],[50D EMA]])/Table2[[#This Row],[50D EMA]]</f>
        <v>1.2464316044916025E-2</v>
      </c>
      <c r="U273" s="1">
        <f>(Table2[[#This Row],[Close Price]]-Table2[[#This Row],[200D EMA]])/Table2[[#This Row],[200D EMA]]</f>
        <v>-0.10547482559966573</v>
      </c>
      <c r="V273">
        <v>1.18336592365118</v>
      </c>
      <c r="W273">
        <v>221.1</v>
      </c>
      <c r="X273">
        <v>235.35</v>
      </c>
      <c r="Y273">
        <v>221.1</v>
      </c>
      <c r="Z273">
        <v>235.35</v>
      </c>
      <c r="AA273">
        <v>219.79</v>
      </c>
      <c r="AB273">
        <v>235.35</v>
      </c>
      <c r="AC273" s="1">
        <f>(Table2[[#This Row],[Close Price]]/Table2[[#This Row],[Day Low]])-1</f>
        <v>4.4866576209859899E-2</v>
      </c>
      <c r="AD273" s="1">
        <f>(Table2[[#This Row],[Day High]]/Table2[[#This Row],[Close Price]])-1</f>
        <v>1.874296597697156E-2</v>
      </c>
      <c r="AE273" s="1">
        <f>(Table2[[#This Row],[Close Price]]/Table2[[#This Row],[Current Week Low]])-1</f>
        <v>4.4866576209859899E-2</v>
      </c>
      <c r="AF273" s="1">
        <f>(Table2[[#This Row],[Current Week High]]/Table2[[#This Row],[Close Price]])-1</f>
        <v>1.874296597697156E-2</v>
      </c>
      <c r="AG273" s="1">
        <f>(Table2[[#This Row],[Close Price]]/Table2[[#This Row],[Current Month Low]])-1</f>
        <v>5.1094226306929391E-2</v>
      </c>
      <c r="AH273" s="1">
        <f>(Table2[[#This Row],[Current Month High]]/Table2[[#This Row],[Close Price]])-1</f>
        <v>1.874296597697156E-2</v>
      </c>
      <c r="AI273">
        <v>104.65760540212899</v>
      </c>
      <c r="AJ273">
        <v>17.807241203467601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-0.18</v>
      </c>
      <c r="AM273" t="s">
        <v>3189</v>
      </c>
      <c r="AN273">
        <v>7.5</v>
      </c>
      <c r="AO273" t="s">
        <v>3191</v>
      </c>
      <c r="AP273">
        <v>-2.4729703483864E-2</v>
      </c>
      <c r="AQ273">
        <f>(Table2[[#This Row],[Sharpe Ratio]]-AVERAGE(Table2[Sharpe Ratio]))/_xlfn.STDEV.P(Table2[Sharpe Ratio])</f>
        <v>-1.0395035202992915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669</v>
      </c>
      <c r="AT273">
        <f>_xlfn.RANK.AVG(Table2[[#This Row],[6M Return vs Nifty Z-Score]],Table2[6M Return vs Nifty Z-Score])</f>
        <v>737</v>
      </c>
      <c r="AU273">
        <f>_xlfn.RANK.AVG(Table2[[#This Row],[Sharpe Ratio Z-Score]],Table2[Sharpe Ratio Z-Score])</f>
        <v>630</v>
      </c>
      <c r="AV273">
        <f>(Table2[[#This Row],[Rank 1Y]]+Table2[[#This Row],[Rank 6M]]+Table2[[#This Row],[Rank Sharpe]])/3</f>
        <v>678.66666666666663</v>
      </c>
    </row>
    <row r="274" spans="1:48" x14ac:dyDescent="0.3">
      <c r="A274" t="s">
        <v>1082</v>
      </c>
      <c r="B274" t="s">
        <v>1083</v>
      </c>
      <c r="C274" t="s">
        <v>3150</v>
      </c>
      <c r="D274" t="s">
        <v>62</v>
      </c>
      <c r="E274">
        <v>11938.437710951999</v>
      </c>
      <c r="F274">
        <v>29.72</v>
      </c>
      <c r="G274">
        <v>17.069969030815201</v>
      </c>
      <c r="H274">
        <f>(Table2[[#This Row],[1Y Return vs Nifty]]-AVERAGE(Table2[1Y Return vs Nifty]))/_xlfn.STDEV.P(Table2[1Y Return vs Nifty])</f>
        <v>-8.1976176988599325E-2</v>
      </c>
      <c r="I274">
        <v>-5.41356380572158</v>
      </c>
      <c r="J274">
        <f>(Table2[[#This Row],[1M Return vs Nifty]]-AVERAGE(Table2[1M Return vs Nifty]))/_xlfn.STDEV.P(Table2[1M Return vs Nifty])</f>
        <v>-0.60953569936201191</v>
      </c>
      <c r="K274">
        <v>20.935784493747502</v>
      </c>
      <c r="L274">
        <f>(Table2[[#This Row],[6M Return vs Nifty]]-AVERAGE(Table2[6M Return vs Nifty]))/_xlfn.STDEV.P(Table2[6M Return vs Nifty])</f>
        <v>0.24427512016996128</v>
      </c>
      <c r="M274">
        <v>-4.8831934804504498E-2</v>
      </c>
      <c r="N274">
        <f>(Table2[[#This Row],[1W Return vs Nifty]]-AVERAGE(Table2[1W Return vs Nifty]))/_xlfn.STDEV.P(Table2[1W Return vs Nifty])</f>
        <v>-0.10503591802673341</v>
      </c>
      <c r="O274">
        <v>31.15</v>
      </c>
      <c r="P274">
        <v>30.547374612771499</v>
      </c>
      <c r="Q274">
        <v>26.836038505357799</v>
      </c>
      <c r="R274">
        <v>37.007043201657602</v>
      </c>
      <c r="S274" s="1">
        <f>(Table2[[#This Row],[Close Price]]-Table2[[#This Row],[20D EMA]])/Table2[[#This Row],[20D EMA]]</f>
        <v>-4.5906902086677359E-2</v>
      </c>
      <c r="T274" s="1">
        <f>(Table2[[#This Row],[Close Price]]-Table2[[#This Row],[50D EMA]])/Table2[[#This Row],[50D EMA]]</f>
        <v>-2.7084966327207197E-2</v>
      </c>
      <c r="U274" s="1">
        <f>(Table2[[#This Row],[Close Price]]-Table2[[#This Row],[200D EMA]])/Table2[[#This Row],[200D EMA]]</f>
        <v>0.10746599182537389</v>
      </c>
      <c r="V274">
        <v>0.86797638752794304</v>
      </c>
      <c r="W274">
        <v>29.21</v>
      </c>
      <c r="X274">
        <v>30.28</v>
      </c>
      <c r="Y274">
        <v>29.21</v>
      </c>
      <c r="Z274">
        <v>30.28</v>
      </c>
      <c r="AA274">
        <v>29.21</v>
      </c>
      <c r="AB274">
        <v>32.25</v>
      </c>
      <c r="AC274" s="1">
        <f>(Table2[[#This Row],[Close Price]]/Table2[[#This Row],[Day Low]])-1</f>
        <v>1.745977404998289E-2</v>
      </c>
      <c r="AD274" s="1">
        <f>(Table2[[#This Row],[Day High]]/Table2[[#This Row],[Close Price]])-1</f>
        <v>1.8842530282638048E-2</v>
      </c>
      <c r="AE274" s="1">
        <f>(Table2[[#This Row],[Close Price]]/Table2[[#This Row],[Current Week Low]])-1</f>
        <v>1.745977404998289E-2</v>
      </c>
      <c r="AF274" s="1">
        <f>(Table2[[#This Row],[Current Week High]]/Table2[[#This Row],[Close Price]])-1</f>
        <v>1.8842530282638048E-2</v>
      </c>
      <c r="AG274" s="1">
        <f>(Table2[[#This Row],[Close Price]]/Table2[[#This Row],[Current Month Low]])-1</f>
        <v>1.745977404998289E-2</v>
      </c>
      <c r="AH274" s="1">
        <f>(Table2[[#This Row],[Current Month High]]/Table2[[#This Row],[Close Price]])-1</f>
        <v>8.5127860026917856E-2</v>
      </c>
      <c r="AI274">
        <v>28.2301480484522</v>
      </c>
      <c r="AJ274">
        <v>91.125401929260406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-0.06</v>
      </c>
      <c r="AM274" t="s">
        <v>3189</v>
      </c>
      <c r="AN274">
        <v>-18.13</v>
      </c>
      <c r="AO274" t="s">
        <v>3189</v>
      </c>
      <c r="AP274">
        <v>7.7156560976787997E-2</v>
      </c>
      <c r="AQ274">
        <f>(Table2[[#This Row],[Sharpe Ratio]]-AVERAGE(Table2[Sharpe Ratio]))/_xlfn.STDEV.P(Table2[Sharpe Ratio])</f>
        <v>0.14539081629131889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-0.4068818579160644</v>
      </c>
      <c r="AS274">
        <f>_xlfn.RANK.AVG(Table2[[#This Row],[1Y Return vs Nifty Z-Score]],Table2[1Y Return vs Nifty Z-Score])</f>
        <v>328</v>
      </c>
      <c r="AT274">
        <f>_xlfn.RANK.AVG(Table2[[#This Row],[6M Return vs Nifty Z-Score]],Table2[6M Return vs Nifty Z-Score])</f>
        <v>251</v>
      </c>
      <c r="AU274">
        <f>_xlfn.RANK.AVG(Table2[[#This Row],[Sharpe Ratio Z-Score]],Table2[Sharpe Ratio Z-Score])</f>
        <v>310</v>
      </c>
      <c r="AV274">
        <f>(Table2[[#This Row],[Rank 1Y]]+Table2[[#This Row],[Rank 6M]]+Table2[[#This Row],[Rank Sharpe]])/3</f>
        <v>296.33333333333331</v>
      </c>
    </row>
    <row r="275" spans="1:48" x14ac:dyDescent="0.3">
      <c r="A275" t="s">
        <v>428</v>
      </c>
      <c r="B275" t="s">
        <v>429</v>
      </c>
      <c r="C275" t="s">
        <v>3146</v>
      </c>
      <c r="D275" t="s">
        <v>177</v>
      </c>
      <c r="E275">
        <v>53173.444730559997</v>
      </c>
      <c r="F275">
        <v>16380.85</v>
      </c>
      <c r="G275">
        <v>-31.345531768364101</v>
      </c>
      <c r="H275">
        <f>(Table2[[#This Row],[1Y Return vs Nifty]]-AVERAGE(Table2[1Y Return vs Nifty]))/_xlfn.STDEV.P(Table2[1Y Return vs Nifty])</f>
        <v>-0.94519962263271717</v>
      </c>
      <c r="I275">
        <v>-8.1803664810309797</v>
      </c>
      <c r="J275">
        <f>(Table2[[#This Row],[1M Return vs Nifty]]-AVERAGE(Table2[1M Return vs Nifty]))/_xlfn.STDEV.P(Table2[1M Return vs Nifty])</f>
        <v>-0.87714493269586569</v>
      </c>
      <c r="K275">
        <v>-8.4200483975950196</v>
      </c>
      <c r="L275">
        <f>(Table2[[#This Row],[6M Return vs Nifty]]-AVERAGE(Table2[6M Return vs Nifty]))/_xlfn.STDEV.P(Table2[6M Return vs Nifty])</f>
        <v>-0.70647722367451826</v>
      </c>
      <c r="M275">
        <v>-1.2858533844876601</v>
      </c>
      <c r="N275">
        <f>(Table2[[#This Row],[1W Return vs Nifty]]-AVERAGE(Table2[1W Return vs Nifty]))/_xlfn.STDEV.P(Table2[1W Return vs Nifty])</f>
        <v>-0.34454396419944072</v>
      </c>
      <c r="O275">
        <v>16621.5</v>
      </c>
      <c r="P275">
        <v>16695.530656171999</v>
      </c>
      <c r="Q275">
        <v>16472.446823738501</v>
      </c>
      <c r="R275">
        <v>39.738493205653299</v>
      </c>
      <c r="S275" s="1">
        <f>(Table2[[#This Row],[Close Price]]-Table2[[#This Row],[20D EMA]])/Table2[[#This Row],[20D EMA]]</f>
        <v>-1.4478236019613129E-2</v>
      </c>
      <c r="T275" s="1">
        <f>(Table2[[#This Row],[Close Price]]-Table2[[#This Row],[50D EMA]])/Table2[[#This Row],[50D EMA]]</f>
        <v>-1.8848197320141338E-2</v>
      </c>
      <c r="U275" s="1">
        <f>(Table2[[#This Row],[Close Price]]-Table2[[#This Row],[200D EMA]])/Table2[[#This Row],[200D EMA]]</f>
        <v>-5.5606082519871888E-3</v>
      </c>
      <c r="V275">
        <v>1.1806491701302699</v>
      </c>
      <c r="W275">
        <v>16085.85</v>
      </c>
      <c r="X275">
        <v>16401.099999999999</v>
      </c>
      <c r="Y275">
        <v>16085.85</v>
      </c>
      <c r="Z275">
        <v>16401.099999999999</v>
      </c>
      <c r="AA275">
        <v>16085.85</v>
      </c>
      <c r="AB275">
        <v>16600</v>
      </c>
      <c r="AC275" s="1">
        <f>(Table2[[#This Row],[Close Price]]/Table2[[#This Row],[Day Low]])-1</f>
        <v>1.8339099270476833E-2</v>
      </c>
      <c r="AD275" s="1">
        <f>(Table2[[#This Row],[Day High]]/Table2[[#This Row],[Close Price]])-1</f>
        <v>1.2361995867125053E-3</v>
      </c>
      <c r="AE275" s="1">
        <f>(Table2[[#This Row],[Close Price]]/Table2[[#This Row],[Current Week Low]])-1</f>
        <v>1.8339099270476833E-2</v>
      </c>
      <c r="AF275" s="1">
        <f>(Table2[[#This Row],[Current Week High]]/Table2[[#This Row],[Close Price]])-1</f>
        <v>1.2361995867125053E-3</v>
      </c>
      <c r="AG275" s="1">
        <f>(Table2[[#This Row],[Close Price]]/Table2[[#This Row],[Current Month Low]])-1</f>
        <v>1.8339099270476833E-2</v>
      </c>
      <c r="AH275" s="1">
        <f>(Table2[[#This Row],[Current Month High]]/Table2[[#This Row],[Close Price]])-1</f>
        <v>1.3378426638422258E-2</v>
      </c>
      <c r="AI275">
        <v>17.515269354154299</v>
      </c>
      <c r="AJ275">
        <v>6.7476246953484402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-0.11</v>
      </c>
      <c r="AM275" t="s">
        <v>3189</v>
      </c>
      <c r="AN275">
        <v>-4.0999999999999996</v>
      </c>
      <c r="AO275" t="s">
        <v>3189</v>
      </c>
      <c r="AP275">
        <v>-3.8568295578807997E-2</v>
      </c>
      <c r="AQ275">
        <f>(Table2[[#This Row],[Sharpe Ratio]]-AVERAGE(Table2[Sharpe Ratio]))/_xlfn.STDEV.P(Table2[Sharpe Ratio])</f>
        <v>-1.2004405169247716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652</v>
      </c>
      <c r="AT275">
        <f>_xlfn.RANK.AVG(Table2[[#This Row],[6M Return vs Nifty Z-Score]],Table2[6M Return vs Nifty Z-Score])</f>
        <v>557</v>
      </c>
      <c r="AU275">
        <f>_xlfn.RANK.AVG(Table2[[#This Row],[Sharpe Ratio Z-Score]],Table2[Sharpe Ratio Z-Score])</f>
        <v>656</v>
      </c>
      <c r="AV275">
        <f>(Table2[[#This Row],[Rank 1Y]]+Table2[[#This Row],[Rank 6M]]+Table2[[#This Row],[Rank Sharpe]])/3</f>
        <v>621.66666666666663</v>
      </c>
    </row>
    <row r="276" spans="1:48" x14ac:dyDescent="0.3">
      <c r="A276" t="s">
        <v>275</v>
      </c>
      <c r="B276" t="s">
        <v>276</v>
      </c>
      <c r="C276" t="s">
        <v>3149</v>
      </c>
      <c r="D276" t="s">
        <v>206</v>
      </c>
      <c r="E276">
        <v>97640.759774799997</v>
      </c>
      <c r="F276">
        <v>33105.699999999997</v>
      </c>
      <c r="G276">
        <v>44.4427529107734</v>
      </c>
      <c r="H276">
        <f>(Table2[[#This Row],[1Y Return vs Nifty]]-AVERAGE(Table2[1Y Return vs Nifty]))/_xlfn.STDEV.P(Table2[1Y Return vs Nifty])</f>
        <v>0.40606646282087711</v>
      </c>
      <c r="I276">
        <v>-0.78333794922084099</v>
      </c>
      <c r="J276">
        <f>(Table2[[#This Row],[1M Return vs Nifty]]-AVERAGE(Table2[1M Return vs Nifty]))/_xlfn.STDEV.P(Table2[1M Return vs Nifty])</f>
        <v>-0.16169342904825088</v>
      </c>
      <c r="K276">
        <v>1.6248255036078301</v>
      </c>
      <c r="L276">
        <f>(Table2[[#This Row],[6M Return vs Nifty]]-AVERAGE(Table2[6M Return vs Nifty]))/_xlfn.STDEV.P(Table2[6M Return vs Nifty])</f>
        <v>-0.38115218723151051</v>
      </c>
      <c r="M276">
        <v>1.0516899031149201</v>
      </c>
      <c r="N276">
        <f>(Table2[[#This Row],[1W Return vs Nifty]]-AVERAGE(Table2[1W Return vs Nifty]))/_xlfn.STDEV.P(Table2[1W Return vs Nifty])</f>
        <v>0.10804351987467992</v>
      </c>
      <c r="O276">
        <v>32607.55</v>
      </c>
      <c r="P276">
        <v>32717.076663553598</v>
      </c>
      <c r="Q276">
        <v>29219.740878775501</v>
      </c>
      <c r="R276">
        <v>57.2106168712628</v>
      </c>
      <c r="S276" s="1">
        <f>(Table2[[#This Row],[Close Price]]-Table2[[#This Row],[20D EMA]])/Table2[[#This Row],[20D EMA]]</f>
        <v>1.5277136736737284E-2</v>
      </c>
      <c r="T276" s="1">
        <f>(Table2[[#This Row],[Close Price]]-Table2[[#This Row],[50D EMA]])/Table2[[#This Row],[50D EMA]]</f>
        <v>1.1878302589281155E-2</v>
      </c>
      <c r="U276" s="1">
        <f>(Table2[[#This Row],[Close Price]]-Table2[[#This Row],[200D EMA]])/Table2[[#This Row],[200D EMA]]</f>
        <v>0.13299088234034137</v>
      </c>
      <c r="V276">
        <v>1.17239554833852</v>
      </c>
      <c r="W276">
        <v>32154.75</v>
      </c>
      <c r="X276">
        <v>33174.050000000003</v>
      </c>
      <c r="Y276">
        <v>32154.75</v>
      </c>
      <c r="Z276">
        <v>33174.050000000003</v>
      </c>
      <c r="AA276">
        <v>31922.35</v>
      </c>
      <c r="AB276">
        <v>34142.949999999997</v>
      </c>
      <c r="AC276" s="1">
        <f>(Table2[[#This Row],[Close Price]]/Table2[[#This Row],[Day Low]])-1</f>
        <v>2.957416866870366E-2</v>
      </c>
      <c r="AD276" s="1">
        <f>(Table2[[#This Row],[Day High]]/Table2[[#This Row],[Close Price]])-1</f>
        <v>2.0645991475789494E-3</v>
      </c>
      <c r="AE276" s="1">
        <f>(Table2[[#This Row],[Close Price]]/Table2[[#This Row],[Current Week Low]])-1</f>
        <v>2.957416866870366E-2</v>
      </c>
      <c r="AF276" s="1">
        <f>(Table2[[#This Row],[Current Week High]]/Table2[[#This Row],[Close Price]])-1</f>
        <v>2.0645991475789494E-3</v>
      </c>
      <c r="AG276" s="1">
        <f>(Table2[[#This Row],[Close Price]]/Table2[[#This Row],[Current Month Low]])-1</f>
        <v>3.7069639296605672E-2</v>
      </c>
      <c r="AH276" s="1">
        <f>(Table2[[#This Row],[Current Month High]]/Table2[[#This Row],[Close Price]])-1</f>
        <v>3.1331462557807166E-2</v>
      </c>
      <c r="AI276">
        <v>10.7905889318153</v>
      </c>
      <c r="AJ276">
        <v>77.987634408602105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0.02</v>
      </c>
      <c r="AM276" t="s">
        <v>3191</v>
      </c>
      <c r="AN276">
        <v>1.85</v>
      </c>
      <c r="AO276" t="s">
        <v>3191</v>
      </c>
      <c r="AP276">
        <v>0.12009092929802299</v>
      </c>
      <c r="AQ276">
        <f>(Table2[[#This Row],[Sharpe Ratio]]-AVERAGE(Table2[Sharpe Ratio]))/_xlfn.STDEV.P(Table2[Sharpe Ratio])</f>
        <v>0.64469943397622242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187</v>
      </c>
      <c r="AT276">
        <f>_xlfn.RANK.AVG(Table2[[#This Row],[6M Return vs Nifty Z-Score]],Table2[6M Return vs Nifty Z-Score])</f>
        <v>450</v>
      </c>
      <c r="AU276">
        <f>_xlfn.RANK.AVG(Table2[[#This Row],[Sharpe Ratio Z-Score]],Table2[Sharpe Ratio Z-Score])</f>
        <v>182</v>
      </c>
      <c r="AV276">
        <f>(Table2[[#This Row],[Rank 1Y]]+Table2[[#This Row],[Rank 6M]]+Table2[[#This Row],[Rank Sharpe]])/3</f>
        <v>273</v>
      </c>
    </row>
    <row r="277" spans="1:48" x14ac:dyDescent="0.3">
      <c r="A277" t="s">
        <v>1014</v>
      </c>
      <c r="B277" t="s">
        <v>1015</v>
      </c>
      <c r="C277" t="s">
        <v>3156</v>
      </c>
      <c r="D277" t="s">
        <v>75</v>
      </c>
      <c r="E277">
        <v>14128.5</v>
      </c>
      <c r="F277">
        <v>94.19</v>
      </c>
      <c r="G277">
        <v>19.316324370390902</v>
      </c>
      <c r="H277">
        <f>(Table2[[#This Row],[1Y Return vs Nifty]]-AVERAGE(Table2[1Y Return vs Nifty]))/_xlfn.STDEV.P(Table2[1Y Return vs Nifty])</f>
        <v>-4.1924818139441898E-2</v>
      </c>
      <c r="I277">
        <v>-8.8223189782645601</v>
      </c>
      <c r="J277">
        <f>(Table2[[#This Row],[1M Return vs Nifty]]-AVERAGE(Table2[1M Return vs Nifty]))/_xlfn.STDEV.P(Table2[1M Return vs Nifty])</f>
        <v>-0.93923552453838688</v>
      </c>
      <c r="K277">
        <v>19.9592200690123</v>
      </c>
      <c r="L277">
        <f>(Table2[[#This Row],[6M Return vs Nifty]]-AVERAGE(Table2[6M Return vs Nifty]))/_xlfn.STDEV.P(Table2[6M Return vs Nifty])</f>
        <v>0.21264696234630953</v>
      </c>
      <c r="M277">
        <v>-4.5340502066979402</v>
      </c>
      <c r="N277">
        <f>(Table2[[#This Row],[1W Return vs Nifty]]-AVERAGE(Table2[1W Return vs Nifty]))/_xlfn.STDEV.P(Table2[1W Return vs Nifty])</f>
        <v>-0.97344920644180122</v>
      </c>
      <c r="O277">
        <v>99.46</v>
      </c>
      <c r="P277">
        <v>95.943699115867801</v>
      </c>
      <c r="Q277">
        <v>78.815688284352504</v>
      </c>
      <c r="R277">
        <v>21.838787740226099</v>
      </c>
      <c r="S277" s="1">
        <f>(Table2[[#This Row],[Close Price]]-Table2[[#This Row],[20D EMA]])/Table2[[#This Row],[20D EMA]]</f>
        <v>-5.2986125075407162E-2</v>
      </c>
      <c r="T277" s="1">
        <f>(Table2[[#This Row],[Close Price]]-Table2[[#This Row],[50D EMA]])/Table2[[#This Row],[50D EMA]]</f>
        <v>-1.8278418823000804E-2</v>
      </c>
      <c r="U277" s="1">
        <f>(Table2[[#This Row],[Close Price]]-Table2[[#This Row],[200D EMA]])/Table2[[#This Row],[200D EMA]]</f>
        <v>0.19506664282597908</v>
      </c>
      <c r="V277">
        <v>0.25828921898593998</v>
      </c>
      <c r="W277">
        <v>92.4</v>
      </c>
      <c r="X277">
        <v>95.7</v>
      </c>
      <c r="Y277">
        <v>92.4</v>
      </c>
      <c r="Z277">
        <v>95.7</v>
      </c>
      <c r="AA277">
        <v>92.4</v>
      </c>
      <c r="AB277">
        <v>101.65</v>
      </c>
      <c r="AC277" s="1">
        <f>(Table2[[#This Row],[Close Price]]/Table2[[#This Row],[Day Low]])-1</f>
        <v>1.9372294372294263E-2</v>
      </c>
      <c r="AD277" s="1">
        <f>(Table2[[#This Row],[Day High]]/Table2[[#This Row],[Close Price]])-1</f>
        <v>1.6031425841384506E-2</v>
      </c>
      <c r="AE277" s="1">
        <f>(Table2[[#This Row],[Close Price]]/Table2[[#This Row],[Current Week Low]])-1</f>
        <v>1.9372294372294263E-2</v>
      </c>
      <c r="AF277" s="1">
        <f>(Table2[[#This Row],[Current Week High]]/Table2[[#This Row],[Close Price]])-1</f>
        <v>1.6031425841384506E-2</v>
      </c>
      <c r="AG277" s="1">
        <f>(Table2[[#This Row],[Close Price]]/Table2[[#This Row],[Current Month Low]])-1</f>
        <v>1.9372294372294263E-2</v>
      </c>
      <c r="AH277" s="1">
        <f>(Table2[[#This Row],[Current Month High]]/Table2[[#This Row],[Close Price]])-1</f>
        <v>7.9201613759422473E-2</v>
      </c>
      <c r="AI277">
        <v>39.9299288671833</v>
      </c>
      <c r="AJ277">
        <v>89.5171026156941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0.06</v>
      </c>
      <c r="AM277" t="s">
        <v>3191</v>
      </c>
      <c r="AN277">
        <v>-9.3800000000000008</v>
      </c>
      <c r="AO277" t="s">
        <v>3189</v>
      </c>
      <c r="AP277">
        <v>7.4071197549617995E-2</v>
      </c>
      <c r="AQ277">
        <f>(Table2[[#This Row],[Sharpe Ratio]]-AVERAGE(Table2[Sharpe Ratio]))/_xlfn.STDEV.P(Table2[Sharpe Ratio])</f>
        <v>0.1095093393274697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-1.6324532474458509</v>
      </c>
      <c r="AS277">
        <f>_xlfn.RANK.AVG(Table2[[#This Row],[1Y Return vs Nifty Z-Score]],Table2[1Y Return vs Nifty Z-Score])</f>
        <v>315</v>
      </c>
      <c r="AT277">
        <f>_xlfn.RANK.AVG(Table2[[#This Row],[6M Return vs Nifty Z-Score]],Table2[6M Return vs Nifty Z-Score])</f>
        <v>258</v>
      </c>
      <c r="AU277">
        <f>_xlfn.RANK.AVG(Table2[[#This Row],[Sharpe Ratio Z-Score]],Table2[Sharpe Ratio Z-Score])</f>
        <v>322</v>
      </c>
      <c r="AV277">
        <f>(Table2[[#This Row],[Rank 1Y]]+Table2[[#This Row],[Rank 6M]]+Table2[[#This Row],[Rank Sharpe]])/3</f>
        <v>298.33333333333331</v>
      </c>
    </row>
    <row r="278" spans="1:48" x14ac:dyDescent="0.3">
      <c r="A278" t="s">
        <v>1147</v>
      </c>
      <c r="B278" t="s">
        <v>1148</v>
      </c>
      <c r="C278" t="s">
        <v>3156</v>
      </c>
      <c r="D278" t="s">
        <v>92</v>
      </c>
      <c r="E278">
        <v>10850.325340039901</v>
      </c>
      <c r="F278">
        <v>224.44</v>
      </c>
      <c r="G278">
        <v>35.943912204758398</v>
      </c>
      <c r="H278">
        <f>(Table2[[#This Row],[1Y Return vs Nifty]]-AVERAGE(Table2[1Y Return vs Nifty]))/_xlfn.STDEV.P(Table2[1Y Return vs Nifty])</f>
        <v>0.25453650986929849</v>
      </c>
      <c r="I278">
        <v>-4.4332032832758799</v>
      </c>
      <c r="J278">
        <f>(Table2[[#This Row],[1M Return vs Nifty]]-AVERAGE(Table2[1M Return vs Nifty]))/_xlfn.STDEV.P(Table2[1M Return vs Nifty])</f>
        <v>-0.5147137844695332</v>
      </c>
      <c r="K278">
        <v>3.4749768471863498</v>
      </c>
      <c r="L278">
        <f>(Table2[[#This Row],[6M Return vs Nifty]]-AVERAGE(Table2[6M Return vs Nifty]))/_xlfn.STDEV.P(Table2[6M Return vs Nifty])</f>
        <v>-0.32123102155090549</v>
      </c>
      <c r="M278">
        <v>0.64466717630930204</v>
      </c>
      <c r="N278">
        <f>(Table2[[#This Row],[1W Return vs Nifty]]-AVERAGE(Table2[1W Return vs Nifty]))/_xlfn.STDEV.P(Table2[1W Return vs Nifty])</f>
        <v>2.9237111085187579E-2</v>
      </c>
      <c r="O278">
        <v>228.34</v>
      </c>
      <c r="P278">
        <v>223.888333060138</v>
      </c>
      <c r="Q278">
        <v>196.18338649438101</v>
      </c>
      <c r="R278">
        <v>37.8273502461115</v>
      </c>
      <c r="S278" s="1">
        <f>(Table2[[#This Row],[Close Price]]-Table2[[#This Row],[20D EMA]])/Table2[[#This Row],[20D EMA]]</f>
        <v>-1.7079793290706864E-2</v>
      </c>
      <c r="T278" s="1">
        <f>(Table2[[#This Row],[Close Price]]-Table2[[#This Row],[50D EMA]])/Table2[[#This Row],[50D EMA]]</f>
        <v>2.4640271885619908E-3</v>
      </c>
      <c r="U278" s="1">
        <f>(Table2[[#This Row],[Close Price]]-Table2[[#This Row],[200D EMA]])/Table2[[#This Row],[200D EMA]]</f>
        <v>0.14403163290500287</v>
      </c>
      <c r="V278">
        <v>0.41340294516332698</v>
      </c>
      <c r="W278">
        <v>219.02</v>
      </c>
      <c r="X278">
        <v>226</v>
      </c>
      <c r="Y278">
        <v>219.02</v>
      </c>
      <c r="Z278">
        <v>226</v>
      </c>
      <c r="AA278">
        <v>219.02</v>
      </c>
      <c r="AB278">
        <v>236.9</v>
      </c>
      <c r="AC278" s="1">
        <f>(Table2[[#This Row],[Close Price]]/Table2[[#This Row],[Day Low]])-1</f>
        <v>2.4746598484156612E-2</v>
      </c>
      <c r="AD278" s="1">
        <f>(Table2[[#This Row],[Day High]]/Table2[[#This Row],[Close Price]])-1</f>
        <v>6.9506326857957657E-3</v>
      </c>
      <c r="AE278" s="1">
        <f>(Table2[[#This Row],[Close Price]]/Table2[[#This Row],[Current Week Low]])-1</f>
        <v>2.4746598484156612E-2</v>
      </c>
      <c r="AF278" s="1">
        <f>(Table2[[#This Row],[Current Week High]]/Table2[[#This Row],[Close Price]])-1</f>
        <v>6.9506326857957657E-3</v>
      </c>
      <c r="AG278" s="1">
        <f>(Table2[[#This Row],[Close Price]]/Table2[[#This Row],[Current Month Low]])-1</f>
        <v>2.4746598484156612E-2</v>
      </c>
      <c r="AH278" s="1">
        <f>(Table2[[#This Row],[Current Month High]]/Table2[[#This Row],[Close Price]])-1</f>
        <v>5.55159508109071E-2</v>
      </c>
      <c r="AI278">
        <v>11.6957761539832</v>
      </c>
      <c r="AJ278">
        <v>93.066666666666606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0.09</v>
      </c>
      <c r="AM278" t="s">
        <v>3191</v>
      </c>
      <c r="AN278">
        <v>-3.02</v>
      </c>
      <c r="AO278" t="s">
        <v>3189</v>
      </c>
      <c r="AP278">
        <v>9.4419150370922994E-2</v>
      </c>
      <c r="AQ278">
        <f>(Table2[[#This Row],[Sharpe Ratio]]-AVERAGE(Table2[Sharpe Ratio]))/_xlfn.STDEV.P(Table2[Sharpe Ratio])</f>
        <v>0.34614745916440282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-0.20602372590154974</v>
      </c>
      <c r="AS278">
        <f>_xlfn.RANK.AVG(Table2[[#This Row],[1Y Return vs Nifty Z-Score]],Table2[1Y Return vs Nifty Z-Score])</f>
        <v>228</v>
      </c>
      <c r="AT278">
        <f>_xlfn.RANK.AVG(Table2[[#This Row],[6M Return vs Nifty Z-Score]],Table2[6M Return vs Nifty Z-Score])</f>
        <v>428</v>
      </c>
      <c r="AU278">
        <f>_xlfn.RANK.AVG(Table2[[#This Row],[Sharpe Ratio Z-Score]],Table2[Sharpe Ratio Z-Score])</f>
        <v>245</v>
      </c>
      <c r="AV278">
        <f>(Table2[[#This Row],[Rank 1Y]]+Table2[[#This Row],[Rank 6M]]+Table2[[#This Row],[Rank Sharpe]])/3</f>
        <v>300.33333333333331</v>
      </c>
    </row>
    <row r="279" spans="1:48" x14ac:dyDescent="0.3">
      <c r="A279" t="s">
        <v>63</v>
      </c>
      <c r="B279" t="s">
        <v>64</v>
      </c>
      <c r="C279" t="s">
        <v>3142</v>
      </c>
      <c r="D279" t="s">
        <v>65</v>
      </c>
      <c r="E279">
        <v>376024.54546733998</v>
      </c>
      <c r="F279">
        <v>298.89999999999998</v>
      </c>
      <c r="G279">
        <v>37.162452882841102</v>
      </c>
      <c r="H279">
        <f>(Table2[[#This Row],[1Y Return vs Nifty]]-AVERAGE(Table2[1Y Return vs Nifty]))/_xlfn.STDEV.P(Table2[1Y Return vs Nifty])</f>
        <v>0.27626246262056903</v>
      </c>
      <c r="I279">
        <v>-10.155562599437401</v>
      </c>
      <c r="J279">
        <f>(Table2[[#This Row],[1M Return vs Nifty]]-AVERAGE(Table2[1M Return vs Nifty]))/_xlfn.STDEV.P(Table2[1M Return vs Nifty])</f>
        <v>-1.0681888129290802</v>
      </c>
      <c r="K279">
        <v>-1.7726331345561701</v>
      </c>
      <c r="L279">
        <f>(Table2[[#This Row],[6M Return vs Nifty]]-AVERAGE(Table2[6M Return vs Nifty]))/_xlfn.STDEV.P(Table2[6M Return vs Nifty])</f>
        <v>-0.49118625696154067</v>
      </c>
      <c r="M279">
        <v>-5.0559576869637901</v>
      </c>
      <c r="N279">
        <f>(Table2[[#This Row],[1W Return vs Nifty]]-AVERAGE(Table2[1W Return vs Nifty]))/_xlfn.STDEV.P(Table2[1W Return vs Nifty])</f>
        <v>-1.0744992253508603</v>
      </c>
      <c r="O279">
        <v>320.11</v>
      </c>
      <c r="P279">
        <v>314.011567724798</v>
      </c>
      <c r="Q279">
        <v>271.15068604502898</v>
      </c>
      <c r="R279">
        <v>19.4890576977328</v>
      </c>
      <c r="S279" s="1">
        <f>(Table2[[#This Row],[Close Price]]-Table2[[#This Row],[20D EMA]])/Table2[[#This Row],[20D EMA]]</f>
        <v>-6.6258473649683028E-2</v>
      </c>
      <c r="T279" s="1">
        <f>(Table2[[#This Row],[Close Price]]-Table2[[#This Row],[50D EMA]])/Table2[[#This Row],[50D EMA]]</f>
        <v>-4.8124238970845522E-2</v>
      </c>
      <c r="U279" s="1">
        <f>(Table2[[#This Row],[Close Price]]-Table2[[#This Row],[200D EMA]])/Table2[[#This Row],[200D EMA]]</f>
        <v>0.10233908812741406</v>
      </c>
      <c r="V279">
        <v>0.78146905057698801</v>
      </c>
      <c r="W279">
        <v>294.64999999999998</v>
      </c>
      <c r="X279">
        <v>308.7</v>
      </c>
      <c r="Y279">
        <v>294.64999999999998</v>
      </c>
      <c r="Z279">
        <v>308.7</v>
      </c>
      <c r="AA279">
        <v>294.64999999999998</v>
      </c>
      <c r="AB279">
        <v>331.95</v>
      </c>
      <c r="AC279" s="1">
        <f>(Table2[[#This Row],[Close Price]]/Table2[[#This Row],[Day Low]])-1</f>
        <v>1.4423892754115153E-2</v>
      </c>
      <c r="AD279" s="1">
        <f>(Table2[[#This Row],[Day High]]/Table2[[#This Row],[Close Price]])-1</f>
        <v>3.2786885245901676E-2</v>
      </c>
      <c r="AE279" s="1">
        <f>(Table2[[#This Row],[Close Price]]/Table2[[#This Row],[Current Week Low]])-1</f>
        <v>1.4423892754115153E-2</v>
      </c>
      <c r="AF279" s="1">
        <f>(Table2[[#This Row],[Current Week High]]/Table2[[#This Row],[Close Price]])-1</f>
        <v>3.2786885245901676E-2</v>
      </c>
      <c r="AG279" s="1">
        <f>(Table2[[#This Row],[Close Price]]/Table2[[#This Row],[Current Month Low]])-1</f>
        <v>1.4423892754115153E-2</v>
      </c>
      <c r="AH279" s="1">
        <f>(Table2[[#This Row],[Current Month High]]/Table2[[#This Row],[Close Price]])-1</f>
        <v>0.11057209769153564</v>
      </c>
      <c r="AI279">
        <v>15.4232184677149</v>
      </c>
      <c r="AJ279">
        <v>66.147859922178895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7.0000000000000007E-2</v>
      </c>
      <c r="AM279" t="s">
        <v>3191</v>
      </c>
      <c r="AN279">
        <v>-7.85</v>
      </c>
      <c r="AO279" t="s">
        <v>3189</v>
      </c>
      <c r="AP279">
        <v>0.113189334413289</v>
      </c>
      <c r="AQ279">
        <f>(Table2[[#This Row],[Sharpe Ratio]]-AVERAGE(Table2[Sharpe Ratio]))/_xlfn.STDEV.P(Table2[Sharpe Ratio])</f>
        <v>0.56443679272959779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-1.7931750398913142</v>
      </c>
      <c r="AS279">
        <f>_xlfn.RANK.AVG(Table2[[#This Row],[1Y Return vs Nifty Z-Score]],Table2[1Y Return vs Nifty Z-Score])</f>
        <v>222</v>
      </c>
      <c r="AT279">
        <f>_xlfn.RANK.AVG(Table2[[#This Row],[6M Return vs Nifty Z-Score]],Table2[6M Return vs Nifty Z-Score])</f>
        <v>488</v>
      </c>
      <c r="AU279">
        <f>_xlfn.RANK.AVG(Table2[[#This Row],[Sharpe Ratio Z-Score]],Table2[Sharpe Ratio Z-Score])</f>
        <v>195</v>
      </c>
      <c r="AV279">
        <f>(Table2[[#This Row],[Rank 1Y]]+Table2[[#This Row],[Rank 6M]]+Table2[[#This Row],[Rank Sharpe]])/3</f>
        <v>301.66666666666669</v>
      </c>
    </row>
    <row r="280" spans="1:48" x14ac:dyDescent="0.3">
      <c r="A280" t="s">
        <v>1791</v>
      </c>
      <c r="B280" t="s">
        <v>1792</v>
      </c>
      <c r="C280" t="s">
        <v>3148</v>
      </c>
      <c r="D280" t="s">
        <v>54</v>
      </c>
      <c r="E280">
        <v>4385.6366817449998</v>
      </c>
      <c r="F280">
        <v>176.01</v>
      </c>
      <c r="G280">
        <v>66.021865907780295</v>
      </c>
      <c r="H280">
        <f>(Table2[[#This Row],[1Y Return vs Nifty]]-AVERAGE(Table2[1Y Return vs Nifty]))/_xlfn.STDEV.P(Table2[1Y Return vs Nifty])</f>
        <v>0.79081093448264339</v>
      </c>
      <c r="I280">
        <v>23.242019595884301</v>
      </c>
      <c r="J280">
        <f>(Table2[[#This Row],[1M Return vs Nifty]]-AVERAGE(Table2[1M Return vs Nifty]))/_xlfn.STDEV.P(Table2[1M Return vs Nifty])</f>
        <v>2.162074568790024</v>
      </c>
      <c r="K280">
        <v>30.797723310684599</v>
      </c>
      <c r="L280">
        <f>(Table2[[#This Row],[6M Return vs Nifty]]-AVERAGE(Table2[6M Return vs Nifty]))/_xlfn.STDEV.P(Table2[6M Return vs Nifty])</f>
        <v>0.56367540698038943</v>
      </c>
      <c r="M280">
        <v>7.1153711915305102</v>
      </c>
      <c r="N280">
        <f>(Table2[[#This Row],[1W Return vs Nifty]]-AVERAGE(Table2[1W Return vs Nifty]))/_xlfn.STDEV.P(Table2[1W Return vs Nifty])</f>
        <v>1.2820736536079367</v>
      </c>
      <c r="O280">
        <v>162.88999999999999</v>
      </c>
      <c r="P280">
        <v>149.528099981476</v>
      </c>
      <c r="Q280">
        <v>128.57579818198499</v>
      </c>
      <c r="R280">
        <v>69.716404816089494</v>
      </c>
      <c r="S280" s="1">
        <f>(Table2[[#This Row],[Close Price]]-Table2[[#This Row],[20D EMA]])/Table2[[#This Row],[20D EMA]]</f>
        <v>8.0545153170851536E-2</v>
      </c>
      <c r="T280" s="1">
        <f>(Table2[[#This Row],[Close Price]]-Table2[[#This Row],[50D EMA]])/Table2[[#This Row],[50D EMA]]</f>
        <v>0.17710316670782714</v>
      </c>
      <c r="U280" s="1">
        <f>(Table2[[#This Row],[Close Price]]-Table2[[#This Row],[200D EMA]])/Table2[[#This Row],[200D EMA]]</f>
        <v>0.3689201427385041</v>
      </c>
      <c r="V280">
        <v>1.4167787305256101</v>
      </c>
      <c r="W280">
        <v>169.51</v>
      </c>
      <c r="X280">
        <v>178</v>
      </c>
      <c r="Y280">
        <v>169.51</v>
      </c>
      <c r="Z280">
        <v>178</v>
      </c>
      <c r="AA280">
        <v>160.75</v>
      </c>
      <c r="AB280">
        <v>184</v>
      </c>
      <c r="AC280" s="1">
        <f>(Table2[[#This Row],[Close Price]]/Table2[[#This Row],[Day Low]])-1</f>
        <v>3.8345820305586642E-2</v>
      </c>
      <c r="AD280" s="1">
        <f>(Table2[[#This Row],[Day High]]/Table2[[#This Row],[Close Price]])-1</f>
        <v>1.1306175785466888E-2</v>
      </c>
      <c r="AE280" s="1">
        <f>(Table2[[#This Row],[Close Price]]/Table2[[#This Row],[Current Week Low]])-1</f>
        <v>3.8345820305586642E-2</v>
      </c>
      <c r="AF280" s="1">
        <f>(Table2[[#This Row],[Current Week High]]/Table2[[#This Row],[Close Price]])-1</f>
        <v>1.1306175785466888E-2</v>
      </c>
      <c r="AG280" s="1">
        <f>(Table2[[#This Row],[Close Price]]/Table2[[#This Row],[Current Month Low]])-1</f>
        <v>9.4930015552099567E-2</v>
      </c>
      <c r="AH280" s="1">
        <f>(Table2[[#This Row],[Current Month High]]/Table2[[#This Row],[Close Price]])-1</f>
        <v>4.5395148002954411E-2</v>
      </c>
      <c r="AI280">
        <v>4.5395148002954402</v>
      </c>
      <c r="AJ280">
        <v>103.715277777777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0.21</v>
      </c>
      <c r="AM280" t="s">
        <v>3191</v>
      </c>
      <c r="AN280">
        <v>5.97</v>
      </c>
      <c r="AO280" t="s">
        <v>3191</v>
      </c>
      <c r="AP280">
        <v>-2.2316340252964001E-2</v>
      </c>
      <c r="AQ280">
        <f>(Table2[[#This Row],[Sharpe Ratio]]-AVERAGE(Table2[Sharpe Ratio]))/_xlfn.STDEV.P(Table2[Sharpe Ratio])</f>
        <v>-1.0114371225412917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3.7871974413197016</v>
      </c>
      <c r="AS280">
        <f>_xlfn.RANK.AVG(Table2[[#This Row],[1Y Return vs Nifty Z-Score]],Table2[1Y Return vs Nifty Z-Score])</f>
        <v>121</v>
      </c>
      <c r="AT280">
        <f>_xlfn.RANK.AVG(Table2[[#This Row],[6M Return vs Nifty Z-Score]],Table2[6M Return vs Nifty Z-Score])</f>
        <v>170</v>
      </c>
      <c r="AU280">
        <f>_xlfn.RANK.AVG(Table2[[#This Row],[Sharpe Ratio Z-Score]],Table2[Sharpe Ratio Z-Score])</f>
        <v>627</v>
      </c>
      <c r="AV280">
        <f>(Table2[[#This Row],[Rank 1Y]]+Table2[[#This Row],[Rank 6M]]+Table2[[#This Row],[Rank Sharpe]])/3</f>
        <v>306</v>
      </c>
    </row>
    <row r="281" spans="1:48" x14ac:dyDescent="0.3">
      <c r="A281" t="s">
        <v>1088</v>
      </c>
      <c r="B281" t="s">
        <v>1089</v>
      </c>
      <c r="C281" t="s">
        <v>3144</v>
      </c>
      <c r="D281" t="s">
        <v>521</v>
      </c>
      <c r="E281">
        <v>11860.903876169999</v>
      </c>
      <c r="F281">
        <v>124.1</v>
      </c>
      <c r="G281">
        <v>11.616139914195401</v>
      </c>
      <c r="H281">
        <f>(Table2[[#This Row],[1Y Return vs Nifty]]-AVERAGE(Table2[1Y Return vs Nifty]))/_xlfn.STDEV.P(Table2[1Y Return vs Nifty])</f>
        <v>-0.17921514145847761</v>
      </c>
      <c r="I281">
        <v>22.1592194733615</v>
      </c>
      <c r="J281">
        <f>(Table2[[#This Row],[1M Return vs Nifty]]-AVERAGE(Table2[1M Return vs Nifty]))/_xlfn.STDEV.P(Table2[1M Return vs Nifty])</f>
        <v>2.0573445447706109</v>
      </c>
      <c r="K281">
        <v>45.634100971352197</v>
      </c>
      <c r="L281">
        <f>(Table2[[#This Row],[6M Return vs Nifty]]-AVERAGE(Table2[6M Return vs Nifty]))/_xlfn.STDEV.P(Table2[6M Return vs Nifty])</f>
        <v>1.0441836891760405</v>
      </c>
      <c r="M281">
        <v>18.047387675226101</v>
      </c>
      <c r="N281">
        <f>(Table2[[#This Row],[1W Return vs Nifty]]-AVERAGE(Table2[1W Return vs Nifty]))/_xlfn.STDEV.P(Table2[1W Return vs Nifty])</f>
        <v>3.3986949210955784</v>
      </c>
      <c r="O281">
        <v>108.84</v>
      </c>
      <c r="P281">
        <v>100.61395082485799</v>
      </c>
      <c r="Q281">
        <v>90.941362092031795</v>
      </c>
      <c r="R281">
        <v>84.134600858260796</v>
      </c>
      <c r="S281" s="1">
        <f>(Table2[[#This Row],[Close Price]]-Table2[[#This Row],[20D EMA]])/Table2[[#This Row],[20D EMA]]</f>
        <v>0.14020580668871729</v>
      </c>
      <c r="T281" s="1">
        <f>(Table2[[#This Row],[Close Price]]-Table2[[#This Row],[50D EMA]])/Table2[[#This Row],[50D EMA]]</f>
        <v>0.23342736253370008</v>
      </c>
      <c r="U281" s="1">
        <f>(Table2[[#This Row],[Close Price]]-Table2[[#This Row],[200D EMA]])/Table2[[#This Row],[200D EMA]]</f>
        <v>0.3646155846490618</v>
      </c>
      <c r="V281">
        <v>3.6003172540880302</v>
      </c>
      <c r="W281">
        <v>122.5</v>
      </c>
      <c r="X281">
        <v>129.5</v>
      </c>
      <c r="Y281">
        <v>122.5</v>
      </c>
      <c r="Z281">
        <v>129.5</v>
      </c>
      <c r="AA281">
        <v>106.09</v>
      </c>
      <c r="AB281">
        <v>133.74</v>
      </c>
      <c r="AC281" s="1">
        <f>(Table2[[#This Row],[Close Price]]/Table2[[#This Row],[Day Low]])-1</f>
        <v>1.3061224489795853E-2</v>
      </c>
      <c r="AD281" s="1">
        <f>(Table2[[#This Row],[Day High]]/Table2[[#This Row],[Close Price]])-1</f>
        <v>4.3513295729250556E-2</v>
      </c>
      <c r="AE281" s="1">
        <f>(Table2[[#This Row],[Close Price]]/Table2[[#This Row],[Current Week Low]])-1</f>
        <v>1.3061224489795853E-2</v>
      </c>
      <c r="AF281" s="1">
        <f>(Table2[[#This Row],[Current Week High]]/Table2[[#This Row],[Close Price]])-1</f>
        <v>4.3513295729250556E-2</v>
      </c>
      <c r="AG281" s="1">
        <f>(Table2[[#This Row],[Close Price]]/Table2[[#This Row],[Current Month Low]])-1</f>
        <v>0.16976152323498916</v>
      </c>
      <c r="AH281" s="1">
        <f>(Table2[[#This Row],[Current Month High]]/Table2[[#This Row],[Close Price]])-1</f>
        <v>7.7679290894440145E-2</v>
      </c>
      <c r="AI281">
        <v>7.7679290894440101</v>
      </c>
      <c r="AJ281">
        <v>79.855072463768096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0.38</v>
      </c>
      <c r="AM281" t="s">
        <v>3191</v>
      </c>
      <c r="AN281">
        <v>34.409999999999997</v>
      </c>
      <c r="AO281" t="s">
        <v>3191</v>
      </c>
      <c r="AP281">
        <v>2.4264655119E-2</v>
      </c>
      <c r="AQ281">
        <f>(Table2[[#This Row],[Sharpe Ratio]]-AVERAGE(Table2[Sharpe Ratio]))/_xlfn.STDEV.P(Table2[Sharpe Ratio])</f>
        <v>-0.46971976838008306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5.8512882452036692</v>
      </c>
      <c r="AS281">
        <f>_xlfn.RANK.AVG(Table2[[#This Row],[1Y Return vs Nifty Z-Score]],Table2[1Y Return vs Nifty Z-Score])</f>
        <v>358</v>
      </c>
      <c r="AT281">
        <f>_xlfn.RANK.AVG(Table2[[#This Row],[6M Return vs Nifty Z-Score]],Table2[6M Return vs Nifty Z-Score])</f>
        <v>98</v>
      </c>
      <c r="AU281">
        <f>_xlfn.RANK.AVG(Table2[[#This Row],[Sharpe Ratio Z-Score]],Table2[Sharpe Ratio Z-Score])</f>
        <v>465</v>
      </c>
      <c r="AV281">
        <f>(Table2[[#This Row],[Rank 1Y]]+Table2[[#This Row],[Rank 6M]]+Table2[[#This Row],[Rank Sharpe]])/3</f>
        <v>307</v>
      </c>
    </row>
    <row r="282" spans="1:48" x14ac:dyDescent="0.3">
      <c r="A282" t="s">
        <v>341</v>
      </c>
      <c r="B282" t="s">
        <v>342</v>
      </c>
      <c r="C282" t="s">
        <v>3148</v>
      </c>
      <c r="D282" t="s">
        <v>54</v>
      </c>
      <c r="E282">
        <v>74943.939824999994</v>
      </c>
      <c r="F282">
        <v>6268.05</v>
      </c>
      <c r="G282">
        <v>46.858907365208097</v>
      </c>
      <c r="H282">
        <f>(Table2[[#This Row],[1Y Return vs Nifty]]-AVERAGE(Table2[1Y Return vs Nifty]))/_xlfn.STDEV.P(Table2[1Y Return vs Nifty])</f>
        <v>0.44914525244275078</v>
      </c>
      <c r="I282">
        <v>7.7866243714672203</v>
      </c>
      <c r="J282">
        <f>(Table2[[#This Row],[1M Return vs Nifty]]-AVERAGE(Table2[1M Return vs Nifty]))/_xlfn.STDEV.P(Table2[1M Return vs Nifty])</f>
        <v>0.66720595969579299</v>
      </c>
      <c r="K282">
        <v>10.6783863182515</v>
      </c>
      <c r="L282">
        <f>(Table2[[#This Row],[6M Return vs Nifty]]-AVERAGE(Table2[6M Return vs Nifty]))/_xlfn.STDEV.P(Table2[6M Return vs Nifty])</f>
        <v>-8.7932976026655091E-2</v>
      </c>
      <c r="M282">
        <v>3.5403569639253698</v>
      </c>
      <c r="N282">
        <f>(Table2[[#This Row],[1W Return vs Nifty]]-AVERAGE(Table2[1W Return vs Nifty]))/_xlfn.STDEV.P(Table2[1W Return vs Nifty])</f>
        <v>0.58989109451597299</v>
      </c>
      <c r="O282">
        <v>5957.8</v>
      </c>
      <c r="P282">
        <v>5639.7750873312098</v>
      </c>
      <c r="Q282">
        <v>5045.1208733521698</v>
      </c>
      <c r="R282">
        <v>76.243165270862704</v>
      </c>
      <c r="S282" s="1">
        <f>(Table2[[#This Row],[Close Price]]-Table2[[#This Row],[20D EMA]])/Table2[[#This Row],[20D EMA]]</f>
        <v>5.2074591292087684E-2</v>
      </c>
      <c r="T282" s="1">
        <f>(Table2[[#This Row],[Close Price]]-Table2[[#This Row],[50D EMA]])/Table2[[#This Row],[50D EMA]]</f>
        <v>0.1114007035635344</v>
      </c>
      <c r="U282" s="1">
        <f>(Table2[[#This Row],[Close Price]]-Table2[[#This Row],[200D EMA]])/Table2[[#This Row],[200D EMA]]</f>
        <v>0.24239838000853878</v>
      </c>
      <c r="V282">
        <v>0.97769977268521002</v>
      </c>
      <c r="W282">
        <v>6250.4</v>
      </c>
      <c r="X282">
        <v>6345.1</v>
      </c>
      <c r="Y282">
        <v>6250.4</v>
      </c>
      <c r="Z282">
        <v>6345.1</v>
      </c>
      <c r="AA282">
        <v>6040.05</v>
      </c>
      <c r="AB282">
        <v>6346.7</v>
      </c>
      <c r="AC282" s="1">
        <f>(Table2[[#This Row],[Close Price]]/Table2[[#This Row],[Day Low]])-1</f>
        <v>2.8238192755665192E-3</v>
      </c>
      <c r="AD282" s="1">
        <f>(Table2[[#This Row],[Day High]]/Table2[[#This Row],[Close Price]])-1</f>
        <v>1.229249926213094E-2</v>
      </c>
      <c r="AE282" s="1">
        <f>(Table2[[#This Row],[Close Price]]/Table2[[#This Row],[Current Week Low]])-1</f>
        <v>2.8238192755665192E-3</v>
      </c>
      <c r="AF282" s="1">
        <f>(Table2[[#This Row],[Current Week High]]/Table2[[#This Row],[Close Price]])-1</f>
        <v>1.229249926213094E-2</v>
      </c>
      <c r="AG282" s="1">
        <f>(Table2[[#This Row],[Close Price]]/Table2[[#This Row],[Current Month Low]])-1</f>
        <v>3.7748031887153255E-2</v>
      </c>
      <c r="AH282" s="1">
        <f>(Table2[[#This Row],[Current Month High]]/Table2[[#This Row],[Close Price]])-1</f>
        <v>1.2547762063161549E-2</v>
      </c>
      <c r="AI282">
        <v>1.2547762063161501</v>
      </c>
      <c r="AJ282">
        <v>81.840731070496105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0.03</v>
      </c>
      <c r="AM282" t="s">
        <v>3191</v>
      </c>
      <c r="AN282">
        <v>8.67</v>
      </c>
      <c r="AO282" t="s">
        <v>3191</v>
      </c>
      <c r="AP282">
        <v>4.7717641252211999E-2</v>
      </c>
      <c r="AQ282">
        <f>(Table2[[#This Row],[Sharpe Ratio]]-AVERAGE(Table2[Sharpe Ratio]))/_xlfn.STDEV.P(Table2[Sharpe Ratio])</f>
        <v>-0.19697141910565147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1.4213379115222102</v>
      </c>
      <c r="AS282">
        <f>_xlfn.RANK.AVG(Table2[[#This Row],[1Y Return vs Nifty Z-Score]],Table2[1Y Return vs Nifty Z-Score])</f>
        <v>182</v>
      </c>
      <c r="AT282">
        <f>_xlfn.RANK.AVG(Table2[[#This Row],[6M Return vs Nifty Z-Score]],Table2[6M Return vs Nifty Z-Score])</f>
        <v>352</v>
      </c>
      <c r="AU282">
        <f>_xlfn.RANK.AVG(Table2[[#This Row],[Sharpe Ratio Z-Score]],Table2[Sharpe Ratio Z-Score])</f>
        <v>390</v>
      </c>
      <c r="AV282">
        <f>(Table2[[#This Row],[Rank 1Y]]+Table2[[#This Row],[Rank 6M]]+Table2[[#This Row],[Rank Sharpe]])/3</f>
        <v>308</v>
      </c>
    </row>
    <row r="283" spans="1:48" x14ac:dyDescent="0.3">
      <c r="A283" t="s">
        <v>244</v>
      </c>
      <c r="B283" t="s">
        <v>245</v>
      </c>
      <c r="C283" t="s">
        <v>3144</v>
      </c>
      <c r="D283" t="s">
        <v>40</v>
      </c>
      <c r="E283">
        <v>110385.31670943899</v>
      </c>
      <c r="F283">
        <v>2232.4</v>
      </c>
      <c r="G283">
        <v>37.5336871624623</v>
      </c>
      <c r="H283">
        <f>(Table2[[#This Row],[1Y Return vs Nifty]]-AVERAGE(Table2[1Y Return vs Nifty]))/_xlfn.STDEV.P(Table2[1Y Return vs Nifty])</f>
        <v>0.2828813786434568</v>
      </c>
      <c r="I283">
        <v>11.9792070700317</v>
      </c>
      <c r="J283">
        <f>(Table2[[#This Row],[1M Return vs Nifty]]-AVERAGE(Table2[1M Return vs Nifty]))/_xlfn.STDEV.P(Table2[1M Return vs Nifty])</f>
        <v>1.0727187386387853</v>
      </c>
      <c r="K283">
        <v>24.080991207727401</v>
      </c>
      <c r="L283">
        <f>(Table2[[#This Row],[6M Return vs Nifty]]-AVERAGE(Table2[6M Return vs Nifty]))/_xlfn.STDEV.P(Table2[6M Return vs Nifty])</f>
        <v>0.34613946400445939</v>
      </c>
      <c r="M283">
        <v>6.7455303523293297</v>
      </c>
      <c r="N283">
        <f>(Table2[[#This Row],[1W Return vs Nifty]]-AVERAGE(Table2[1W Return vs Nifty]))/_xlfn.STDEV.P(Table2[1W Return vs Nifty])</f>
        <v>1.2104662802558921</v>
      </c>
      <c r="O283">
        <v>2134.41</v>
      </c>
      <c r="P283">
        <v>2007.7216674203601</v>
      </c>
      <c r="Q283">
        <v>1731.10292871907</v>
      </c>
      <c r="R283">
        <v>72.878514774906193</v>
      </c>
      <c r="S283" s="1">
        <f>(Table2[[#This Row],[Close Price]]-Table2[[#This Row],[20D EMA]])/Table2[[#This Row],[20D EMA]]</f>
        <v>4.5909642477312343E-2</v>
      </c>
      <c r="T283" s="1">
        <f>(Table2[[#This Row],[Close Price]]-Table2[[#This Row],[50D EMA]])/Table2[[#This Row],[50D EMA]]</f>
        <v>0.11190711154117297</v>
      </c>
      <c r="U283" s="1">
        <f>(Table2[[#This Row],[Close Price]]-Table2[[#This Row],[200D EMA]])/Table2[[#This Row],[200D EMA]]</f>
        <v>0.28958247540593385</v>
      </c>
      <c r="V283">
        <v>1.0421903207183101</v>
      </c>
      <c r="W283">
        <v>2182</v>
      </c>
      <c r="X283">
        <v>2273.4499999999998</v>
      </c>
      <c r="Y283">
        <v>2182</v>
      </c>
      <c r="Z283">
        <v>2273.4499999999998</v>
      </c>
      <c r="AA283">
        <v>2142</v>
      </c>
      <c r="AB283">
        <v>2285</v>
      </c>
      <c r="AC283" s="1">
        <f>(Table2[[#This Row],[Close Price]]/Table2[[#This Row],[Day Low]])-1</f>
        <v>2.3098075160403297E-2</v>
      </c>
      <c r="AD283" s="1">
        <f>(Table2[[#This Row],[Day High]]/Table2[[#This Row],[Close Price]])-1</f>
        <v>1.8388281669951434E-2</v>
      </c>
      <c r="AE283" s="1">
        <f>(Table2[[#This Row],[Close Price]]/Table2[[#This Row],[Current Week Low]])-1</f>
        <v>2.3098075160403297E-2</v>
      </c>
      <c r="AF283" s="1">
        <f>(Table2[[#This Row],[Current Week High]]/Table2[[#This Row],[Close Price]])-1</f>
        <v>1.8388281669951434E-2</v>
      </c>
      <c r="AG283" s="1">
        <f>(Table2[[#This Row],[Close Price]]/Table2[[#This Row],[Current Month Low]])-1</f>
        <v>4.2203548085901099E-2</v>
      </c>
      <c r="AH283" s="1">
        <f>(Table2[[#This Row],[Current Month High]]/Table2[[#This Row],[Close Price]])-1</f>
        <v>2.3562085647733433E-2</v>
      </c>
      <c r="AI283">
        <v>2.3562085647733402</v>
      </c>
      <c r="AJ283">
        <v>76.334913112164202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0.24</v>
      </c>
      <c r="AM283" t="s">
        <v>3191</v>
      </c>
      <c r="AN283">
        <v>7.16</v>
      </c>
      <c r="AO283" t="s">
        <v>3191</v>
      </c>
      <c r="AP283">
        <v>1.4806579432658E-2</v>
      </c>
      <c r="AQ283">
        <f>(Table2[[#This Row],[Sharpe Ratio]]-AVERAGE(Table2[Sharpe Ratio]))/_xlfn.STDEV.P(Table2[Sharpe Ratio])</f>
        <v>-0.57971320444447039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2.3324926570981233</v>
      </c>
      <c r="AS283">
        <f>_xlfn.RANK.AVG(Table2[[#This Row],[1Y Return vs Nifty Z-Score]],Table2[1Y Return vs Nifty Z-Score])</f>
        <v>218</v>
      </c>
      <c r="AT283">
        <f>_xlfn.RANK.AVG(Table2[[#This Row],[6M Return vs Nifty Z-Score]],Table2[6M Return vs Nifty Z-Score])</f>
        <v>217</v>
      </c>
      <c r="AU283">
        <f>_xlfn.RANK.AVG(Table2[[#This Row],[Sharpe Ratio Z-Score]],Table2[Sharpe Ratio Z-Score])</f>
        <v>490</v>
      </c>
      <c r="AV283">
        <f>(Table2[[#This Row],[Rank 1Y]]+Table2[[#This Row],[Rank 6M]]+Table2[[#This Row],[Rank Sharpe]])/3</f>
        <v>308.33333333333331</v>
      </c>
    </row>
    <row r="284" spans="1:48" x14ac:dyDescent="0.3">
      <c r="A284" t="s">
        <v>248</v>
      </c>
      <c r="B284" t="s">
        <v>249</v>
      </c>
      <c r="C284" t="s">
        <v>3146</v>
      </c>
      <c r="D284" t="s">
        <v>250</v>
      </c>
      <c r="E284">
        <v>109397.205045465</v>
      </c>
      <c r="F284">
        <v>1461.7</v>
      </c>
      <c r="G284">
        <v>11.1576630684929</v>
      </c>
      <c r="H284">
        <f>(Table2[[#This Row],[1Y Return vs Nifty]]-AVERAGE(Table2[1Y Return vs Nifty]))/_xlfn.STDEV.P(Table2[1Y Return vs Nifty])</f>
        <v>-0.187389547505354</v>
      </c>
      <c r="I284">
        <v>-2.3962013311174402</v>
      </c>
      <c r="J284">
        <f>(Table2[[#This Row],[1M Return vs Nifty]]-AVERAGE(Table2[1M Return vs Nifty]))/_xlfn.STDEV.P(Table2[1M Return vs Nifty])</f>
        <v>-0.31769195288708213</v>
      </c>
      <c r="K284">
        <v>16.476651659065599</v>
      </c>
      <c r="L284">
        <f>(Table2[[#This Row],[6M Return vs Nifty]]-AVERAGE(Table2[6M Return vs Nifty]))/_xlfn.STDEV.P(Table2[6M Return vs Nifty])</f>
        <v>9.9856427987734073E-2</v>
      </c>
      <c r="M284">
        <v>-0.67344339641301598</v>
      </c>
      <c r="N284">
        <f>(Table2[[#This Row],[1W Return vs Nifty]]-AVERAGE(Table2[1W Return vs Nifty]))/_xlfn.STDEV.P(Table2[1W Return vs Nifty])</f>
        <v>-0.22597114580734401</v>
      </c>
      <c r="O284">
        <v>1452.93</v>
      </c>
      <c r="P284">
        <v>1390.5747222689199</v>
      </c>
      <c r="Q284">
        <v>1223.8135275863301</v>
      </c>
      <c r="R284">
        <v>65.007180999384801</v>
      </c>
      <c r="S284" s="1">
        <f>(Table2[[#This Row],[Close Price]]-Table2[[#This Row],[20D EMA]])/Table2[[#This Row],[20D EMA]]</f>
        <v>6.0360788200394932E-3</v>
      </c>
      <c r="T284" s="1">
        <f>(Table2[[#This Row],[Close Price]]-Table2[[#This Row],[50D EMA]])/Table2[[#This Row],[50D EMA]]</f>
        <v>5.1148116380994722E-2</v>
      </c>
      <c r="U284" s="1">
        <f>(Table2[[#This Row],[Close Price]]-Table2[[#This Row],[200D EMA]])/Table2[[#This Row],[200D EMA]]</f>
        <v>0.19438130650740743</v>
      </c>
      <c r="V284">
        <v>0.84844717932777802</v>
      </c>
      <c r="W284">
        <v>1463.65</v>
      </c>
      <c r="X284">
        <v>1506.9</v>
      </c>
      <c r="Y284">
        <v>1463.65</v>
      </c>
      <c r="Z284">
        <v>1506.9</v>
      </c>
      <c r="AA284">
        <v>1453.45</v>
      </c>
      <c r="AB284">
        <v>1514</v>
      </c>
      <c r="AC284" s="1">
        <f>(Table2[[#This Row],[Close Price]]/Table2[[#This Row],[Day Low]])-1</f>
        <v>-1.3322857240460895E-3</v>
      </c>
      <c r="AD284" s="1">
        <f>(Table2[[#This Row],[Day High]]/Table2[[#This Row],[Close Price]])-1</f>
        <v>3.0922897995484755E-2</v>
      </c>
      <c r="AE284" s="1">
        <f>(Table2[[#This Row],[Close Price]]/Table2[[#This Row],[Current Week Low]])-1</f>
        <v>-1.3322857240460895E-3</v>
      </c>
      <c r="AF284" s="1">
        <f>(Table2[[#This Row],[Current Week High]]/Table2[[#This Row],[Close Price]])-1</f>
        <v>3.0922897995484755E-2</v>
      </c>
      <c r="AG284" s="1">
        <f>(Table2[[#This Row],[Close Price]]/Table2[[#This Row],[Current Month Low]])-1</f>
        <v>5.6761498503561381E-3</v>
      </c>
      <c r="AH284" s="1">
        <f>(Table2[[#This Row],[Current Month High]]/Table2[[#This Row],[Close Price]])-1</f>
        <v>3.5780255866456834E-2</v>
      </c>
      <c r="AI284">
        <v>3.5780255866456798</v>
      </c>
      <c r="AJ284">
        <v>48.947877923268898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0.08</v>
      </c>
      <c r="AM284" t="s">
        <v>3191</v>
      </c>
      <c r="AN284">
        <v>3.6</v>
      </c>
      <c r="AO284" t="s">
        <v>3191</v>
      </c>
      <c r="AP284">
        <v>8.4457211318860997E-2</v>
      </c>
      <c r="AQ284">
        <f>(Table2[[#This Row],[Sharpe Ratio]]-AVERAGE(Table2[Sharpe Ratio]))/_xlfn.STDEV.P(Table2[Sharpe Ratio])</f>
        <v>0.2302943044066515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-0.40090191380539453</v>
      </c>
      <c r="AS284">
        <f>_xlfn.RANK.AVG(Table2[[#This Row],[1Y Return vs Nifty Z-Score]],Table2[1Y Return vs Nifty Z-Score])</f>
        <v>361</v>
      </c>
      <c r="AT284">
        <f>_xlfn.RANK.AVG(Table2[[#This Row],[6M Return vs Nifty Z-Score]],Table2[6M Return vs Nifty Z-Score])</f>
        <v>285</v>
      </c>
      <c r="AU284">
        <f>_xlfn.RANK.AVG(Table2[[#This Row],[Sharpe Ratio Z-Score]],Table2[Sharpe Ratio Z-Score])</f>
        <v>281</v>
      </c>
      <c r="AV284">
        <f>(Table2[[#This Row],[Rank 1Y]]+Table2[[#This Row],[Rank 6M]]+Table2[[#This Row],[Rank Sharpe]])/3</f>
        <v>309</v>
      </c>
    </row>
    <row r="285" spans="1:48" x14ac:dyDescent="0.3">
      <c r="A285" t="s">
        <v>628</v>
      </c>
      <c r="B285" t="s">
        <v>629</v>
      </c>
      <c r="C285" t="s">
        <v>3152</v>
      </c>
      <c r="D285" t="s">
        <v>630</v>
      </c>
      <c r="E285">
        <v>29876.207097899998</v>
      </c>
      <c r="F285">
        <v>308.95</v>
      </c>
      <c r="G285">
        <v>59.7409092017554</v>
      </c>
      <c r="H285">
        <f>(Table2[[#This Row],[1Y Return vs Nifty]]-AVERAGE(Table2[1Y Return vs Nifty]))/_xlfn.STDEV.P(Table2[1Y Return vs Nifty])</f>
        <v>0.67882471105792885</v>
      </c>
      <c r="I285">
        <v>1.26998408574135</v>
      </c>
      <c r="J285">
        <f>(Table2[[#This Row],[1M Return vs Nifty]]-AVERAGE(Table2[1M Return vs Nifty]))/_xlfn.STDEV.P(Table2[1M Return vs Nifty])</f>
        <v>3.6906905000614262E-2</v>
      </c>
      <c r="K285">
        <v>3.9483969549283602</v>
      </c>
      <c r="L285">
        <f>(Table2[[#This Row],[6M Return vs Nifty]]-AVERAGE(Table2[6M Return vs Nifty]))/_xlfn.STDEV.P(Table2[6M Return vs Nifty])</f>
        <v>-0.30589828414485604</v>
      </c>
      <c r="M285">
        <v>-4.1458955563379396</v>
      </c>
      <c r="N285">
        <f>(Table2[[#This Row],[1W Return vs Nifty]]-AVERAGE(Table2[1W Return vs Nifty]))/_xlfn.STDEV.P(Table2[1W Return vs Nifty])</f>
        <v>-0.89829597288680829</v>
      </c>
      <c r="O285">
        <v>317.13</v>
      </c>
      <c r="P285">
        <v>320.03895020600203</v>
      </c>
      <c r="Q285">
        <v>289.82037438667697</v>
      </c>
      <c r="R285">
        <v>35.994391114596802</v>
      </c>
      <c r="S285" s="1">
        <f>(Table2[[#This Row],[Close Price]]-Table2[[#This Row],[20D EMA]])/Table2[[#This Row],[20D EMA]]</f>
        <v>-2.5793838488947771E-2</v>
      </c>
      <c r="T285" s="1">
        <f>(Table2[[#This Row],[Close Price]]-Table2[[#This Row],[50D EMA]])/Table2[[#This Row],[50D EMA]]</f>
        <v>-3.4648751968672328E-2</v>
      </c>
      <c r="U285" s="1">
        <f>(Table2[[#This Row],[Close Price]]-Table2[[#This Row],[200D EMA]])/Table2[[#This Row],[200D EMA]]</f>
        <v>6.6005109729795453E-2</v>
      </c>
      <c r="V285">
        <v>1.16618409281202</v>
      </c>
      <c r="W285">
        <v>301.05</v>
      </c>
      <c r="X285">
        <v>310.35000000000002</v>
      </c>
      <c r="Y285">
        <v>301.05</v>
      </c>
      <c r="Z285">
        <v>310.35000000000002</v>
      </c>
      <c r="AA285">
        <v>301.05</v>
      </c>
      <c r="AB285">
        <v>331</v>
      </c>
      <c r="AC285" s="1">
        <f>(Table2[[#This Row],[Close Price]]/Table2[[#This Row],[Day Low]])-1</f>
        <v>2.6241488124896017E-2</v>
      </c>
      <c r="AD285" s="1">
        <f>(Table2[[#This Row],[Day High]]/Table2[[#This Row],[Close Price]])-1</f>
        <v>4.5314775853699807E-3</v>
      </c>
      <c r="AE285" s="1">
        <f>(Table2[[#This Row],[Close Price]]/Table2[[#This Row],[Current Week Low]])-1</f>
        <v>2.6241488124896017E-2</v>
      </c>
      <c r="AF285" s="1">
        <f>(Table2[[#This Row],[Current Week High]]/Table2[[#This Row],[Close Price]])-1</f>
        <v>4.5314775853699807E-3</v>
      </c>
      <c r="AG285" s="1">
        <f>(Table2[[#This Row],[Close Price]]/Table2[[#This Row],[Current Month Low]])-1</f>
        <v>2.6241488124896017E-2</v>
      </c>
      <c r="AH285" s="1">
        <f>(Table2[[#This Row],[Current Month High]]/Table2[[#This Row],[Close Price]])-1</f>
        <v>7.137077196957442E-2</v>
      </c>
      <c r="AI285">
        <v>34.584884285483099</v>
      </c>
      <c r="AJ285">
        <v>127.75525248802001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0.01</v>
      </c>
      <c r="AM285" t="s">
        <v>3191</v>
      </c>
      <c r="AN285">
        <v>-3.01</v>
      </c>
      <c r="AO285" t="s">
        <v>3189</v>
      </c>
      <c r="AP285">
        <v>0.105188774007361</v>
      </c>
      <c r="AQ285">
        <f>(Table2[[#This Row],[Sharpe Ratio]]-AVERAGE(Table2[Sharpe Ratio]))/_xlfn.STDEV.P(Table2[Sharpe Ratio])</f>
        <v>0.47139364540529649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138</v>
      </c>
      <c r="AT285">
        <f>_xlfn.RANK.AVG(Table2[[#This Row],[6M Return vs Nifty Z-Score]],Table2[6M Return vs Nifty Z-Score])</f>
        <v>423</v>
      </c>
      <c r="AU285">
        <f>_xlfn.RANK.AVG(Table2[[#This Row],[Sharpe Ratio Z-Score]],Table2[Sharpe Ratio Z-Score])</f>
        <v>223</v>
      </c>
      <c r="AV285">
        <f>(Table2[[#This Row],[Rank 1Y]]+Table2[[#This Row],[Rank 6M]]+Table2[[#This Row],[Rank Sharpe]])/3</f>
        <v>261.33333333333331</v>
      </c>
    </row>
    <row r="286" spans="1:48" x14ac:dyDescent="0.3">
      <c r="A286" t="s">
        <v>112</v>
      </c>
      <c r="B286" t="s">
        <v>113</v>
      </c>
      <c r="C286" t="s">
        <v>3142</v>
      </c>
      <c r="D286" t="s">
        <v>18</v>
      </c>
      <c r="E286">
        <v>247601.79380752199</v>
      </c>
      <c r="F286">
        <v>175.34</v>
      </c>
      <c r="G286">
        <v>58.3660259151074</v>
      </c>
      <c r="H286">
        <f>(Table2[[#This Row],[1Y Return vs Nifty]]-AVERAGE(Table2[1Y Return vs Nifty]))/_xlfn.STDEV.P(Table2[1Y Return vs Nifty])</f>
        <v>0.65431125011116287</v>
      </c>
      <c r="I286">
        <v>0.54244416348646196</v>
      </c>
      <c r="J286">
        <f>(Table2[[#This Row],[1M Return vs Nifty]]-AVERAGE(Table2[1M Return vs Nifty]))/_xlfn.STDEV.P(Table2[1M Return vs Nifty])</f>
        <v>-3.3461828755445934E-2</v>
      </c>
      <c r="K286">
        <v>-10.2346863553459</v>
      </c>
      <c r="L286">
        <f>(Table2[[#This Row],[6M Return vs Nifty]]-AVERAGE(Table2[6M Return vs Nifty]))/_xlfn.STDEV.P(Table2[6M Return vs Nifty])</f>
        <v>-0.76524821129891019</v>
      </c>
      <c r="M286">
        <v>0.51207008866036796</v>
      </c>
      <c r="N286">
        <f>(Table2[[#This Row],[1W Return vs Nifty]]-AVERAGE(Table2[1W Return vs Nifty]))/_xlfn.STDEV.P(Table2[1W Return vs Nifty])</f>
        <v>3.564096765895241E-3</v>
      </c>
      <c r="O286">
        <v>174.86</v>
      </c>
      <c r="P286">
        <v>172.43791822709699</v>
      </c>
      <c r="Q286">
        <v>155.78722984305799</v>
      </c>
      <c r="R286">
        <v>48.920154219113698</v>
      </c>
      <c r="S286" s="1">
        <f>(Table2[[#This Row],[Close Price]]-Table2[[#This Row],[20D EMA]])/Table2[[#This Row],[20D EMA]]</f>
        <v>2.7450531854054084E-3</v>
      </c>
      <c r="T286" s="1">
        <f>(Table2[[#This Row],[Close Price]]-Table2[[#This Row],[50D EMA]])/Table2[[#This Row],[50D EMA]]</f>
        <v>1.6829719372284689E-2</v>
      </c>
      <c r="U286" s="1">
        <f>(Table2[[#This Row],[Close Price]]-Table2[[#This Row],[200D EMA]])/Table2[[#This Row],[200D EMA]]</f>
        <v>0.12550945399465491</v>
      </c>
      <c r="V286">
        <v>0.88413691084249502</v>
      </c>
      <c r="W286">
        <v>173.65</v>
      </c>
      <c r="X286">
        <v>177.21</v>
      </c>
      <c r="Y286">
        <v>173.65</v>
      </c>
      <c r="Z286">
        <v>177.21</v>
      </c>
      <c r="AA286">
        <v>173.65</v>
      </c>
      <c r="AB286">
        <v>184</v>
      </c>
      <c r="AC286" s="1">
        <f>(Table2[[#This Row],[Close Price]]/Table2[[#This Row],[Day Low]])-1</f>
        <v>9.7322199827238887E-3</v>
      </c>
      <c r="AD286" s="1">
        <f>(Table2[[#This Row],[Day High]]/Table2[[#This Row],[Close Price]])-1</f>
        <v>1.0664993726474226E-2</v>
      </c>
      <c r="AE286" s="1">
        <f>(Table2[[#This Row],[Close Price]]/Table2[[#This Row],[Current Week Low]])-1</f>
        <v>9.7322199827238887E-3</v>
      </c>
      <c r="AF286" s="1">
        <f>(Table2[[#This Row],[Current Week High]]/Table2[[#This Row],[Close Price]])-1</f>
        <v>1.0664993726474226E-2</v>
      </c>
      <c r="AG286" s="1">
        <f>(Table2[[#This Row],[Close Price]]/Table2[[#This Row],[Current Month Low]])-1</f>
        <v>9.7322199827238887E-3</v>
      </c>
      <c r="AH286" s="1">
        <f>(Table2[[#This Row],[Current Month High]]/Table2[[#This Row],[Close Price]])-1</f>
        <v>4.9389757043458493E-2</v>
      </c>
      <c r="AI286">
        <v>12.2390783620394</v>
      </c>
      <c r="AJ286">
        <v>105.076023391812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0.01</v>
      </c>
      <c r="AM286" t="s">
        <v>3191</v>
      </c>
      <c r="AN286">
        <v>0.89</v>
      </c>
      <c r="AO286" t="s">
        <v>3191</v>
      </c>
      <c r="AP286">
        <v>0.107760862676929</v>
      </c>
      <c r="AQ286">
        <f>(Table2[[#This Row],[Sharpe Ratio]]-AVERAGE(Table2[Sharpe Ratio]))/_xlfn.STDEV.P(Table2[Sharpe Ratio])</f>
        <v>0.50130595315269644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0.36047125997539847</v>
      </c>
      <c r="AS286">
        <f>_xlfn.RANK.AVG(Table2[[#This Row],[1Y Return vs Nifty Z-Score]],Table2[1Y Return vs Nifty Z-Score])</f>
        <v>143</v>
      </c>
      <c r="AT286">
        <f>_xlfn.RANK.AVG(Table2[[#This Row],[6M Return vs Nifty Z-Score]],Table2[6M Return vs Nifty Z-Score])</f>
        <v>576</v>
      </c>
      <c r="AU286">
        <f>_xlfn.RANK.AVG(Table2[[#This Row],[Sharpe Ratio Z-Score]],Table2[Sharpe Ratio Z-Score])</f>
        <v>214</v>
      </c>
      <c r="AV286">
        <f>(Table2[[#This Row],[Rank 1Y]]+Table2[[#This Row],[Rank 6M]]+Table2[[#This Row],[Rank Sharpe]])/3</f>
        <v>311</v>
      </c>
    </row>
    <row r="287" spans="1:48" x14ac:dyDescent="0.3">
      <c r="A287" t="s">
        <v>362</v>
      </c>
      <c r="B287" t="s">
        <v>363</v>
      </c>
      <c r="C287" t="s">
        <v>3146</v>
      </c>
      <c r="D287" t="s">
        <v>364</v>
      </c>
      <c r="E287">
        <v>69655.049614260002</v>
      </c>
      <c r="F287">
        <v>1924.2</v>
      </c>
      <c r="G287">
        <v>21.0260129868592</v>
      </c>
      <c r="H287">
        <f>(Table2[[#This Row],[1Y Return vs Nifty]]-AVERAGE(Table2[1Y Return vs Nifty]))/_xlfn.STDEV.P(Table2[1Y Return vs Nifty])</f>
        <v>-1.144195058411328E-2</v>
      </c>
      <c r="I287">
        <v>4.24230934458725</v>
      </c>
      <c r="J287">
        <f>(Table2[[#This Row],[1M Return vs Nifty]]-AVERAGE(Table2[1M Return vs Nifty]))/_xlfn.STDEV.P(Table2[1M Return vs Nifty])</f>
        <v>0.32439458557749218</v>
      </c>
      <c r="K287">
        <v>18.6719196838072</v>
      </c>
      <c r="L287">
        <f>(Table2[[#This Row],[6M Return vs Nifty]]-AVERAGE(Table2[6M Return vs Nifty]))/_xlfn.STDEV.P(Table2[6M Return vs Nifty])</f>
        <v>0.17095494621459903</v>
      </c>
      <c r="M287">
        <v>-0.12545861085356999</v>
      </c>
      <c r="N287">
        <f>(Table2[[#This Row],[1W Return vs Nifty]]-AVERAGE(Table2[1W Return vs Nifty]))/_xlfn.STDEV.P(Table2[1W Return vs Nifty])</f>
        <v>-0.11987212435922782</v>
      </c>
      <c r="O287">
        <v>1881.56</v>
      </c>
      <c r="P287">
        <v>1768.3384607788801</v>
      </c>
      <c r="Q287">
        <v>1555.62527172092</v>
      </c>
      <c r="R287">
        <v>58.585667501846402</v>
      </c>
      <c r="S287" s="1">
        <f>(Table2[[#This Row],[Close Price]]-Table2[[#This Row],[20D EMA]])/Table2[[#This Row],[20D EMA]]</f>
        <v>2.2662046387040596E-2</v>
      </c>
      <c r="T287" s="1">
        <f>(Table2[[#This Row],[Close Price]]-Table2[[#This Row],[50D EMA]])/Table2[[#This Row],[50D EMA]]</f>
        <v>8.8140105911890546E-2</v>
      </c>
      <c r="U287" s="1">
        <f>(Table2[[#This Row],[Close Price]]-Table2[[#This Row],[200D EMA]])/Table2[[#This Row],[200D EMA]]</f>
        <v>0.23693027811983411</v>
      </c>
      <c r="V287">
        <v>0.69336435207737601</v>
      </c>
      <c r="W287">
        <v>1877.75</v>
      </c>
      <c r="X287">
        <v>1932</v>
      </c>
      <c r="Y287">
        <v>1877.75</v>
      </c>
      <c r="Z287">
        <v>1932</v>
      </c>
      <c r="AA287">
        <v>1877.75</v>
      </c>
      <c r="AB287">
        <v>1992.2</v>
      </c>
      <c r="AC287" s="1">
        <f>(Table2[[#This Row],[Close Price]]/Table2[[#This Row],[Day Low]])-1</f>
        <v>2.473705232325929E-2</v>
      </c>
      <c r="AD287" s="1">
        <f>(Table2[[#This Row],[Day High]]/Table2[[#This Row],[Close Price]])-1</f>
        <v>4.0536326785156618E-3</v>
      </c>
      <c r="AE287" s="1">
        <f>(Table2[[#This Row],[Close Price]]/Table2[[#This Row],[Current Week Low]])-1</f>
        <v>2.473705232325929E-2</v>
      </c>
      <c r="AF287" s="1">
        <f>(Table2[[#This Row],[Current Week High]]/Table2[[#This Row],[Close Price]])-1</f>
        <v>4.0536326785156618E-3</v>
      </c>
      <c r="AG287" s="1">
        <f>(Table2[[#This Row],[Close Price]]/Table2[[#This Row],[Current Month Low]])-1</f>
        <v>2.473705232325929E-2</v>
      </c>
      <c r="AH287" s="1">
        <f>(Table2[[#This Row],[Current Month High]]/Table2[[#This Row],[Close Price]])-1</f>
        <v>3.5339361812701364E-2</v>
      </c>
      <c r="AI287">
        <v>3.5339361812701302</v>
      </c>
      <c r="AJ287">
        <v>64.468567032779106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0.15</v>
      </c>
      <c r="AM287" t="s">
        <v>3191</v>
      </c>
      <c r="AN287">
        <v>0.76</v>
      </c>
      <c r="AO287" t="s">
        <v>3191</v>
      </c>
      <c r="AP287">
        <v>6.2094718912497002E-2</v>
      </c>
      <c r="AQ287">
        <f>(Table2[[#This Row],[Sharpe Ratio]]-AVERAGE(Table2[Sharpe Ratio]))/_xlfn.STDEV.P(Table2[Sharpe Ratio])</f>
        <v>-2.9772062189645919E-2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0.33426339465910421</v>
      </c>
      <c r="AS287">
        <f>_xlfn.RANK.AVG(Table2[[#This Row],[1Y Return vs Nifty Z-Score]],Table2[1Y Return vs Nifty Z-Score])</f>
        <v>305</v>
      </c>
      <c r="AT287">
        <f>_xlfn.RANK.AVG(Table2[[#This Row],[6M Return vs Nifty Z-Score]],Table2[6M Return vs Nifty Z-Score])</f>
        <v>269</v>
      </c>
      <c r="AU287">
        <f>_xlfn.RANK.AVG(Table2[[#This Row],[Sharpe Ratio Z-Score]],Table2[Sharpe Ratio Z-Score])</f>
        <v>361</v>
      </c>
      <c r="AV287">
        <f>(Table2[[#This Row],[Rank 1Y]]+Table2[[#This Row],[Rank 6M]]+Table2[[#This Row],[Rank Sharpe]])/3</f>
        <v>311.66666666666669</v>
      </c>
    </row>
    <row r="288" spans="1:48" x14ac:dyDescent="0.3">
      <c r="A288" t="s">
        <v>1694</v>
      </c>
      <c r="B288" t="s">
        <v>1695</v>
      </c>
      <c r="C288" t="s">
        <v>3146</v>
      </c>
      <c r="D288" t="s">
        <v>988</v>
      </c>
      <c r="E288">
        <v>4972.2106139159996</v>
      </c>
      <c r="F288">
        <v>38.979999999999997</v>
      </c>
      <c r="G288">
        <v>13.898615294945399</v>
      </c>
      <c r="H288">
        <f>(Table2[[#This Row],[1Y Return vs Nifty]]-AVERAGE(Table2[1Y Return vs Nifty]))/_xlfn.STDEV.P(Table2[1Y Return vs Nifty])</f>
        <v>-0.1385197808767219</v>
      </c>
      <c r="I288">
        <v>-4.9032456306653103</v>
      </c>
      <c r="J288">
        <f>(Table2[[#This Row],[1M Return vs Nifty]]-AVERAGE(Table2[1M Return vs Nifty]))/_xlfn.STDEV.P(Table2[1M Return vs Nifty])</f>
        <v>-0.56017697320425719</v>
      </c>
      <c r="K288">
        <v>14.0756730604653</v>
      </c>
      <c r="L288">
        <f>(Table2[[#This Row],[6M Return vs Nifty]]-AVERAGE(Table2[6M Return vs Nifty]))/_xlfn.STDEV.P(Table2[6M Return vs Nifty])</f>
        <v>2.2095526480051728E-2</v>
      </c>
      <c r="M288">
        <v>-6.6082041546889503</v>
      </c>
      <c r="N288">
        <f>(Table2[[#This Row],[1W Return vs Nifty]]-AVERAGE(Table2[1W Return vs Nifty]))/_xlfn.STDEV.P(Table2[1W Return vs Nifty])</f>
        <v>-1.3750401082583994</v>
      </c>
      <c r="O288">
        <v>40.619999999999997</v>
      </c>
      <c r="P288">
        <v>40.2060805118779</v>
      </c>
      <c r="Q288">
        <v>34.679489253381703</v>
      </c>
      <c r="R288">
        <v>32.4145800424904</v>
      </c>
      <c r="S288" s="1">
        <f>(Table2[[#This Row],[Close Price]]-Table2[[#This Row],[20D EMA]])/Table2[[#This Row],[20D EMA]]</f>
        <v>-4.037419990152636E-2</v>
      </c>
      <c r="T288" s="1">
        <f>(Table2[[#This Row],[Close Price]]-Table2[[#This Row],[50D EMA]])/Table2[[#This Row],[50D EMA]]</f>
        <v>-3.0494902668159553E-2</v>
      </c>
      <c r="U288" s="1">
        <f>(Table2[[#This Row],[Close Price]]-Table2[[#This Row],[200D EMA]])/Table2[[#This Row],[200D EMA]]</f>
        <v>0.12400732649772048</v>
      </c>
      <c r="V288">
        <v>0.65662196191810596</v>
      </c>
      <c r="W288">
        <v>38.159999999999997</v>
      </c>
      <c r="X288">
        <v>39.49</v>
      </c>
      <c r="Y288">
        <v>38.159999999999997</v>
      </c>
      <c r="Z288">
        <v>39.49</v>
      </c>
      <c r="AA288">
        <v>38.159999999999997</v>
      </c>
      <c r="AB288">
        <v>42.95</v>
      </c>
      <c r="AC288" s="1">
        <f>(Table2[[#This Row],[Close Price]]/Table2[[#This Row],[Day Low]])-1</f>
        <v>2.1488469601677052E-2</v>
      </c>
      <c r="AD288" s="1">
        <f>(Table2[[#This Row],[Day High]]/Table2[[#This Row],[Close Price]])-1</f>
        <v>1.3083632632119091E-2</v>
      </c>
      <c r="AE288" s="1">
        <f>(Table2[[#This Row],[Close Price]]/Table2[[#This Row],[Current Week Low]])-1</f>
        <v>2.1488469601677052E-2</v>
      </c>
      <c r="AF288" s="1">
        <f>(Table2[[#This Row],[Current Week High]]/Table2[[#This Row],[Close Price]])-1</f>
        <v>1.3083632632119091E-2</v>
      </c>
      <c r="AG288" s="1">
        <f>(Table2[[#This Row],[Close Price]]/Table2[[#This Row],[Current Month Low]])-1</f>
        <v>2.1488469601677052E-2</v>
      </c>
      <c r="AH288" s="1">
        <f>(Table2[[#This Row],[Current Month High]]/Table2[[#This Row],[Close Price]])-1</f>
        <v>0.10184710107747574</v>
      </c>
      <c r="AI288">
        <v>18.2657773217034</v>
      </c>
      <c r="AJ288">
        <v>73.244444444444397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-0.2</v>
      </c>
      <c r="AM288" t="s">
        <v>3189</v>
      </c>
      <c r="AN288">
        <v>-6.9</v>
      </c>
      <c r="AO288" t="s">
        <v>3189</v>
      </c>
      <c r="AP288">
        <v>8.5895796164252997E-2</v>
      </c>
      <c r="AQ288">
        <f>(Table2[[#This Row],[Sharpe Ratio]]-AVERAGE(Table2[Sharpe Ratio]))/_xlfn.STDEV.P(Table2[Sharpe Ratio])</f>
        <v>0.24702444016178418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-1.8046168956975426</v>
      </c>
      <c r="AS288">
        <f>_xlfn.RANK.AVG(Table2[[#This Row],[1Y Return vs Nifty Z-Score]],Table2[1Y Return vs Nifty Z-Score])</f>
        <v>347</v>
      </c>
      <c r="AT288">
        <f>_xlfn.RANK.AVG(Table2[[#This Row],[6M Return vs Nifty Z-Score]],Table2[6M Return vs Nifty Z-Score])</f>
        <v>316</v>
      </c>
      <c r="AU288">
        <f>_xlfn.RANK.AVG(Table2[[#This Row],[Sharpe Ratio Z-Score]],Table2[Sharpe Ratio Z-Score])</f>
        <v>272</v>
      </c>
      <c r="AV288">
        <f>(Table2[[#This Row],[Rank 1Y]]+Table2[[#This Row],[Rank 6M]]+Table2[[#This Row],[Rank Sharpe]])/3</f>
        <v>311.66666666666669</v>
      </c>
    </row>
    <row r="289" spans="1:48" x14ac:dyDescent="0.3">
      <c r="A289" t="s">
        <v>2273</v>
      </c>
      <c r="B289" t="s">
        <v>2274</v>
      </c>
      <c r="C289" t="s">
        <v>3158</v>
      </c>
      <c r="D289" t="s">
        <v>378</v>
      </c>
      <c r="E289">
        <v>2487.0711187679999</v>
      </c>
      <c r="F289">
        <v>215.96</v>
      </c>
      <c r="G289">
        <v>-52.990502027379499</v>
      </c>
      <c r="H289">
        <f>(Table2[[#This Row],[1Y Return vs Nifty]]-AVERAGE(Table2[1Y Return vs Nifty]))/_xlfn.STDEV.P(Table2[1Y Return vs Nifty])</f>
        <v>-1.3311182953601188</v>
      </c>
      <c r="I289">
        <v>-0.57290250861158498</v>
      </c>
      <c r="J289">
        <f>(Table2[[#This Row],[1M Return vs Nifty]]-AVERAGE(Table2[1M Return vs Nifty]))/_xlfn.STDEV.P(Table2[1M Return vs Nifty])</f>
        <v>-0.14133980302704668</v>
      </c>
      <c r="K289">
        <v>-48.596998196968698</v>
      </c>
      <c r="L289">
        <f>(Table2[[#This Row],[6M Return vs Nifty]]-AVERAGE(Table2[6M Return vs Nifty]))/_xlfn.STDEV.P(Table2[6M Return vs Nifty])</f>
        <v>-2.0076949180136143</v>
      </c>
      <c r="M289">
        <v>-1.8636733341157199</v>
      </c>
      <c r="N289">
        <f>(Table2[[#This Row],[1W Return vs Nifty]]-AVERAGE(Table2[1W Return vs Nifty]))/_xlfn.STDEV.P(Table2[1W Return vs Nifty])</f>
        <v>-0.45641957250880016</v>
      </c>
      <c r="O289">
        <v>217.81</v>
      </c>
      <c r="P289">
        <v>219.62409343620601</v>
      </c>
      <c r="Q289">
        <v>250.85595855478201</v>
      </c>
      <c r="R289">
        <v>43.998760941504202</v>
      </c>
      <c r="S289" s="1">
        <f>(Table2[[#This Row],[Close Price]]-Table2[[#This Row],[20D EMA]])/Table2[[#This Row],[20D EMA]]</f>
        <v>-8.4936412469583319E-3</v>
      </c>
      <c r="T289" s="1">
        <f>(Table2[[#This Row],[Close Price]]-Table2[[#This Row],[50D EMA]])/Table2[[#This Row],[50D EMA]]</f>
        <v>-1.6683476657219795E-2</v>
      </c>
      <c r="U289" s="1">
        <f>(Table2[[#This Row],[Close Price]]-Table2[[#This Row],[200D EMA]])/Table2[[#This Row],[200D EMA]]</f>
        <v>-0.13910755301896249</v>
      </c>
      <c r="V289">
        <v>1.1593359410804001</v>
      </c>
      <c r="W289">
        <v>215.16</v>
      </c>
      <c r="X289">
        <v>219.85</v>
      </c>
      <c r="Y289">
        <v>215.16</v>
      </c>
      <c r="Z289">
        <v>219.85</v>
      </c>
      <c r="AA289">
        <v>215.16</v>
      </c>
      <c r="AB289">
        <v>232</v>
      </c>
      <c r="AC289" s="1">
        <f>(Table2[[#This Row],[Close Price]]/Table2[[#This Row],[Day Low]])-1</f>
        <v>3.7181632273657339E-3</v>
      </c>
      <c r="AD289" s="1">
        <f>(Table2[[#This Row],[Day High]]/Table2[[#This Row],[Close Price]])-1</f>
        <v>1.8012594924986081E-2</v>
      </c>
      <c r="AE289" s="1">
        <f>(Table2[[#This Row],[Close Price]]/Table2[[#This Row],[Current Week Low]])-1</f>
        <v>3.7181632273657339E-3</v>
      </c>
      <c r="AF289" s="1">
        <f>(Table2[[#This Row],[Current Week High]]/Table2[[#This Row],[Close Price]])-1</f>
        <v>1.8012594924986081E-2</v>
      </c>
      <c r="AG289" s="1">
        <f>(Table2[[#This Row],[Close Price]]/Table2[[#This Row],[Current Month Low]])-1</f>
        <v>3.7181632273657339E-3</v>
      </c>
      <c r="AH289" s="1">
        <f>(Table2[[#This Row],[Current Month High]]/Table2[[#This Row],[Close Price]])-1</f>
        <v>7.4273013521022335E-2</v>
      </c>
      <c r="AI289">
        <v>99.921281718836795</v>
      </c>
      <c r="AJ289">
        <v>12.7728459530026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-0.11</v>
      </c>
      <c r="AM289" t="s">
        <v>3189</v>
      </c>
      <c r="AN289">
        <v>-0.04</v>
      </c>
      <c r="AO289" t="s">
        <v>3189</v>
      </c>
      <c r="AP289">
        <v>-3.9079523320007997E-2</v>
      </c>
      <c r="AQ289">
        <f>(Table2[[#This Row],[Sharpe Ratio]]-AVERAGE(Table2[Sharpe Ratio]))/_xlfn.STDEV.P(Table2[Sharpe Ratio])</f>
        <v>-1.2063858802027614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719</v>
      </c>
      <c r="AT289">
        <f>_xlfn.RANK.AVG(Table2[[#This Row],[6M Return vs Nifty Z-Score]],Table2[6M Return vs Nifty Z-Score])</f>
        <v>736</v>
      </c>
      <c r="AU289">
        <f>_xlfn.RANK.AVG(Table2[[#This Row],[Sharpe Ratio Z-Score]],Table2[Sharpe Ratio Z-Score])</f>
        <v>657</v>
      </c>
      <c r="AV289">
        <f>(Table2[[#This Row],[Rank 1Y]]+Table2[[#This Row],[Rank 6M]]+Table2[[#This Row],[Rank Sharpe]])/3</f>
        <v>704</v>
      </c>
    </row>
    <row r="290" spans="1:48" x14ac:dyDescent="0.3">
      <c r="A290" t="s">
        <v>1126</v>
      </c>
      <c r="B290" t="s">
        <v>1127</v>
      </c>
      <c r="C290" t="s">
        <v>3146</v>
      </c>
      <c r="D290" t="s">
        <v>988</v>
      </c>
      <c r="E290">
        <v>11208.179305975</v>
      </c>
      <c r="F290">
        <v>555.54999999999995</v>
      </c>
      <c r="G290">
        <v>6.3962056214497798</v>
      </c>
      <c r="H290">
        <f>(Table2[[#This Row],[1Y Return vs Nifty]]-AVERAGE(Table2[1Y Return vs Nifty]))/_xlfn.STDEV.P(Table2[1Y Return vs Nifty])</f>
        <v>-0.27228388167268908</v>
      </c>
      <c r="I290">
        <v>12.8417319497146</v>
      </c>
      <c r="J290">
        <f>(Table2[[#This Row],[1M Return vs Nifty]]-AVERAGE(Table2[1M Return vs Nifty]))/_xlfn.STDEV.P(Table2[1M Return vs Nifty])</f>
        <v>1.1561434164602724</v>
      </c>
      <c r="K290">
        <v>37.365496008772801</v>
      </c>
      <c r="L290">
        <f>(Table2[[#This Row],[6M Return vs Nifty]]-AVERAGE(Table2[6M Return vs Nifty]))/_xlfn.STDEV.P(Table2[6M Return vs Nifty])</f>
        <v>0.77638697642070609</v>
      </c>
      <c r="M290">
        <v>-3.6383692141402499</v>
      </c>
      <c r="N290">
        <f>(Table2[[#This Row],[1W Return vs Nifty]]-AVERAGE(Table2[1W Return vs Nifty]))/_xlfn.STDEV.P(Table2[1W Return vs Nifty])</f>
        <v>-0.80003038288262163</v>
      </c>
      <c r="O290">
        <v>556.88</v>
      </c>
      <c r="P290">
        <v>510.41922717093502</v>
      </c>
      <c r="Q290">
        <v>437.89845902175</v>
      </c>
      <c r="R290">
        <v>40.9062484757414</v>
      </c>
      <c r="S290" s="1">
        <f>(Table2[[#This Row],[Close Price]]-Table2[[#This Row],[20D EMA]])/Table2[[#This Row],[20D EMA]]</f>
        <v>-2.388306277833718E-3</v>
      </c>
      <c r="T290" s="1">
        <f>(Table2[[#This Row],[Close Price]]-Table2[[#This Row],[50D EMA]])/Table2[[#This Row],[50D EMA]]</f>
        <v>8.8419029743859998E-2</v>
      </c>
      <c r="U290" s="1">
        <f>(Table2[[#This Row],[Close Price]]-Table2[[#This Row],[200D EMA]])/Table2[[#This Row],[200D EMA]]</f>
        <v>0.26867311029383256</v>
      </c>
      <c r="V290">
        <v>1.0450090335103299</v>
      </c>
      <c r="W290">
        <v>552.79999999999995</v>
      </c>
      <c r="X290">
        <v>578.4</v>
      </c>
      <c r="Y290">
        <v>552.79999999999995</v>
      </c>
      <c r="Z290">
        <v>578.4</v>
      </c>
      <c r="AA290">
        <v>552.79999999999995</v>
      </c>
      <c r="AB290">
        <v>605.35</v>
      </c>
      <c r="AC290" s="1">
        <f>(Table2[[#This Row],[Close Price]]/Table2[[#This Row],[Day Low]])-1</f>
        <v>4.9746743849492514E-3</v>
      </c>
      <c r="AD290" s="1">
        <f>(Table2[[#This Row],[Day High]]/Table2[[#This Row],[Close Price]])-1</f>
        <v>4.1130411304113101E-2</v>
      </c>
      <c r="AE290" s="1">
        <f>(Table2[[#This Row],[Close Price]]/Table2[[#This Row],[Current Week Low]])-1</f>
        <v>4.9746743849492514E-3</v>
      </c>
      <c r="AF290" s="1">
        <f>(Table2[[#This Row],[Current Week High]]/Table2[[#This Row],[Close Price]])-1</f>
        <v>4.1130411304113101E-2</v>
      </c>
      <c r="AG290" s="1">
        <f>(Table2[[#This Row],[Close Price]]/Table2[[#This Row],[Current Month Low]])-1</f>
        <v>4.9746743849492514E-3</v>
      </c>
      <c r="AH290" s="1">
        <f>(Table2[[#This Row],[Current Month High]]/Table2[[#This Row],[Close Price]])-1</f>
        <v>8.964089640896411E-2</v>
      </c>
      <c r="AI290">
        <v>12.5011250112501</v>
      </c>
      <c r="AJ290">
        <v>61.732168850072703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0.11</v>
      </c>
      <c r="AM290" t="s">
        <v>3191</v>
      </c>
      <c r="AN290">
        <v>-4.07</v>
      </c>
      <c r="AO290" t="s">
        <v>3189</v>
      </c>
      <c r="AP290">
        <v>4.2365866792171997E-2</v>
      </c>
      <c r="AQ290">
        <f>(Table2[[#This Row],[Sharpe Ratio]]-AVERAGE(Table2[Sharpe Ratio]))/_xlfn.STDEV.P(Table2[Sharpe Ratio])</f>
        <v>-0.25921030166730086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0.60100582665836688</v>
      </c>
      <c r="AS290">
        <f>_xlfn.RANK.AVG(Table2[[#This Row],[1Y Return vs Nifty Z-Score]],Table2[1Y Return vs Nifty Z-Score])</f>
        <v>389</v>
      </c>
      <c r="AT290">
        <f>_xlfn.RANK.AVG(Table2[[#This Row],[6M Return vs Nifty Z-Score]],Table2[6M Return vs Nifty Z-Score])</f>
        <v>139</v>
      </c>
      <c r="AU290">
        <f>_xlfn.RANK.AVG(Table2[[#This Row],[Sharpe Ratio Z-Score]],Table2[Sharpe Ratio Z-Score])</f>
        <v>412</v>
      </c>
      <c r="AV290">
        <f>(Table2[[#This Row],[Rank 1Y]]+Table2[[#This Row],[Rank 6M]]+Table2[[#This Row],[Rank Sharpe]])/3</f>
        <v>313.33333333333331</v>
      </c>
    </row>
    <row r="291" spans="1:48" x14ac:dyDescent="0.3">
      <c r="A291" t="s">
        <v>1316</v>
      </c>
      <c r="B291" t="s">
        <v>1317</v>
      </c>
      <c r="C291" t="s">
        <v>3155</v>
      </c>
      <c r="D291" t="s">
        <v>438</v>
      </c>
      <c r="E291">
        <v>8684.4915221199899</v>
      </c>
      <c r="F291">
        <v>648.1</v>
      </c>
      <c r="G291">
        <v>-15.7620058375834</v>
      </c>
      <c r="H291">
        <f>(Table2[[#This Row],[1Y Return vs Nifty]]-AVERAGE(Table2[1Y Return vs Nifty]))/_xlfn.STDEV.P(Table2[1Y Return vs Nifty])</f>
        <v>-0.66735338068119321</v>
      </c>
      <c r="I291">
        <v>11.841185268503001</v>
      </c>
      <c r="J291">
        <f>(Table2[[#This Row],[1M Return vs Nifty]]-AVERAGE(Table2[1M Return vs Nifty]))/_xlfn.STDEV.P(Table2[1M Return vs Nifty])</f>
        <v>1.0593690665352906</v>
      </c>
      <c r="K291">
        <v>-39.491432392170303</v>
      </c>
      <c r="L291">
        <f>(Table2[[#This Row],[6M Return vs Nifty]]-AVERAGE(Table2[6M Return vs Nifty]))/_xlfn.STDEV.P(Table2[6M Return vs Nifty])</f>
        <v>-1.7127914123632828</v>
      </c>
      <c r="M291">
        <v>-0.33806742214136098</v>
      </c>
      <c r="N291">
        <f>(Table2[[#This Row],[1W Return vs Nifty]]-AVERAGE(Table2[1W Return vs Nifty]))/_xlfn.STDEV.P(Table2[1W Return vs Nifty])</f>
        <v>-0.16103674685116881</v>
      </c>
      <c r="O291">
        <v>657.16</v>
      </c>
      <c r="P291">
        <v>660.434628075158</v>
      </c>
      <c r="Q291">
        <v>721.99100737572303</v>
      </c>
      <c r="R291">
        <v>40.461129105018898</v>
      </c>
      <c r="S291" s="1">
        <f>(Table2[[#This Row],[Close Price]]-Table2[[#This Row],[20D EMA]])/Table2[[#This Row],[20D EMA]]</f>
        <v>-1.3786596871385882E-2</v>
      </c>
      <c r="T291" s="1">
        <f>(Table2[[#This Row],[Close Price]]-Table2[[#This Row],[50D EMA]])/Table2[[#This Row],[50D EMA]]</f>
        <v>-1.8676531409486132E-2</v>
      </c>
      <c r="U291" s="1">
        <f>(Table2[[#This Row],[Close Price]]-Table2[[#This Row],[200D EMA]])/Table2[[#This Row],[200D EMA]]</f>
        <v>-0.10234339018196419</v>
      </c>
      <c r="V291">
        <v>1.14789173507161</v>
      </c>
      <c r="W291">
        <v>645.04999999999995</v>
      </c>
      <c r="X291">
        <v>669.4</v>
      </c>
      <c r="Y291">
        <v>645.04999999999995</v>
      </c>
      <c r="Z291">
        <v>669.4</v>
      </c>
      <c r="AA291">
        <v>645.04999999999995</v>
      </c>
      <c r="AB291">
        <v>695</v>
      </c>
      <c r="AC291" s="1">
        <f>(Table2[[#This Row],[Close Price]]/Table2[[#This Row],[Day Low]])-1</f>
        <v>4.7283156344470889E-3</v>
      </c>
      <c r="AD291" s="1">
        <f>(Table2[[#This Row],[Day High]]/Table2[[#This Row],[Close Price]])-1</f>
        <v>3.2865298565036172E-2</v>
      </c>
      <c r="AE291" s="1">
        <f>(Table2[[#This Row],[Close Price]]/Table2[[#This Row],[Current Week Low]])-1</f>
        <v>4.7283156344470889E-3</v>
      </c>
      <c r="AF291" s="1">
        <f>(Table2[[#This Row],[Current Week High]]/Table2[[#This Row],[Close Price]])-1</f>
        <v>3.2865298565036172E-2</v>
      </c>
      <c r="AG291" s="1">
        <f>(Table2[[#This Row],[Close Price]]/Table2[[#This Row],[Current Month Low]])-1</f>
        <v>4.7283156344470889E-3</v>
      </c>
      <c r="AH291" s="1">
        <f>(Table2[[#This Row],[Current Month High]]/Table2[[#This Row],[Close Price]])-1</f>
        <v>7.2365375713624447E-2</v>
      </c>
      <c r="AI291">
        <v>69.264002468754796</v>
      </c>
      <c r="AJ291">
        <v>19.465437788018399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0.03</v>
      </c>
      <c r="AM291" t="s">
        <v>3191</v>
      </c>
      <c r="AN291">
        <v>0.32</v>
      </c>
      <c r="AO291" t="s">
        <v>3191</v>
      </c>
      <c r="AP291">
        <v>0.160224189344987</v>
      </c>
      <c r="AQ291">
        <f>(Table2[[#This Row],[Sharpe Ratio]]-AVERAGE(Table2[Sharpe Ratio]))/_xlfn.STDEV.P(Table2[Sharpe Ratio])</f>
        <v>1.1114323423844101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559</v>
      </c>
      <c r="AT291">
        <f>_xlfn.RANK.AVG(Table2[[#This Row],[6M Return vs Nifty Z-Score]],Table2[6M Return vs Nifty Z-Score])</f>
        <v>730</v>
      </c>
      <c r="AU291">
        <f>_xlfn.RANK.AVG(Table2[[#This Row],[Sharpe Ratio Z-Score]],Table2[Sharpe Ratio Z-Score])</f>
        <v>99</v>
      </c>
      <c r="AV291">
        <f>(Table2[[#This Row],[Rank 1Y]]+Table2[[#This Row],[Rank 6M]]+Table2[[#This Row],[Rank Sharpe]])/3</f>
        <v>462.66666666666669</v>
      </c>
    </row>
    <row r="292" spans="1:48" x14ac:dyDescent="0.3">
      <c r="A292" t="s">
        <v>681</v>
      </c>
      <c r="B292" t="s">
        <v>682</v>
      </c>
      <c r="C292" t="s">
        <v>3155</v>
      </c>
      <c r="D292" t="s">
        <v>257</v>
      </c>
      <c r="E292">
        <v>26850.153600000001</v>
      </c>
      <c r="F292">
        <v>2425.0500000000002</v>
      </c>
      <c r="G292">
        <v>-16.143427106332599</v>
      </c>
      <c r="H292">
        <f>(Table2[[#This Row],[1Y Return vs Nifty]]-AVERAGE(Table2[1Y Return vs Nifty]))/_xlfn.STDEV.P(Table2[1Y Return vs Nifty])</f>
        <v>-0.67415392547401332</v>
      </c>
      <c r="I292">
        <v>-0.73413633110249599</v>
      </c>
      <c r="J292">
        <f>(Table2[[#This Row],[1M Return vs Nifty]]-AVERAGE(Table2[1M Return vs Nifty]))/_xlfn.STDEV.P(Table2[1M Return vs Nifty])</f>
        <v>-0.15693457601513278</v>
      </c>
      <c r="K292">
        <v>9.8340645383417193</v>
      </c>
      <c r="L292">
        <f>(Table2[[#This Row],[6M Return vs Nifty]]-AVERAGE(Table2[6M Return vs Nifty]))/_xlfn.STDEV.P(Table2[6M Return vs Nifty])</f>
        <v>-0.11527816886037322</v>
      </c>
      <c r="M292">
        <v>0.96182004763775697</v>
      </c>
      <c r="N292">
        <f>(Table2[[#This Row],[1W Return vs Nifty]]-AVERAGE(Table2[1W Return vs Nifty]))/_xlfn.STDEV.P(Table2[1W Return vs Nifty])</f>
        <v>9.0643212466370957E-2</v>
      </c>
      <c r="O292">
        <v>2460.35</v>
      </c>
      <c r="P292">
        <v>2498.5245090738499</v>
      </c>
      <c r="Q292">
        <v>2361.1616258622598</v>
      </c>
      <c r="R292">
        <v>39.206915188427402</v>
      </c>
      <c r="S292" s="1">
        <f>(Table2[[#This Row],[Close Price]]-Table2[[#This Row],[20D EMA]])/Table2[[#This Row],[20D EMA]]</f>
        <v>-1.4347552177535606E-2</v>
      </c>
      <c r="T292" s="1">
        <f>(Table2[[#This Row],[Close Price]]-Table2[[#This Row],[50D EMA]])/Table2[[#This Row],[50D EMA]]</f>
        <v>-2.9407159628418125E-2</v>
      </c>
      <c r="U292" s="1">
        <f>(Table2[[#This Row],[Close Price]]-Table2[[#This Row],[200D EMA]])/Table2[[#This Row],[200D EMA]]</f>
        <v>2.7058026624674332E-2</v>
      </c>
      <c r="V292">
        <v>1.1287101421579999</v>
      </c>
      <c r="W292">
        <v>2410.0500000000002</v>
      </c>
      <c r="X292">
        <v>2467.4499999999998</v>
      </c>
      <c r="Y292">
        <v>2410.0500000000002</v>
      </c>
      <c r="Z292">
        <v>2467.4499999999998</v>
      </c>
      <c r="AA292">
        <v>2410.0500000000002</v>
      </c>
      <c r="AB292">
        <v>2539.4</v>
      </c>
      <c r="AC292" s="1">
        <f>(Table2[[#This Row],[Close Price]]/Table2[[#This Row],[Day Low]])-1</f>
        <v>6.2239372627124201E-3</v>
      </c>
      <c r="AD292" s="1">
        <f>(Table2[[#This Row],[Day High]]/Table2[[#This Row],[Close Price]])-1</f>
        <v>1.7484175584008499E-2</v>
      </c>
      <c r="AE292" s="1">
        <f>(Table2[[#This Row],[Close Price]]/Table2[[#This Row],[Current Week Low]])-1</f>
        <v>6.2239372627124201E-3</v>
      </c>
      <c r="AF292" s="1">
        <f>(Table2[[#This Row],[Current Week High]]/Table2[[#This Row],[Close Price]])-1</f>
        <v>1.7484175584008499E-2</v>
      </c>
      <c r="AG292" s="1">
        <f>(Table2[[#This Row],[Close Price]]/Table2[[#This Row],[Current Month Low]])-1</f>
        <v>6.2239372627124201E-3</v>
      </c>
      <c r="AH292" s="1">
        <f>(Table2[[#This Row],[Current Month High]]/Table2[[#This Row],[Close Price]])-1</f>
        <v>4.7153666934702354E-2</v>
      </c>
      <c r="AI292">
        <v>22.059338982701298</v>
      </c>
      <c r="AJ292">
        <v>29.322205631399299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-0.14000000000000001</v>
      </c>
      <c r="AM292" t="s">
        <v>3189</v>
      </c>
      <c r="AN292">
        <v>-1.78</v>
      </c>
      <c r="AO292" t="s">
        <v>3189</v>
      </c>
      <c r="AP292">
        <v>5.0751586201364003E-2</v>
      </c>
      <c r="AQ292">
        <f>(Table2[[#This Row],[Sharpe Ratio]]-AVERAGE(Table2[Sharpe Ratio]))/_xlfn.STDEV.P(Table2[Sharpe Ratio])</f>
        <v>-0.16168791738137112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563</v>
      </c>
      <c r="AT292">
        <f>_xlfn.RANK.AVG(Table2[[#This Row],[6M Return vs Nifty Z-Score]],Table2[6M Return vs Nifty Z-Score])</f>
        <v>362</v>
      </c>
      <c r="AU292">
        <f>_xlfn.RANK.AVG(Table2[[#This Row],[Sharpe Ratio Z-Score]],Table2[Sharpe Ratio Z-Score])</f>
        <v>385</v>
      </c>
      <c r="AV292">
        <f>(Table2[[#This Row],[Rank 1Y]]+Table2[[#This Row],[Rank 6M]]+Table2[[#This Row],[Rank Sharpe]])/3</f>
        <v>436.66666666666669</v>
      </c>
    </row>
    <row r="293" spans="1:48" x14ac:dyDescent="0.3">
      <c r="A293" t="s">
        <v>1579</v>
      </c>
      <c r="B293" t="s">
        <v>1580</v>
      </c>
      <c r="C293" t="s">
        <v>3155</v>
      </c>
      <c r="D293" t="s">
        <v>1390</v>
      </c>
      <c r="E293">
        <v>6144.6337604749997</v>
      </c>
      <c r="F293">
        <v>949.75</v>
      </c>
      <c r="G293">
        <v>9.2657120589434694</v>
      </c>
      <c r="H293">
        <f>(Table2[[#This Row],[1Y Return vs Nifty]]-AVERAGE(Table2[1Y Return vs Nifty]))/_xlfn.STDEV.P(Table2[1Y Return vs Nifty])</f>
        <v>-0.22112205966560847</v>
      </c>
      <c r="I293">
        <v>12.328089521191099</v>
      </c>
      <c r="J293">
        <f>(Table2[[#This Row],[1M Return vs Nifty]]-AVERAGE(Table2[1M Return vs Nifty]))/_xlfn.STDEV.P(Table2[1M Return vs Nifty])</f>
        <v>1.1064631636068443</v>
      </c>
      <c r="K293">
        <v>6.2338454063457496</v>
      </c>
      <c r="L293">
        <f>(Table2[[#This Row],[6M Return vs Nifty]]-AVERAGE(Table2[6M Return vs Nifty]))/_xlfn.STDEV.P(Table2[6M Return vs Nifty])</f>
        <v>-0.23187907712853467</v>
      </c>
      <c r="M293">
        <v>-4.4487655678599003</v>
      </c>
      <c r="N293">
        <f>(Table2[[#This Row],[1W Return vs Nifty]]-AVERAGE(Table2[1W Return vs Nifty]))/_xlfn.STDEV.P(Table2[1W Return vs Nifty])</f>
        <v>-0.95693667367862578</v>
      </c>
      <c r="O293">
        <v>896.38</v>
      </c>
      <c r="P293">
        <v>847.04515202080097</v>
      </c>
      <c r="Q293">
        <v>786.23861456804696</v>
      </c>
      <c r="R293">
        <v>67.026813795403498</v>
      </c>
      <c r="S293" s="1">
        <f>(Table2[[#This Row],[Close Price]]-Table2[[#This Row],[20D EMA]])/Table2[[#This Row],[20D EMA]]</f>
        <v>5.9539481023672999E-2</v>
      </c>
      <c r="T293" s="1">
        <f>(Table2[[#This Row],[Close Price]]-Table2[[#This Row],[50D EMA]])/Table2[[#This Row],[50D EMA]]</f>
        <v>0.12125073584823126</v>
      </c>
      <c r="U293" s="1">
        <f>(Table2[[#This Row],[Close Price]]-Table2[[#This Row],[200D EMA]])/Table2[[#This Row],[200D EMA]]</f>
        <v>0.20796661777008352</v>
      </c>
      <c r="V293">
        <v>0.88924564606371503</v>
      </c>
      <c r="W293">
        <v>896.5</v>
      </c>
      <c r="X293">
        <v>959</v>
      </c>
      <c r="Y293">
        <v>896.5</v>
      </c>
      <c r="Z293">
        <v>959</v>
      </c>
      <c r="AA293">
        <v>890.1</v>
      </c>
      <c r="AB293">
        <v>960.5</v>
      </c>
      <c r="AC293" s="1">
        <f>(Table2[[#This Row],[Close Price]]/Table2[[#This Row],[Day Low]])-1</f>
        <v>5.9397657557166861E-2</v>
      </c>
      <c r="AD293" s="1">
        <f>(Table2[[#This Row],[Day High]]/Table2[[#This Row],[Close Price]])-1</f>
        <v>9.7394051066070908E-3</v>
      </c>
      <c r="AE293" s="1">
        <f>(Table2[[#This Row],[Close Price]]/Table2[[#This Row],[Current Week Low]])-1</f>
        <v>5.9397657557166861E-2</v>
      </c>
      <c r="AF293" s="1">
        <f>(Table2[[#This Row],[Current Week High]]/Table2[[#This Row],[Close Price]])-1</f>
        <v>9.7394051066070908E-3</v>
      </c>
      <c r="AG293" s="1">
        <f>(Table2[[#This Row],[Close Price]]/Table2[[#This Row],[Current Month Low]])-1</f>
        <v>6.7014942141332412E-2</v>
      </c>
      <c r="AH293" s="1">
        <f>(Table2[[#This Row],[Current Month High]]/Table2[[#This Row],[Close Price]])-1</f>
        <v>1.1318768096867604E-2</v>
      </c>
      <c r="AI293">
        <v>14.661753092919099</v>
      </c>
      <c r="AJ293">
        <v>55.594692005242401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0.17</v>
      </c>
      <c r="AM293" t="s">
        <v>3191</v>
      </c>
      <c r="AN293">
        <v>4.16</v>
      </c>
      <c r="AO293" t="s">
        <v>3191</v>
      </c>
      <c r="AP293">
        <v>0.122810061583874</v>
      </c>
      <c r="AQ293">
        <f>(Table2[[#This Row],[Sharpe Ratio]]-AVERAGE(Table2[Sharpe Ratio]))/_xlfn.STDEV.P(Table2[Sharpe Ratio])</f>
        <v>0.67632179703959516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0.37284715017367054</v>
      </c>
      <c r="AS293">
        <f>_xlfn.RANK.AVG(Table2[[#This Row],[1Y Return vs Nifty Z-Score]],Table2[1Y Return vs Nifty Z-Score])</f>
        <v>374</v>
      </c>
      <c r="AT293">
        <f>_xlfn.RANK.AVG(Table2[[#This Row],[6M Return vs Nifty Z-Score]],Table2[6M Return vs Nifty Z-Score])</f>
        <v>402</v>
      </c>
      <c r="AU293">
        <f>_xlfn.RANK.AVG(Table2[[#This Row],[Sharpe Ratio Z-Score]],Table2[Sharpe Ratio Z-Score])</f>
        <v>174</v>
      </c>
      <c r="AV293">
        <f>(Table2[[#This Row],[Rank 1Y]]+Table2[[#This Row],[Rank 6M]]+Table2[[#This Row],[Rank Sharpe]])/3</f>
        <v>316.66666666666669</v>
      </c>
    </row>
    <row r="294" spans="1:48" x14ac:dyDescent="0.3">
      <c r="A294" t="s">
        <v>626</v>
      </c>
      <c r="B294" t="s">
        <v>627</v>
      </c>
      <c r="C294" t="s">
        <v>3148</v>
      </c>
      <c r="D294" t="s">
        <v>54</v>
      </c>
      <c r="E294">
        <v>30082.0797736799</v>
      </c>
      <c r="F294">
        <v>1937.1</v>
      </c>
      <c r="G294">
        <v>10.430540120852999</v>
      </c>
      <c r="H294">
        <f>(Table2[[#This Row],[1Y Return vs Nifty]]-AVERAGE(Table2[1Y Return vs Nifty]))/_xlfn.STDEV.P(Table2[1Y Return vs Nifty])</f>
        <v>-0.20035377519912725</v>
      </c>
      <c r="I294">
        <v>-5.1517814246782301</v>
      </c>
      <c r="J294">
        <f>(Table2[[#This Row],[1M Return vs Nifty]]-AVERAGE(Table2[1M Return vs Nifty]))/_xlfn.STDEV.P(Table2[1M Return vs Nifty])</f>
        <v>-0.58421572157086432</v>
      </c>
      <c r="K294">
        <v>12.1771231855435</v>
      </c>
      <c r="L294">
        <f>(Table2[[#This Row],[6M Return vs Nifty]]-AVERAGE(Table2[6M Return vs Nifty]))/_xlfn.STDEV.P(Table2[6M Return vs Nifty])</f>
        <v>-3.939313065220363E-2</v>
      </c>
      <c r="M294">
        <v>0.53888006408124101</v>
      </c>
      <c r="N294">
        <f>(Table2[[#This Row],[1W Return vs Nifty]]-AVERAGE(Table2[1W Return vs Nifty]))/_xlfn.STDEV.P(Table2[1W Return vs Nifty])</f>
        <v>8.7549564980658537E-3</v>
      </c>
      <c r="O294">
        <v>1931.06</v>
      </c>
      <c r="P294">
        <v>1890.70327941507</v>
      </c>
      <c r="Q294">
        <v>1716.39764607661</v>
      </c>
      <c r="R294">
        <v>50.465959372639297</v>
      </c>
      <c r="S294" s="1">
        <f>(Table2[[#This Row],[Close Price]]-Table2[[#This Row],[20D EMA]])/Table2[[#This Row],[20D EMA]]</f>
        <v>3.1278158110053357E-3</v>
      </c>
      <c r="T294" s="1">
        <f>(Table2[[#This Row],[Close Price]]-Table2[[#This Row],[50D EMA]])/Table2[[#This Row],[50D EMA]]</f>
        <v>2.4539398164731437E-2</v>
      </c>
      <c r="U294" s="1">
        <f>(Table2[[#This Row],[Close Price]]-Table2[[#This Row],[200D EMA]])/Table2[[#This Row],[200D EMA]]</f>
        <v>0.12858462864236472</v>
      </c>
      <c r="V294">
        <v>0.86537233998058805</v>
      </c>
      <c r="W294">
        <v>1907.1</v>
      </c>
      <c r="X294">
        <v>1945</v>
      </c>
      <c r="Y294">
        <v>1907.1</v>
      </c>
      <c r="Z294">
        <v>1945</v>
      </c>
      <c r="AA294">
        <v>1905</v>
      </c>
      <c r="AB294">
        <v>1991.35</v>
      </c>
      <c r="AC294" s="1">
        <f>(Table2[[#This Row],[Close Price]]/Table2[[#This Row],[Day Low]])-1</f>
        <v>1.5730690577316242E-2</v>
      </c>
      <c r="AD294" s="1">
        <f>(Table2[[#This Row],[Day High]]/Table2[[#This Row],[Close Price]])-1</f>
        <v>4.0782613184657812E-3</v>
      </c>
      <c r="AE294" s="1">
        <f>(Table2[[#This Row],[Close Price]]/Table2[[#This Row],[Current Week Low]])-1</f>
        <v>1.5730690577316242E-2</v>
      </c>
      <c r="AF294" s="1">
        <f>(Table2[[#This Row],[Current Week High]]/Table2[[#This Row],[Close Price]])-1</f>
        <v>4.0782613184657812E-3</v>
      </c>
      <c r="AG294" s="1">
        <f>(Table2[[#This Row],[Close Price]]/Table2[[#This Row],[Current Month Low]])-1</f>
        <v>1.6850393700787336E-2</v>
      </c>
      <c r="AH294" s="1">
        <f>(Table2[[#This Row],[Current Month High]]/Table2[[#This Row],[Close Price]])-1</f>
        <v>2.800578183883129E-2</v>
      </c>
      <c r="AI294">
        <v>4.7958288162717402</v>
      </c>
      <c r="AJ294">
        <v>55.659126521756598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-0.09</v>
      </c>
      <c r="AM294" t="s">
        <v>3189</v>
      </c>
      <c r="AN294">
        <v>-0.01</v>
      </c>
      <c r="AO294" t="s">
        <v>3189</v>
      </c>
      <c r="AP294">
        <v>9.2378340014481003E-2</v>
      </c>
      <c r="AQ294">
        <f>(Table2[[#This Row],[Sharpe Ratio]]-AVERAGE(Table2[Sharpe Ratio]))/_xlfn.STDEV.P(Table2[Sharpe Ratio])</f>
        <v>0.32241369440028728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-0.4927939765238421</v>
      </c>
      <c r="AS294">
        <f>_xlfn.RANK.AVG(Table2[[#This Row],[1Y Return vs Nifty Z-Score]],Table2[1Y Return vs Nifty Z-Score])</f>
        <v>367</v>
      </c>
      <c r="AT294">
        <f>_xlfn.RANK.AVG(Table2[[#This Row],[6M Return vs Nifty Z-Score]],Table2[6M Return vs Nifty Z-Score])</f>
        <v>333</v>
      </c>
      <c r="AU294">
        <f>_xlfn.RANK.AVG(Table2[[#This Row],[Sharpe Ratio Z-Score]],Table2[Sharpe Ratio Z-Score])</f>
        <v>251</v>
      </c>
      <c r="AV294">
        <f>(Table2[[#This Row],[Rank 1Y]]+Table2[[#This Row],[Rank 6M]]+Table2[[#This Row],[Rank Sharpe]])/3</f>
        <v>317</v>
      </c>
    </row>
    <row r="295" spans="1:48" x14ac:dyDescent="0.3">
      <c r="A295" t="s">
        <v>1549</v>
      </c>
      <c r="B295" t="s">
        <v>1550</v>
      </c>
      <c r="C295" t="s">
        <v>3156</v>
      </c>
      <c r="D295" t="s">
        <v>407</v>
      </c>
      <c r="E295">
        <v>6433.2916004159997</v>
      </c>
      <c r="F295">
        <v>65.459999999999994</v>
      </c>
      <c r="G295">
        <v>-31.355771894925599</v>
      </c>
      <c r="H295">
        <f>(Table2[[#This Row],[1Y Return vs Nifty]]-AVERAGE(Table2[1Y Return vs Nifty]))/_xlfn.STDEV.P(Table2[1Y Return vs Nifty])</f>
        <v>-0.94538219881572338</v>
      </c>
      <c r="I295">
        <v>7.9948951462659501</v>
      </c>
      <c r="J295">
        <f>(Table2[[#This Row],[1M Return vs Nifty]]-AVERAGE(Table2[1M Return vs Nifty]))/_xlfn.STDEV.P(Table2[1M Return vs Nifty])</f>
        <v>0.68735021604884261</v>
      </c>
      <c r="K295">
        <v>-26.286580964579301</v>
      </c>
      <c r="L295">
        <f>(Table2[[#This Row],[6M Return vs Nifty]]-AVERAGE(Table2[6M Return vs Nifty]))/_xlfn.STDEV.P(Table2[6M Return vs Nifty])</f>
        <v>-1.2851236472765428</v>
      </c>
      <c r="M295">
        <v>-2.92754562746169</v>
      </c>
      <c r="N295">
        <f>(Table2[[#This Row],[1W Return vs Nifty]]-AVERAGE(Table2[1W Return vs Nifty]))/_xlfn.STDEV.P(Table2[1W Return vs Nifty])</f>
        <v>-0.66240304548886486</v>
      </c>
      <c r="O295">
        <v>66.97</v>
      </c>
      <c r="P295">
        <v>65.919330805629201</v>
      </c>
      <c r="Q295">
        <v>68.805544067792198</v>
      </c>
      <c r="R295">
        <v>35.157864755625702</v>
      </c>
      <c r="S295" s="1">
        <f>(Table2[[#This Row],[Close Price]]-Table2[[#This Row],[20D EMA]])/Table2[[#This Row],[20D EMA]]</f>
        <v>-2.2547409287740856E-2</v>
      </c>
      <c r="T295" s="1">
        <f>(Table2[[#This Row],[Close Price]]-Table2[[#This Row],[50D EMA]])/Table2[[#This Row],[50D EMA]]</f>
        <v>-6.9680744633709582E-3</v>
      </c>
      <c r="U295" s="1">
        <f>(Table2[[#This Row],[Close Price]]-Table2[[#This Row],[200D EMA]])/Table2[[#This Row],[200D EMA]]</f>
        <v>-4.8623175837341423E-2</v>
      </c>
      <c r="V295">
        <v>1.1253774438412401</v>
      </c>
      <c r="W295">
        <v>65.25</v>
      </c>
      <c r="X295">
        <v>67.58</v>
      </c>
      <c r="Y295">
        <v>65.25</v>
      </c>
      <c r="Z295">
        <v>67.58</v>
      </c>
      <c r="AA295">
        <v>65.25</v>
      </c>
      <c r="AB295">
        <v>70.599999999999994</v>
      </c>
      <c r="AC295" s="1">
        <f>(Table2[[#This Row],[Close Price]]/Table2[[#This Row],[Day Low]])-1</f>
        <v>3.2183908045975151E-3</v>
      </c>
      <c r="AD295" s="1">
        <f>(Table2[[#This Row],[Day High]]/Table2[[#This Row],[Close Price]])-1</f>
        <v>3.2386190039718876E-2</v>
      </c>
      <c r="AE295" s="1">
        <f>(Table2[[#This Row],[Close Price]]/Table2[[#This Row],[Current Week Low]])-1</f>
        <v>3.2183908045975151E-3</v>
      </c>
      <c r="AF295" s="1">
        <f>(Table2[[#This Row],[Current Week High]]/Table2[[#This Row],[Close Price]])-1</f>
        <v>3.2386190039718876E-2</v>
      </c>
      <c r="AG295" s="1">
        <f>(Table2[[#This Row],[Close Price]]/Table2[[#This Row],[Current Month Low]])-1</f>
        <v>3.2183908045975151E-3</v>
      </c>
      <c r="AH295" s="1">
        <f>(Table2[[#This Row],[Current Month High]]/Table2[[#This Row],[Close Price]])-1</f>
        <v>7.8521234341582646E-2</v>
      </c>
      <c r="AI295">
        <v>49.709746410021303</v>
      </c>
      <c r="AJ295">
        <v>11.6493262834726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0.02</v>
      </c>
      <c r="AM295" t="s">
        <v>3191</v>
      </c>
      <c r="AN295">
        <v>-3.25</v>
      </c>
      <c r="AO295" t="s">
        <v>3189</v>
      </c>
      <c r="AP295">
        <v>3.7583061048641002E-2</v>
      </c>
      <c r="AQ295">
        <f>(Table2[[#This Row],[Sharpe Ratio]]-AVERAGE(Table2[Sharpe Ratio]))/_xlfn.STDEV.P(Table2[Sharpe Ratio])</f>
        <v>-0.31483231773121823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653</v>
      </c>
      <c r="AT295">
        <f>_xlfn.RANK.AVG(Table2[[#This Row],[6M Return vs Nifty Z-Score]],Table2[6M Return vs Nifty Z-Score])</f>
        <v>706</v>
      </c>
      <c r="AU295">
        <f>_xlfn.RANK.AVG(Table2[[#This Row],[Sharpe Ratio Z-Score]],Table2[Sharpe Ratio Z-Score])</f>
        <v>426</v>
      </c>
      <c r="AV295">
        <f>(Table2[[#This Row],[Rank 1Y]]+Table2[[#This Row],[Rank 6M]]+Table2[[#This Row],[Rank Sharpe]])/3</f>
        <v>595</v>
      </c>
    </row>
    <row r="296" spans="1:48" x14ac:dyDescent="0.3">
      <c r="A296" t="s">
        <v>1302</v>
      </c>
      <c r="B296" t="s">
        <v>1303</v>
      </c>
      <c r="C296" t="s">
        <v>3149</v>
      </c>
      <c r="D296" t="s">
        <v>206</v>
      </c>
      <c r="E296">
        <v>8755.1028659999993</v>
      </c>
      <c r="F296">
        <v>444.1</v>
      </c>
      <c r="G296">
        <v>17.3972207858322</v>
      </c>
      <c r="H296">
        <f>(Table2[[#This Row],[1Y Return vs Nifty]]-AVERAGE(Table2[1Y Return vs Nifty]))/_xlfn.STDEV.P(Table2[1Y Return vs Nifty])</f>
        <v>-7.614144672874737E-2</v>
      </c>
      <c r="I296">
        <v>10.005969140304201</v>
      </c>
      <c r="J296">
        <f>(Table2[[#This Row],[1M Return vs Nifty]]-AVERAGE(Table2[1M Return vs Nifty]))/_xlfn.STDEV.P(Table2[1M Return vs Nifty])</f>
        <v>0.88186425730118623</v>
      </c>
      <c r="K296">
        <v>52.351830016335597</v>
      </c>
      <c r="L296">
        <f>(Table2[[#This Row],[6M Return vs Nifty]]-AVERAGE(Table2[6M Return vs Nifty]))/_xlfn.STDEV.P(Table2[6M Return vs Nifty])</f>
        <v>1.2617519202826326</v>
      </c>
      <c r="M296">
        <v>-0.207717682151394</v>
      </c>
      <c r="N296">
        <f>(Table2[[#This Row],[1W Return vs Nifty]]-AVERAGE(Table2[1W Return vs Nifty]))/_xlfn.STDEV.P(Table2[1W Return vs Nifty])</f>
        <v>-0.13579885663340913</v>
      </c>
      <c r="O296">
        <v>438.65</v>
      </c>
      <c r="P296">
        <v>409.47111545876402</v>
      </c>
      <c r="Q296">
        <v>328.18207155064601</v>
      </c>
      <c r="R296">
        <v>48.724105569459503</v>
      </c>
      <c r="S296" s="1">
        <f>(Table2[[#This Row],[Close Price]]-Table2[[#This Row],[20D EMA]])/Table2[[#This Row],[20D EMA]]</f>
        <v>1.2424484212926128E-2</v>
      </c>
      <c r="T296" s="1">
        <f>(Table2[[#This Row],[Close Price]]-Table2[[#This Row],[50D EMA]])/Table2[[#This Row],[50D EMA]]</f>
        <v>8.4569785838101014E-2</v>
      </c>
      <c r="U296" s="1">
        <f>(Table2[[#This Row],[Close Price]]-Table2[[#This Row],[200D EMA]])/Table2[[#This Row],[200D EMA]]</f>
        <v>0.35321225166763937</v>
      </c>
      <c r="V296">
        <v>0.73391764327990505</v>
      </c>
      <c r="W296">
        <v>441</v>
      </c>
      <c r="X296">
        <v>453.8</v>
      </c>
      <c r="Y296">
        <v>441</v>
      </c>
      <c r="Z296">
        <v>453.8</v>
      </c>
      <c r="AA296">
        <v>441</v>
      </c>
      <c r="AB296">
        <v>467.35</v>
      </c>
      <c r="AC296" s="1">
        <f>(Table2[[#This Row],[Close Price]]/Table2[[#This Row],[Day Low]])-1</f>
        <v>7.0294784580500203E-3</v>
      </c>
      <c r="AD296" s="1">
        <f>(Table2[[#This Row],[Day High]]/Table2[[#This Row],[Close Price]])-1</f>
        <v>2.1841927493807756E-2</v>
      </c>
      <c r="AE296" s="1">
        <f>(Table2[[#This Row],[Close Price]]/Table2[[#This Row],[Current Week Low]])-1</f>
        <v>7.0294784580500203E-3</v>
      </c>
      <c r="AF296" s="1">
        <f>(Table2[[#This Row],[Current Week High]]/Table2[[#This Row],[Close Price]])-1</f>
        <v>2.1841927493807756E-2</v>
      </c>
      <c r="AG296" s="1">
        <f>(Table2[[#This Row],[Close Price]]/Table2[[#This Row],[Current Month Low]])-1</f>
        <v>7.0294784580500203E-3</v>
      </c>
      <c r="AH296" s="1">
        <f>(Table2[[#This Row],[Current Month High]]/Table2[[#This Row],[Close Price]])-1</f>
        <v>5.2353073632064762E-2</v>
      </c>
      <c r="AI296">
        <v>6.9128574645349996</v>
      </c>
      <c r="AJ296">
        <v>84.964598084131595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0.22</v>
      </c>
      <c r="AM296" t="s">
        <v>3191</v>
      </c>
      <c r="AN296">
        <v>4.51</v>
      </c>
      <c r="AO296" t="s">
        <v>3191</v>
      </c>
      <c r="AQ296">
        <f>(Table2[[#This Row],[Sharpe Ratio]]-AVERAGE(Table2[Sharpe Ratio]))/_xlfn.STDEV.P(Table2[Sharpe Ratio])</f>
        <v>-0.75190748604766899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1.1797683881739933</v>
      </c>
      <c r="AS296">
        <f>_xlfn.RANK.AVG(Table2[[#This Row],[1Y Return vs Nifty Z-Score]],Table2[1Y Return vs Nifty Z-Score])</f>
        <v>324</v>
      </c>
      <c r="AT296">
        <f>_xlfn.RANK.AVG(Table2[[#This Row],[6M Return vs Nifty Z-Score]],Table2[6M Return vs Nifty Z-Score])</f>
        <v>74</v>
      </c>
      <c r="AU296">
        <f>_xlfn.RANK.AVG(Table2[[#This Row],[Sharpe Ratio Z-Score]],Table2[Sharpe Ratio Z-Score])</f>
        <v>556</v>
      </c>
      <c r="AV296">
        <f>(Table2[[#This Row],[Rank 1Y]]+Table2[[#This Row],[Rank 6M]]+Table2[[#This Row],[Rank Sharpe]])/3</f>
        <v>318</v>
      </c>
    </row>
    <row r="297" spans="1:48" x14ac:dyDescent="0.3">
      <c r="A297" t="s">
        <v>325</v>
      </c>
      <c r="B297" t="s">
        <v>326</v>
      </c>
      <c r="C297" t="s">
        <v>3144</v>
      </c>
      <c r="D297" t="s">
        <v>51</v>
      </c>
      <c r="E297">
        <v>79863.211836629998</v>
      </c>
      <c r="F297">
        <v>1989.3</v>
      </c>
      <c r="G297">
        <v>27.615610867286598</v>
      </c>
      <c r="H297">
        <f>(Table2[[#This Row],[1Y Return vs Nifty]]-AVERAGE(Table2[1Y Return vs Nifty]))/_xlfn.STDEV.P(Table2[1Y Return vs Nifty])</f>
        <v>0.10604718603240061</v>
      </c>
      <c r="I297">
        <v>4.3501712669890704</v>
      </c>
      <c r="J297">
        <f>(Table2[[#This Row],[1M Return vs Nifty]]-AVERAGE(Table2[1M Return vs Nifty]))/_xlfn.STDEV.P(Table2[1M Return vs Nifty])</f>
        <v>0.3348271497127856</v>
      </c>
      <c r="K297">
        <v>31.0653633247783</v>
      </c>
      <c r="L297">
        <f>(Table2[[#This Row],[6M Return vs Nifty]]-AVERAGE(Table2[6M Return vs Nifty]))/_xlfn.STDEV.P(Table2[6M Return vs Nifty])</f>
        <v>0.57234350955639224</v>
      </c>
      <c r="M297">
        <v>1.58483466678578</v>
      </c>
      <c r="N297">
        <f>(Table2[[#This Row],[1W Return vs Nifty]]-AVERAGE(Table2[1W Return vs Nifty]))/_xlfn.STDEV.P(Table2[1W Return vs Nifty])</f>
        <v>0.21126926483385094</v>
      </c>
      <c r="O297">
        <v>1934.23</v>
      </c>
      <c r="P297">
        <v>1867.09420298858</v>
      </c>
      <c r="Q297">
        <v>1640.5787258778701</v>
      </c>
      <c r="R297">
        <v>64.307320087700603</v>
      </c>
      <c r="S297" s="1">
        <f>(Table2[[#This Row],[Close Price]]-Table2[[#This Row],[20D EMA]])/Table2[[#This Row],[20D EMA]]</f>
        <v>2.8471277976248915E-2</v>
      </c>
      <c r="T297" s="1">
        <f>(Table2[[#This Row],[Close Price]]-Table2[[#This Row],[50D EMA]])/Table2[[#This Row],[50D EMA]]</f>
        <v>6.5452400214092141E-2</v>
      </c>
      <c r="U297" s="1">
        <f>(Table2[[#This Row],[Close Price]]-Table2[[#This Row],[200D EMA]])/Table2[[#This Row],[200D EMA]]</f>
        <v>0.21255991475540431</v>
      </c>
      <c r="V297">
        <v>0.75965579234897695</v>
      </c>
      <c r="W297">
        <v>1966.5</v>
      </c>
      <c r="X297">
        <v>1994.5</v>
      </c>
      <c r="Y297">
        <v>1966.5</v>
      </c>
      <c r="Z297">
        <v>1994.5</v>
      </c>
      <c r="AA297">
        <v>1942.6</v>
      </c>
      <c r="AB297">
        <v>2012.1</v>
      </c>
      <c r="AC297" s="1">
        <f>(Table2[[#This Row],[Close Price]]/Table2[[#This Row],[Day Low]])-1</f>
        <v>1.1594202898550732E-2</v>
      </c>
      <c r="AD297" s="1">
        <f>(Table2[[#This Row],[Day High]]/Table2[[#This Row],[Close Price]])-1</f>
        <v>2.6139848187805015E-3</v>
      </c>
      <c r="AE297" s="1">
        <f>(Table2[[#This Row],[Close Price]]/Table2[[#This Row],[Current Week Low]])-1</f>
        <v>1.1594202898550732E-2</v>
      </c>
      <c r="AF297" s="1">
        <f>(Table2[[#This Row],[Current Week High]]/Table2[[#This Row],[Close Price]])-1</f>
        <v>2.6139848187805015E-3</v>
      </c>
      <c r="AG297" s="1">
        <f>(Table2[[#This Row],[Close Price]]/Table2[[#This Row],[Current Month Low]])-1</f>
        <v>2.4039946463502604E-2</v>
      </c>
      <c r="AH297" s="1">
        <f>(Table2[[#This Row],[Current Month High]]/Table2[[#This Row],[Close Price]])-1</f>
        <v>1.1461318051575908E-2</v>
      </c>
      <c r="AI297">
        <v>1.1461318051575899</v>
      </c>
      <c r="AJ297">
        <v>68.249672262866298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0.11</v>
      </c>
      <c r="AM297" t="s">
        <v>3191</v>
      </c>
      <c r="AN297">
        <v>3.17</v>
      </c>
      <c r="AO297" t="s">
        <v>3191</v>
      </c>
      <c r="AP297">
        <v>3.86863755843E-3</v>
      </c>
      <c r="AQ297">
        <f>(Table2[[#This Row],[Sharpe Ratio]]-AVERAGE(Table2[Sharpe Ratio]))/_xlfn.STDEV.P(Table2[Sharpe Ratio])</f>
        <v>-0.70691686088763361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0.51757024924779582</v>
      </c>
      <c r="AS297">
        <f>_xlfn.RANK.AVG(Table2[[#This Row],[1Y Return vs Nifty Z-Score]],Table2[1Y Return vs Nifty Z-Score])</f>
        <v>268</v>
      </c>
      <c r="AT297">
        <f>_xlfn.RANK.AVG(Table2[[#This Row],[6M Return vs Nifty Z-Score]],Table2[6M Return vs Nifty Z-Score])</f>
        <v>168</v>
      </c>
      <c r="AU297">
        <f>_xlfn.RANK.AVG(Table2[[#This Row],[Sharpe Ratio Z-Score]],Table2[Sharpe Ratio Z-Score])</f>
        <v>519</v>
      </c>
      <c r="AV297">
        <f>(Table2[[#This Row],[Rank 1Y]]+Table2[[#This Row],[Rank 6M]]+Table2[[#This Row],[Rank Sharpe]])/3</f>
        <v>318.33333333333331</v>
      </c>
    </row>
    <row r="298" spans="1:48" x14ac:dyDescent="0.3">
      <c r="A298" t="s">
        <v>1734</v>
      </c>
      <c r="B298" t="s">
        <v>1735</v>
      </c>
      <c r="C298" t="s">
        <v>3160</v>
      </c>
      <c r="D298" t="s">
        <v>121</v>
      </c>
      <c r="E298">
        <v>4707.7358803799998</v>
      </c>
      <c r="F298">
        <v>275.3</v>
      </c>
      <c r="G298">
        <v>34.569856996039697</v>
      </c>
      <c r="H298">
        <f>(Table2[[#This Row],[1Y Return vs Nifty]]-AVERAGE(Table2[1Y Return vs Nifty]))/_xlfn.STDEV.P(Table2[1Y Return vs Nifty])</f>
        <v>0.23003781312555827</v>
      </c>
      <c r="I298">
        <v>-1.45843487551593</v>
      </c>
      <c r="J298">
        <f>(Table2[[#This Row],[1M Return vs Nifty]]-AVERAGE(Table2[1M Return vs Nifty]))/_xlfn.STDEV.P(Table2[1M Return vs Nifty])</f>
        <v>-0.2269897989282125</v>
      </c>
      <c r="K298">
        <v>6.7390921559647596</v>
      </c>
      <c r="L298">
        <f>(Table2[[#This Row],[6M Return vs Nifty]]-AVERAGE(Table2[6M Return vs Nifty]))/_xlfn.STDEV.P(Table2[6M Return vs Nifty])</f>
        <v>-0.21551556486853179</v>
      </c>
      <c r="M298">
        <v>-1.6815158405983299</v>
      </c>
      <c r="N298">
        <f>(Table2[[#This Row],[1W Return vs Nifty]]-AVERAGE(Table2[1W Return vs Nifty]))/_xlfn.STDEV.P(Table2[1W Return vs Nifty])</f>
        <v>-0.42115083454209606</v>
      </c>
      <c r="O298">
        <v>276.22000000000003</v>
      </c>
      <c r="P298">
        <v>275.850025891852</v>
      </c>
      <c r="Q298">
        <v>248.154314579193</v>
      </c>
      <c r="R298">
        <v>46.159027650176697</v>
      </c>
      <c r="S298" s="1">
        <f>(Table2[[#This Row],[Close Price]]-Table2[[#This Row],[20D EMA]])/Table2[[#This Row],[20D EMA]]</f>
        <v>-3.3306784447180355E-3</v>
      </c>
      <c r="T298" s="1">
        <f>(Table2[[#This Row],[Close Price]]-Table2[[#This Row],[50D EMA]])/Table2[[#This Row],[50D EMA]]</f>
        <v>-1.9939309052942676E-3</v>
      </c>
      <c r="U298" s="1">
        <f>(Table2[[#This Row],[Close Price]]-Table2[[#This Row],[200D EMA]])/Table2[[#This Row],[200D EMA]]</f>
        <v>0.10939034232324042</v>
      </c>
      <c r="V298">
        <v>0.52121556978820804</v>
      </c>
      <c r="W298">
        <v>271.5</v>
      </c>
      <c r="X298">
        <v>277</v>
      </c>
      <c r="Y298">
        <v>271.5</v>
      </c>
      <c r="Z298">
        <v>277</v>
      </c>
      <c r="AA298">
        <v>271.5</v>
      </c>
      <c r="AB298">
        <v>286</v>
      </c>
      <c r="AC298" s="1">
        <f>(Table2[[#This Row],[Close Price]]/Table2[[#This Row],[Day Low]])-1</f>
        <v>1.3996316758747795E-2</v>
      </c>
      <c r="AD298" s="1">
        <f>(Table2[[#This Row],[Day High]]/Table2[[#This Row],[Close Price]])-1</f>
        <v>6.1750817290229243E-3</v>
      </c>
      <c r="AE298" s="1">
        <f>(Table2[[#This Row],[Close Price]]/Table2[[#This Row],[Current Week Low]])-1</f>
        <v>1.3996316758747795E-2</v>
      </c>
      <c r="AF298" s="1">
        <f>(Table2[[#This Row],[Current Week High]]/Table2[[#This Row],[Close Price]])-1</f>
        <v>6.1750817290229243E-3</v>
      </c>
      <c r="AG298" s="1">
        <f>(Table2[[#This Row],[Close Price]]/Table2[[#This Row],[Current Month Low]])-1</f>
        <v>1.3996316758747795E-2</v>
      </c>
      <c r="AH298" s="1">
        <f>(Table2[[#This Row],[Current Month High]]/Table2[[#This Row],[Close Price]])-1</f>
        <v>3.886669088267336E-2</v>
      </c>
      <c r="AI298">
        <v>16.400290592081301</v>
      </c>
      <c r="AJ298">
        <v>112.75115919629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</v>
      </c>
      <c r="AM298">
        <v>0</v>
      </c>
      <c r="AN298">
        <v>-7.0000000000000007E-2</v>
      </c>
      <c r="AO298" t="s">
        <v>3189</v>
      </c>
      <c r="AP298">
        <v>7.3797192630830996E-2</v>
      </c>
      <c r="AQ298">
        <f>(Table2[[#This Row],[Sharpe Ratio]]-AVERAGE(Table2[Sharpe Ratio]))/_xlfn.STDEV.P(Table2[Sharpe Ratio])</f>
        <v>0.10632277754519855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-0.52729560766808359</v>
      </c>
      <c r="AS298">
        <f>_xlfn.RANK.AVG(Table2[[#This Row],[1Y Return vs Nifty Z-Score]],Table2[1Y Return vs Nifty Z-Score])</f>
        <v>233</v>
      </c>
      <c r="AT298">
        <f>_xlfn.RANK.AVG(Table2[[#This Row],[6M Return vs Nifty Z-Score]],Table2[6M Return vs Nifty Z-Score])</f>
        <v>398</v>
      </c>
      <c r="AU298">
        <f>_xlfn.RANK.AVG(Table2[[#This Row],[Sharpe Ratio Z-Score]],Table2[Sharpe Ratio Z-Score])</f>
        <v>325</v>
      </c>
      <c r="AV298">
        <f>(Table2[[#This Row],[Rank 1Y]]+Table2[[#This Row],[Rank 6M]]+Table2[[#This Row],[Rank Sharpe]])/3</f>
        <v>318.66666666666669</v>
      </c>
    </row>
    <row r="299" spans="1:48" x14ac:dyDescent="0.3">
      <c r="A299" t="s">
        <v>1621</v>
      </c>
      <c r="B299" t="s">
        <v>1622</v>
      </c>
      <c r="C299" t="s">
        <v>3158</v>
      </c>
      <c r="D299" t="s">
        <v>274</v>
      </c>
      <c r="E299">
        <v>5800.2812343550004</v>
      </c>
      <c r="F299">
        <v>172.45</v>
      </c>
      <c r="G299">
        <v>-30.722283519501701</v>
      </c>
      <c r="H299">
        <f>(Table2[[#This Row],[1Y Return vs Nifty]]-AVERAGE(Table2[1Y Return vs Nifty]))/_xlfn.STDEV.P(Table2[1Y Return vs Nifty])</f>
        <v>-0.93408742732348715</v>
      </c>
      <c r="I299">
        <v>2.9173156869548902</v>
      </c>
      <c r="J299">
        <f>(Table2[[#This Row],[1M Return vs Nifty]]-AVERAGE(Table2[1M Return vs Nifty]))/_xlfn.STDEV.P(Table2[1M Return vs Nifty])</f>
        <v>0.19623924582180707</v>
      </c>
      <c r="K299">
        <v>-8.0277854964815702</v>
      </c>
      <c r="L299">
        <f>(Table2[[#This Row],[6M Return vs Nifty]]-AVERAGE(Table2[6M Return vs Nifty]))/_xlfn.STDEV.P(Table2[6M Return vs Nifty])</f>
        <v>-0.69377293849830601</v>
      </c>
      <c r="M299">
        <v>0.64129148342640696</v>
      </c>
      <c r="N299">
        <f>(Table2[[#This Row],[1W Return vs Nifty]]-AVERAGE(Table2[1W Return vs Nifty]))/_xlfn.STDEV.P(Table2[1W Return vs Nifty])</f>
        <v>2.8583520472778717E-2</v>
      </c>
      <c r="O299">
        <v>166.87</v>
      </c>
      <c r="P299">
        <v>165.60612831749299</v>
      </c>
      <c r="Q299">
        <v>165.64925712881401</v>
      </c>
      <c r="R299">
        <v>63.847170831361296</v>
      </c>
      <c r="S299" s="1">
        <f>(Table2[[#This Row],[Close Price]]-Table2[[#This Row],[20D EMA]])/Table2[[#This Row],[20D EMA]]</f>
        <v>3.3439204170911389E-2</v>
      </c>
      <c r="T299" s="1">
        <f>(Table2[[#This Row],[Close Price]]-Table2[[#This Row],[50D EMA]])/Table2[[#This Row],[50D EMA]]</f>
        <v>4.1326198203162037E-2</v>
      </c>
      <c r="U299" s="1">
        <f>(Table2[[#This Row],[Close Price]]-Table2[[#This Row],[200D EMA]])/Table2[[#This Row],[200D EMA]]</f>
        <v>4.1055076183634832E-2</v>
      </c>
      <c r="V299">
        <v>1.1131753329544101</v>
      </c>
      <c r="W299">
        <v>167</v>
      </c>
      <c r="X299">
        <v>174.39</v>
      </c>
      <c r="Y299">
        <v>167</v>
      </c>
      <c r="Z299">
        <v>174.39</v>
      </c>
      <c r="AA299">
        <v>165</v>
      </c>
      <c r="AB299">
        <v>174.39</v>
      </c>
      <c r="AC299" s="1">
        <f>(Table2[[#This Row],[Close Price]]/Table2[[#This Row],[Day Low]])-1</f>
        <v>3.2634730538922074E-2</v>
      </c>
      <c r="AD299" s="1">
        <f>(Table2[[#This Row],[Day High]]/Table2[[#This Row],[Close Price]])-1</f>
        <v>1.1249637576109084E-2</v>
      </c>
      <c r="AE299" s="1">
        <f>(Table2[[#This Row],[Close Price]]/Table2[[#This Row],[Current Week Low]])-1</f>
        <v>3.2634730538922074E-2</v>
      </c>
      <c r="AF299" s="1">
        <f>(Table2[[#This Row],[Current Week High]]/Table2[[#This Row],[Close Price]])-1</f>
        <v>1.1249637576109084E-2</v>
      </c>
      <c r="AG299" s="1">
        <f>(Table2[[#This Row],[Close Price]]/Table2[[#This Row],[Current Month Low]])-1</f>
        <v>4.5151515151515165E-2</v>
      </c>
      <c r="AH299" s="1">
        <f>(Table2[[#This Row],[Current Month High]]/Table2[[#This Row],[Close Price]])-1</f>
        <v>1.1249637576109084E-2</v>
      </c>
      <c r="AI299">
        <v>27.341258335749401</v>
      </c>
      <c r="AJ299">
        <v>32.602845059592397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-0.03</v>
      </c>
      <c r="AM299" t="s">
        <v>3189</v>
      </c>
      <c r="AN299">
        <v>5.21</v>
      </c>
      <c r="AO299" t="s">
        <v>3191</v>
      </c>
      <c r="AP299">
        <v>-6.1536441764808998E-2</v>
      </c>
      <c r="AQ299">
        <f>(Table2[[#This Row],[Sharpe Ratio]]-AVERAGE(Table2[Sharpe Ratio]))/_xlfn.STDEV.P(Table2[Sharpe Ratio])</f>
        <v>-1.4675503818495779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648</v>
      </c>
      <c r="AT299">
        <f>_xlfn.RANK.AVG(Table2[[#This Row],[6M Return vs Nifty Z-Score]],Table2[6M Return vs Nifty Z-Score])</f>
        <v>555</v>
      </c>
      <c r="AU299">
        <f>_xlfn.RANK.AVG(Table2[[#This Row],[Sharpe Ratio Z-Score]],Table2[Sharpe Ratio Z-Score])</f>
        <v>681</v>
      </c>
      <c r="AV299">
        <f>(Table2[[#This Row],[Rank 1Y]]+Table2[[#This Row],[Rank 6M]]+Table2[[#This Row],[Rank Sharpe]])/3</f>
        <v>628</v>
      </c>
    </row>
    <row r="300" spans="1:48" x14ac:dyDescent="0.3">
      <c r="A300" t="s">
        <v>1577</v>
      </c>
      <c r="B300" t="s">
        <v>1578</v>
      </c>
      <c r="C300" t="s">
        <v>3148</v>
      </c>
      <c r="D300" t="s">
        <v>190</v>
      </c>
      <c r="E300">
        <v>6146.2558625599904</v>
      </c>
      <c r="F300">
        <v>678.2</v>
      </c>
      <c r="G300">
        <v>27.9896398464493</v>
      </c>
      <c r="H300">
        <f>(Table2[[#This Row],[1Y Return vs Nifty]]-AVERAGE(Table2[1Y Return vs Nifty]))/_xlfn.STDEV.P(Table2[1Y Return vs Nifty])</f>
        <v>0.11271593010886491</v>
      </c>
      <c r="I300">
        <v>12.155464501898001</v>
      </c>
      <c r="J300">
        <f>(Table2[[#This Row],[1M Return vs Nifty]]-AVERAGE(Table2[1M Return vs Nifty]))/_xlfn.STDEV.P(Table2[1M Return vs Nifty])</f>
        <v>1.089766617272147</v>
      </c>
      <c r="K300">
        <v>36.175005976871397</v>
      </c>
      <c r="L300">
        <f>(Table2[[#This Row],[6M Return vs Nifty]]-AVERAGE(Table2[6M Return vs Nifty]))/_xlfn.STDEV.P(Table2[6M Return vs Nifty])</f>
        <v>0.73783037363776971</v>
      </c>
      <c r="M300">
        <v>2.5902882714689102</v>
      </c>
      <c r="N300">
        <f>(Table2[[#This Row],[1W Return vs Nifty]]-AVERAGE(Table2[1W Return vs Nifty]))/_xlfn.STDEV.P(Table2[1W Return vs Nifty])</f>
        <v>0.40594190243172212</v>
      </c>
      <c r="O300">
        <v>659.6</v>
      </c>
      <c r="P300">
        <v>630.94788016708799</v>
      </c>
      <c r="Q300">
        <v>545.82945194530305</v>
      </c>
      <c r="R300">
        <v>55.953728434208301</v>
      </c>
      <c r="S300" s="1">
        <f>(Table2[[#This Row],[Close Price]]-Table2[[#This Row],[20D EMA]])/Table2[[#This Row],[20D EMA]]</f>
        <v>2.8198908429351157E-2</v>
      </c>
      <c r="T300" s="1">
        <f>(Table2[[#This Row],[Close Price]]-Table2[[#This Row],[50D EMA]])/Table2[[#This Row],[50D EMA]]</f>
        <v>7.4890686407249232E-2</v>
      </c>
      <c r="U300" s="1">
        <f>(Table2[[#This Row],[Close Price]]-Table2[[#This Row],[200D EMA]])/Table2[[#This Row],[200D EMA]]</f>
        <v>0.24251265222669169</v>
      </c>
      <c r="V300">
        <v>1.8621058249838101</v>
      </c>
      <c r="W300">
        <v>675</v>
      </c>
      <c r="X300">
        <v>700.95</v>
      </c>
      <c r="Y300">
        <v>675</v>
      </c>
      <c r="Z300">
        <v>700.95</v>
      </c>
      <c r="AA300">
        <v>663.1</v>
      </c>
      <c r="AB300">
        <v>715.5</v>
      </c>
      <c r="AC300" s="1">
        <f>(Table2[[#This Row],[Close Price]]/Table2[[#This Row],[Day Low]])-1</f>
        <v>4.7407407407407121E-3</v>
      </c>
      <c r="AD300" s="1">
        <f>(Table2[[#This Row],[Day High]]/Table2[[#This Row],[Close Price]])-1</f>
        <v>3.3544677086405184E-2</v>
      </c>
      <c r="AE300" s="1">
        <f>(Table2[[#This Row],[Close Price]]/Table2[[#This Row],[Current Week Low]])-1</f>
        <v>4.7407407407407121E-3</v>
      </c>
      <c r="AF300" s="1">
        <f>(Table2[[#This Row],[Current Week High]]/Table2[[#This Row],[Close Price]])-1</f>
        <v>3.3544677086405184E-2</v>
      </c>
      <c r="AG300" s="1">
        <f>(Table2[[#This Row],[Close Price]]/Table2[[#This Row],[Current Month Low]])-1</f>
        <v>2.2771829286683865E-2</v>
      </c>
      <c r="AH300" s="1">
        <f>(Table2[[#This Row],[Current Month High]]/Table2[[#This Row],[Close Price]])-1</f>
        <v>5.4998525508699325E-2</v>
      </c>
      <c r="AI300">
        <v>6.4140371571807604</v>
      </c>
      <c r="AJ300">
        <v>82.753974669900202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-0.08</v>
      </c>
      <c r="AM300" t="s">
        <v>3189</v>
      </c>
      <c r="AN300">
        <v>1.77</v>
      </c>
      <c r="AO300" t="s">
        <v>3191</v>
      </c>
      <c r="AQ300">
        <f>(Table2[[#This Row],[Sharpe Ratio]]-AVERAGE(Table2[Sharpe Ratio]))/_xlfn.STDEV.P(Table2[Sharpe Ratio])</f>
        <v>-0.75190748604766899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1.5943473374028347</v>
      </c>
      <c r="AS300">
        <f>_xlfn.RANK.AVG(Table2[[#This Row],[1Y Return vs Nifty Z-Score]],Table2[1Y Return vs Nifty Z-Score])</f>
        <v>263</v>
      </c>
      <c r="AT300">
        <f>_xlfn.RANK.AVG(Table2[[#This Row],[6M Return vs Nifty Z-Score]],Table2[6M Return vs Nifty Z-Score])</f>
        <v>141</v>
      </c>
      <c r="AU300">
        <f>_xlfn.RANK.AVG(Table2[[#This Row],[Sharpe Ratio Z-Score]],Table2[Sharpe Ratio Z-Score])</f>
        <v>556</v>
      </c>
      <c r="AV300">
        <f>(Table2[[#This Row],[Rank 1Y]]+Table2[[#This Row],[Rank 6M]]+Table2[[#This Row],[Rank Sharpe]])/3</f>
        <v>320</v>
      </c>
    </row>
    <row r="301" spans="1:48" x14ac:dyDescent="0.3">
      <c r="A301" t="s">
        <v>281</v>
      </c>
      <c r="B301" t="s">
        <v>282</v>
      </c>
      <c r="C301" t="s">
        <v>3151</v>
      </c>
      <c r="D301" t="s">
        <v>124</v>
      </c>
      <c r="E301">
        <v>95828.479114760004</v>
      </c>
      <c r="F301">
        <v>7418.6</v>
      </c>
      <c r="G301">
        <v>38.697655589895902</v>
      </c>
      <c r="H301">
        <f>(Table2[[#This Row],[1Y Return vs Nifty]]-AVERAGE(Table2[1Y Return vs Nifty]))/_xlfn.STDEV.P(Table2[1Y Return vs Nifty])</f>
        <v>0.30363433626993724</v>
      </c>
      <c r="I301">
        <v>2.9479692073097401</v>
      </c>
      <c r="J301">
        <f>(Table2[[#This Row],[1M Return vs Nifty]]-AVERAGE(Table2[1M Return vs Nifty]))/_xlfn.STDEV.P(Table2[1M Return vs Nifty])</f>
        <v>0.19920409949726037</v>
      </c>
      <c r="K301">
        <v>32.881843614608698</v>
      </c>
      <c r="L301">
        <f>(Table2[[#This Row],[6M Return vs Nifty]]-AVERAGE(Table2[6M Return vs Nifty]))/_xlfn.STDEV.P(Table2[6M Return vs Nifty])</f>
        <v>0.63117416510263202</v>
      </c>
      <c r="M301">
        <v>-2.0856958008303601</v>
      </c>
      <c r="N301">
        <f>(Table2[[#This Row],[1W Return vs Nifty]]-AVERAGE(Table2[1W Return vs Nifty]))/_xlfn.STDEV.P(Table2[1W Return vs Nifty])</f>
        <v>-0.49940683616771947</v>
      </c>
      <c r="O301">
        <v>7399.74</v>
      </c>
      <c r="P301">
        <v>7110.6354918049401</v>
      </c>
      <c r="Q301">
        <v>6070.8285517719296</v>
      </c>
      <c r="R301">
        <v>46.2270947857549</v>
      </c>
      <c r="S301" s="1">
        <f>(Table2[[#This Row],[Close Price]]-Table2[[#This Row],[20D EMA]])/Table2[[#This Row],[20D EMA]]</f>
        <v>2.5487381989097702E-3</v>
      </c>
      <c r="T301" s="1">
        <f>(Table2[[#This Row],[Close Price]]-Table2[[#This Row],[50D EMA]])/Table2[[#This Row],[50D EMA]]</f>
        <v>4.3310405736588752E-2</v>
      </c>
      <c r="U301" s="1">
        <f>(Table2[[#This Row],[Close Price]]-Table2[[#This Row],[200D EMA]])/Table2[[#This Row],[200D EMA]]</f>
        <v>0.22200782590618351</v>
      </c>
      <c r="V301">
        <v>0.68275738628663096</v>
      </c>
      <c r="W301">
        <v>7296.45</v>
      </c>
      <c r="X301">
        <v>7487.9</v>
      </c>
      <c r="Y301">
        <v>7296.45</v>
      </c>
      <c r="Z301">
        <v>7487.9</v>
      </c>
      <c r="AA301">
        <v>7264.05</v>
      </c>
      <c r="AB301">
        <v>7746.5</v>
      </c>
      <c r="AC301" s="1">
        <f>(Table2[[#This Row],[Close Price]]/Table2[[#This Row],[Day Low]])-1</f>
        <v>1.6741017892262677E-2</v>
      </c>
      <c r="AD301" s="1">
        <f>(Table2[[#This Row],[Day High]]/Table2[[#This Row],[Close Price]])-1</f>
        <v>9.3413851670125503E-3</v>
      </c>
      <c r="AE301" s="1">
        <f>(Table2[[#This Row],[Close Price]]/Table2[[#This Row],[Current Week Low]])-1</f>
        <v>1.6741017892262677E-2</v>
      </c>
      <c r="AF301" s="1">
        <f>(Table2[[#This Row],[Current Week High]]/Table2[[#This Row],[Close Price]])-1</f>
        <v>9.3413851670125503E-3</v>
      </c>
      <c r="AG301" s="1">
        <f>(Table2[[#This Row],[Close Price]]/Table2[[#This Row],[Current Month Low]])-1</f>
        <v>2.1276009939358964E-2</v>
      </c>
      <c r="AH301" s="1">
        <f>(Table2[[#This Row],[Current Month High]]/Table2[[#This Row],[Close Price]])-1</f>
        <v>4.4199714231795806E-2</v>
      </c>
      <c r="AI301">
        <v>4.4199714231795797</v>
      </c>
      <c r="AJ301">
        <v>86.770055764655496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-0.02</v>
      </c>
      <c r="AM301" t="s">
        <v>3189</v>
      </c>
      <c r="AN301">
        <v>-0.35</v>
      </c>
      <c r="AO301" t="s">
        <v>3189</v>
      </c>
      <c r="AP301">
        <v>-1.0547765304805E-2</v>
      </c>
      <c r="AQ301">
        <f>(Table2[[#This Row],[Sharpe Ratio]]-AVERAGE(Table2[Sharpe Ratio]))/_xlfn.STDEV.P(Table2[Sharpe Ratio])</f>
        <v>-0.8745735533483997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-0.23996778864628948</v>
      </c>
      <c r="AS301">
        <f>_xlfn.RANK.AVG(Table2[[#This Row],[1Y Return vs Nifty Z-Score]],Table2[1Y Return vs Nifty Z-Score])</f>
        <v>212</v>
      </c>
      <c r="AT301">
        <f>_xlfn.RANK.AVG(Table2[[#This Row],[6M Return vs Nifty Z-Score]],Table2[6M Return vs Nifty Z-Score])</f>
        <v>151</v>
      </c>
      <c r="AU301">
        <f>_xlfn.RANK.AVG(Table2[[#This Row],[Sharpe Ratio Z-Score]],Table2[Sharpe Ratio Z-Score])</f>
        <v>599</v>
      </c>
      <c r="AV301">
        <f>(Table2[[#This Row],[Rank 1Y]]+Table2[[#This Row],[Rank 6M]]+Table2[[#This Row],[Rank Sharpe]])/3</f>
        <v>320.66666666666669</v>
      </c>
    </row>
    <row r="302" spans="1:48" x14ac:dyDescent="0.3">
      <c r="A302" t="s">
        <v>1061</v>
      </c>
      <c r="B302" t="s">
        <v>1062</v>
      </c>
      <c r="C302" t="s">
        <v>3143</v>
      </c>
      <c r="D302" t="s">
        <v>292</v>
      </c>
      <c r="E302">
        <v>12489.1965887899</v>
      </c>
      <c r="F302">
        <v>928.1</v>
      </c>
      <c r="G302">
        <v>-35.422632718543198</v>
      </c>
      <c r="H302">
        <f>(Table2[[#This Row],[1Y Return vs Nifty]]-AVERAGE(Table2[1Y Return vs Nifty]))/_xlfn.STDEV.P(Table2[1Y Return vs Nifty])</f>
        <v>-1.0178922328992244</v>
      </c>
      <c r="I302">
        <v>-4.6281498499841804</v>
      </c>
      <c r="J302">
        <f>(Table2[[#This Row],[1M Return vs Nifty]]-AVERAGE(Table2[1M Return vs Nifty]))/_xlfn.STDEV.P(Table2[1M Return vs Nifty])</f>
        <v>-0.53356930377469702</v>
      </c>
      <c r="K302">
        <v>-10.8925380333381</v>
      </c>
      <c r="L302">
        <f>(Table2[[#This Row],[6M Return vs Nifty]]-AVERAGE(Table2[6M Return vs Nifty]))/_xlfn.STDEV.P(Table2[6M Return vs Nifty])</f>
        <v>-0.78655416528318844</v>
      </c>
      <c r="M302">
        <v>-4.91838587779913E-2</v>
      </c>
      <c r="N302">
        <f>(Table2[[#This Row],[1W Return vs Nifty]]-AVERAGE(Table2[1W Return vs Nifty]))/_xlfn.STDEV.P(Table2[1W Return vs Nifty])</f>
        <v>-0.10510405639516084</v>
      </c>
      <c r="O302">
        <v>934.13</v>
      </c>
      <c r="P302">
        <v>936.91400969115</v>
      </c>
      <c r="Q302">
        <v>944.90764633589504</v>
      </c>
      <c r="R302">
        <v>46.585438113824402</v>
      </c>
      <c r="S302" s="1">
        <f>(Table2[[#This Row],[Close Price]]-Table2[[#This Row],[20D EMA]])/Table2[[#This Row],[20D EMA]]</f>
        <v>-6.455204307751569E-3</v>
      </c>
      <c r="T302" s="1">
        <f>(Table2[[#This Row],[Close Price]]-Table2[[#This Row],[50D EMA]])/Table2[[#This Row],[50D EMA]]</f>
        <v>-9.407490548738278E-3</v>
      </c>
      <c r="U302" s="1">
        <f>(Table2[[#This Row],[Close Price]]-Table2[[#This Row],[200D EMA]])/Table2[[#This Row],[200D EMA]]</f>
        <v>-1.7787607499072187E-2</v>
      </c>
      <c r="V302">
        <v>1.10566581355827</v>
      </c>
      <c r="W302">
        <v>923</v>
      </c>
      <c r="X302">
        <v>940</v>
      </c>
      <c r="Y302">
        <v>923</v>
      </c>
      <c r="Z302">
        <v>940</v>
      </c>
      <c r="AA302">
        <v>909</v>
      </c>
      <c r="AB302">
        <v>979.9</v>
      </c>
      <c r="AC302" s="1">
        <f>(Table2[[#This Row],[Close Price]]/Table2[[#This Row],[Day Low]])-1</f>
        <v>5.5254604550378783E-3</v>
      </c>
      <c r="AD302" s="1">
        <f>(Table2[[#This Row],[Day High]]/Table2[[#This Row],[Close Price]])-1</f>
        <v>1.2821894192436067E-2</v>
      </c>
      <c r="AE302" s="1">
        <f>(Table2[[#This Row],[Close Price]]/Table2[[#This Row],[Current Week Low]])-1</f>
        <v>5.5254604550378783E-3</v>
      </c>
      <c r="AF302" s="1">
        <f>(Table2[[#This Row],[Current Week High]]/Table2[[#This Row],[Close Price]])-1</f>
        <v>1.2821894192436067E-2</v>
      </c>
      <c r="AG302" s="1">
        <f>(Table2[[#This Row],[Close Price]]/Table2[[#This Row],[Current Month Low]])-1</f>
        <v>2.1012101210120981E-2</v>
      </c>
      <c r="AH302" s="1">
        <f>(Table2[[#This Row],[Current Month High]]/Table2[[#This Row],[Close Price]])-1</f>
        <v>5.5812951190604476E-2</v>
      </c>
      <c r="AI302">
        <v>34.468268505548899</v>
      </c>
      <c r="AJ302">
        <v>18.675276516846701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-0.18</v>
      </c>
      <c r="AM302" t="s">
        <v>3189</v>
      </c>
      <c r="AN302">
        <v>1.32</v>
      </c>
      <c r="AO302" t="s">
        <v>3191</v>
      </c>
      <c r="AP302">
        <v>1.4293231401596E-2</v>
      </c>
      <c r="AQ302">
        <f>(Table2[[#This Row],[Sharpe Ratio]]-AVERAGE(Table2[Sharpe Ratio]))/_xlfn.STDEV.P(Table2[Sharpe Ratio])</f>
        <v>-0.58568322580039345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673</v>
      </c>
      <c r="AT302">
        <f>_xlfn.RANK.AVG(Table2[[#This Row],[6M Return vs Nifty Z-Score]],Table2[6M Return vs Nifty Z-Score])</f>
        <v>580</v>
      </c>
      <c r="AU302">
        <f>_xlfn.RANK.AVG(Table2[[#This Row],[Sharpe Ratio Z-Score]],Table2[Sharpe Ratio Z-Score])</f>
        <v>493</v>
      </c>
      <c r="AV302">
        <f>(Table2[[#This Row],[Rank 1Y]]+Table2[[#This Row],[Rank 6M]]+Table2[[#This Row],[Rank Sharpe]])/3</f>
        <v>582</v>
      </c>
    </row>
    <row r="303" spans="1:48" x14ac:dyDescent="0.3">
      <c r="A303" t="s">
        <v>1878</v>
      </c>
      <c r="B303" t="s">
        <v>1879</v>
      </c>
      <c r="C303" t="s">
        <v>3148</v>
      </c>
      <c r="D303" t="s">
        <v>54</v>
      </c>
      <c r="E303">
        <v>3930.8782351999998</v>
      </c>
      <c r="F303">
        <v>392</v>
      </c>
      <c r="G303">
        <v>6.3944598856602797</v>
      </c>
      <c r="H303">
        <f>(Table2[[#This Row],[1Y Return vs Nifty]]-AVERAGE(Table2[1Y Return vs Nifty]))/_xlfn.STDEV.P(Table2[1Y Return vs Nifty])</f>
        <v>-0.27231500724277558</v>
      </c>
      <c r="I303">
        <v>5.1190048515710904</v>
      </c>
      <c r="J303">
        <f>(Table2[[#This Row],[1M Return vs Nifty]]-AVERAGE(Table2[1M Return vs Nifty]))/_xlfn.STDEV.P(Table2[1M Return vs Nifty])</f>
        <v>0.40918986736062263</v>
      </c>
      <c r="K303">
        <v>22.1112817304023</v>
      </c>
      <c r="L303">
        <f>(Table2[[#This Row],[6M Return vs Nifty]]-AVERAGE(Table2[6M Return vs Nifty]))/_xlfn.STDEV.P(Table2[6M Return vs Nifty])</f>
        <v>0.28234614874778979</v>
      </c>
      <c r="M303">
        <v>-0.78366277724056299</v>
      </c>
      <c r="N303">
        <f>(Table2[[#This Row],[1W Return vs Nifty]]-AVERAGE(Table2[1W Return vs Nifty]))/_xlfn.STDEV.P(Table2[1W Return vs Nifty])</f>
        <v>-0.24731146174053406</v>
      </c>
      <c r="O303">
        <v>384.64</v>
      </c>
      <c r="P303">
        <v>368.42283050225501</v>
      </c>
      <c r="Q303">
        <v>331.44894679181601</v>
      </c>
      <c r="R303">
        <v>53.214756262338803</v>
      </c>
      <c r="S303" s="1">
        <f>(Table2[[#This Row],[Close Price]]-Table2[[#This Row],[20D EMA]])/Table2[[#This Row],[20D EMA]]</f>
        <v>1.9134775374376075E-2</v>
      </c>
      <c r="T303" s="1">
        <f>(Table2[[#This Row],[Close Price]]-Table2[[#This Row],[50D EMA]])/Table2[[#This Row],[50D EMA]]</f>
        <v>6.3994865534264658E-2</v>
      </c>
      <c r="U303" s="1">
        <f>(Table2[[#This Row],[Close Price]]-Table2[[#This Row],[200D EMA]])/Table2[[#This Row],[200D EMA]]</f>
        <v>0.1826859122476448</v>
      </c>
      <c r="V303">
        <v>1.5165324652383001</v>
      </c>
      <c r="W303">
        <v>385.25</v>
      </c>
      <c r="X303">
        <v>397.95</v>
      </c>
      <c r="Y303">
        <v>385.25</v>
      </c>
      <c r="Z303">
        <v>397.95</v>
      </c>
      <c r="AA303">
        <v>385.25</v>
      </c>
      <c r="AB303">
        <v>411</v>
      </c>
      <c r="AC303" s="1">
        <f>(Table2[[#This Row],[Close Price]]/Table2[[#This Row],[Day Low]])-1</f>
        <v>1.7521090201167988E-2</v>
      </c>
      <c r="AD303" s="1">
        <f>(Table2[[#This Row],[Day High]]/Table2[[#This Row],[Close Price]])-1</f>
        <v>1.5178571428571486E-2</v>
      </c>
      <c r="AE303" s="1">
        <f>(Table2[[#This Row],[Close Price]]/Table2[[#This Row],[Current Week Low]])-1</f>
        <v>1.7521090201167988E-2</v>
      </c>
      <c r="AF303" s="1">
        <f>(Table2[[#This Row],[Current Week High]]/Table2[[#This Row],[Close Price]])-1</f>
        <v>1.5178571428571486E-2</v>
      </c>
      <c r="AG303" s="1">
        <f>(Table2[[#This Row],[Close Price]]/Table2[[#This Row],[Current Month Low]])-1</f>
        <v>1.7521090201167988E-2</v>
      </c>
      <c r="AH303" s="1">
        <f>(Table2[[#This Row],[Current Month High]]/Table2[[#This Row],[Close Price]])-1</f>
        <v>4.8469387755102122E-2</v>
      </c>
      <c r="AI303">
        <v>6.8622448979591599</v>
      </c>
      <c r="AJ303">
        <v>65.156941226037503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-0.08</v>
      </c>
      <c r="AM303" t="s">
        <v>3189</v>
      </c>
      <c r="AN303">
        <v>-0.31</v>
      </c>
      <c r="AO303" t="s">
        <v>3189</v>
      </c>
      <c r="AP303">
        <v>6.7041168146456998E-2</v>
      </c>
      <c r="AQ303">
        <f>(Table2[[#This Row],[Sharpe Ratio]]-AVERAGE(Table2[Sharpe Ratio]))/_xlfn.STDEV.P(Table2[Sharpe Ratio])</f>
        <v>2.7753058733946886E-2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0.19966260585904969</v>
      </c>
      <c r="AS303">
        <f>_xlfn.RANK.AVG(Table2[[#This Row],[1Y Return vs Nifty Z-Score]],Table2[1Y Return vs Nifty Z-Score])</f>
        <v>390</v>
      </c>
      <c r="AT303">
        <f>_xlfn.RANK.AVG(Table2[[#This Row],[6M Return vs Nifty Z-Score]],Table2[6M Return vs Nifty Z-Score])</f>
        <v>236</v>
      </c>
      <c r="AU303">
        <f>_xlfn.RANK.AVG(Table2[[#This Row],[Sharpe Ratio Z-Score]],Table2[Sharpe Ratio Z-Score])</f>
        <v>344</v>
      </c>
      <c r="AV303">
        <f>(Table2[[#This Row],[Rank 1Y]]+Table2[[#This Row],[Rank 6M]]+Table2[[#This Row],[Rank Sharpe]])/3</f>
        <v>323.33333333333331</v>
      </c>
    </row>
    <row r="304" spans="1:48" x14ac:dyDescent="0.3">
      <c r="A304" t="s">
        <v>1038</v>
      </c>
      <c r="B304" t="s">
        <v>1039</v>
      </c>
      <c r="C304" t="s">
        <v>3155</v>
      </c>
      <c r="D304" t="s">
        <v>257</v>
      </c>
      <c r="E304">
        <v>13108.42845945</v>
      </c>
      <c r="F304">
        <v>1650.75</v>
      </c>
      <c r="G304">
        <v>70.527904939687801</v>
      </c>
      <c r="H304">
        <f>(Table2[[#This Row],[1Y Return vs Nifty]]-AVERAGE(Table2[1Y Return vs Nifty]))/_xlfn.STDEV.P(Table2[1Y Return vs Nifty])</f>
        <v>0.87115128984660184</v>
      </c>
      <c r="I304">
        <v>-20.6524194513891</v>
      </c>
      <c r="J304">
        <f>(Table2[[#This Row],[1M Return vs Nifty]]-AVERAGE(Table2[1M Return vs Nifty]))/_xlfn.STDEV.P(Table2[1M Return vs Nifty])</f>
        <v>-2.083460281195924</v>
      </c>
      <c r="K304">
        <v>32.037109419581697</v>
      </c>
      <c r="L304">
        <f>(Table2[[#This Row],[6M Return vs Nifty]]-AVERAGE(Table2[6M Return vs Nifty]))/_xlfn.STDEV.P(Table2[6M Return vs Nifty])</f>
        <v>0.60381561531049321</v>
      </c>
      <c r="M304">
        <v>-7.7518558212386104</v>
      </c>
      <c r="N304">
        <f>(Table2[[#This Row],[1W Return vs Nifty]]-AVERAGE(Table2[1W Return vs Nifty]))/_xlfn.STDEV.P(Table2[1W Return vs Nifty])</f>
        <v>-1.5964702024799897</v>
      </c>
      <c r="O304">
        <v>1819.39</v>
      </c>
      <c r="P304">
        <v>1921.24594773121</v>
      </c>
      <c r="Q304">
        <v>1535.5683783541899</v>
      </c>
      <c r="R304">
        <v>23.9876222872164</v>
      </c>
      <c r="S304" s="1">
        <f>(Table2[[#This Row],[Close Price]]-Table2[[#This Row],[20D EMA]])/Table2[[#This Row],[20D EMA]]</f>
        <v>-9.2690407224399432E-2</v>
      </c>
      <c r="T304" s="1">
        <f>(Table2[[#This Row],[Close Price]]-Table2[[#This Row],[50D EMA]])/Table2[[#This Row],[50D EMA]]</f>
        <v>-0.14079194183890789</v>
      </c>
      <c r="U304" s="1">
        <f>(Table2[[#This Row],[Close Price]]-Table2[[#This Row],[200D EMA]])/Table2[[#This Row],[200D EMA]]</f>
        <v>7.5009112762051564E-2</v>
      </c>
      <c r="V304">
        <v>1.07037055460165</v>
      </c>
      <c r="W304">
        <v>1617.05</v>
      </c>
      <c r="X304">
        <v>1673.9</v>
      </c>
      <c r="Y304">
        <v>1617.05</v>
      </c>
      <c r="Z304">
        <v>1673.9</v>
      </c>
      <c r="AA304">
        <v>1617.05</v>
      </c>
      <c r="AB304">
        <v>1816.7</v>
      </c>
      <c r="AC304" s="1">
        <f>(Table2[[#This Row],[Close Price]]/Table2[[#This Row],[Day Low]])-1</f>
        <v>2.0840419282025957E-2</v>
      </c>
      <c r="AD304" s="1">
        <f>(Table2[[#This Row],[Day High]]/Table2[[#This Row],[Close Price]])-1</f>
        <v>1.4023928517340689E-2</v>
      </c>
      <c r="AE304" s="1">
        <f>(Table2[[#This Row],[Close Price]]/Table2[[#This Row],[Current Week Low]])-1</f>
        <v>2.0840419282025957E-2</v>
      </c>
      <c r="AF304" s="1">
        <f>(Table2[[#This Row],[Current Week High]]/Table2[[#This Row],[Close Price]])-1</f>
        <v>1.4023928517340689E-2</v>
      </c>
      <c r="AG304" s="1">
        <f>(Table2[[#This Row],[Close Price]]/Table2[[#This Row],[Current Month Low]])-1</f>
        <v>2.0840419282025957E-2</v>
      </c>
      <c r="AH304" s="1">
        <f>(Table2[[#This Row],[Current Month High]]/Table2[[#This Row],[Close Price]])-1</f>
        <v>0.10053006209298809</v>
      </c>
      <c r="AI304">
        <v>62.592760866272897</v>
      </c>
      <c r="AJ304">
        <v>116.60543235795799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-0.23</v>
      </c>
      <c r="AM304" t="s">
        <v>3189</v>
      </c>
      <c r="AN304">
        <v>-13.88</v>
      </c>
      <c r="AO304" t="s">
        <v>3189</v>
      </c>
      <c r="AP304">
        <v>0.14292807099270599</v>
      </c>
      <c r="AQ304">
        <f>(Table2[[#This Row],[Sharpe Ratio]]-AVERAGE(Table2[Sharpe Ratio]))/_xlfn.STDEV.P(Table2[Sharpe Ratio])</f>
        <v>0.91028577185199633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111</v>
      </c>
      <c r="AT304">
        <f>_xlfn.RANK.AVG(Table2[[#This Row],[6M Return vs Nifty Z-Score]],Table2[6M Return vs Nifty Z-Score])</f>
        <v>159</v>
      </c>
      <c r="AU304">
        <f>_xlfn.RANK.AVG(Table2[[#This Row],[Sharpe Ratio Z-Score]],Table2[Sharpe Ratio Z-Score])</f>
        <v>128</v>
      </c>
      <c r="AV304">
        <f>(Table2[[#This Row],[Rank 1Y]]+Table2[[#This Row],[Rank 6M]]+Table2[[#This Row],[Rank Sharpe]])/3</f>
        <v>132.66666666666666</v>
      </c>
    </row>
    <row r="305" spans="1:48" x14ac:dyDescent="0.3">
      <c r="A305" t="s">
        <v>827</v>
      </c>
      <c r="B305" t="s">
        <v>828</v>
      </c>
      <c r="C305" t="s">
        <v>3148</v>
      </c>
      <c r="D305" t="s">
        <v>54</v>
      </c>
      <c r="E305">
        <v>19400.028869760001</v>
      </c>
      <c r="F305">
        <v>1854.4</v>
      </c>
      <c r="G305">
        <v>59.5326799830315</v>
      </c>
      <c r="H305">
        <f>(Table2[[#This Row],[1Y Return vs Nifty]]-AVERAGE(Table2[1Y Return vs Nifty]))/_xlfn.STDEV.P(Table2[1Y Return vs Nifty])</f>
        <v>0.675112091324505</v>
      </c>
      <c r="I305">
        <v>11.8027280115425</v>
      </c>
      <c r="J305">
        <f>(Table2[[#This Row],[1M Return vs Nifty]]-AVERAGE(Table2[1M Return vs Nifty]))/_xlfn.STDEV.P(Table2[1M Return vs Nifty])</f>
        <v>1.0556494239517544</v>
      </c>
      <c r="K305">
        <v>17.369903896185601</v>
      </c>
      <c r="L305">
        <f>(Table2[[#This Row],[6M Return vs Nifty]]-AVERAGE(Table2[6M Return vs Nifty]))/_xlfn.STDEV.P(Table2[6M Return vs Nifty])</f>
        <v>0.12878633984646479</v>
      </c>
      <c r="M305">
        <v>9.45314174457177</v>
      </c>
      <c r="N305">
        <f>(Table2[[#This Row],[1W Return vs Nifty]]-AVERAGE(Table2[1W Return vs Nifty]))/_xlfn.STDEV.P(Table2[1W Return vs Nifty])</f>
        <v>1.734705140072796</v>
      </c>
      <c r="O305">
        <v>1709.2</v>
      </c>
      <c r="P305">
        <v>1649.6232561879999</v>
      </c>
      <c r="Q305">
        <v>1479.6581432907101</v>
      </c>
      <c r="R305">
        <v>75.856755788390203</v>
      </c>
      <c r="S305" s="1">
        <f>(Table2[[#This Row],[Close Price]]-Table2[[#This Row],[20D EMA]])/Table2[[#This Row],[20D EMA]]</f>
        <v>8.4952024338872015E-2</v>
      </c>
      <c r="T305" s="1">
        <f>(Table2[[#This Row],[Close Price]]-Table2[[#This Row],[50D EMA]])/Table2[[#This Row],[50D EMA]]</f>
        <v>0.12413546125992705</v>
      </c>
      <c r="U305" s="1">
        <f>(Table2[[#This Row],[Close Price]]-Table2[[#This Row],[200D EMA]])/Table2[[#This Row],[200D EMA]]</f>
        <v>0.25326245687796284</v>
      </c>
      <c r="V305">
        <v>3.34867070132842</v>
      </c>
      <c r="W305">
        <v>1821.65</v>
      </c>
      <c r="X305">
        <v>1862.95</v>
      </c>
      <c r="Y305">
        <v>1821.65</v>
      </c>
      <c r="Z305">
        <v>1862.95</v>
      </c>
      <c r="AA305">
        <v>1694.75</v>
      </c>
      <c r="AB305">
        <v>1914.45</v>
      </c>
      <c r="AC305" s="1">
        <f>(Table2[[#This Row],[Close Price]]/Table2[[#This Row],[Day Low]])-1</f>
        <v>1.7978206570965938E-2</v>
      </c>
      <c r="AD305" s="1">
        <f>(Table2[[#This Row],[Day High]]/Table2[[#This Row],[Close Price]])-1</f>
        <v>4.6106557377048052E-3</v>
      </c>
      <c r="AE305" s="1">
        <f>(Table2[[#This Row],[Close Price]]/Table2[[#This Row],[Current Week Low]])-1</f>
        <v>1.7978206570965938E-2</v>
      </c>
      <c r="AF305" s="1">
        <f>(Table2[[#This Row],[Current Week High]]/Table2[[#This Row],[Close Price]])-1</f>
        <v>4.6106557377048052E-3</v>
      </c>
      <c r="AG305" s="1">
        <f>(Table2[[#This Row],[Close Price]]/Table2[[#This Row],[Current Month Low]])-1</f>
        <v>9.4202684761764299E-2</v>
      </c>
      <c r="AH305" s="1">
        <f>(Table2[[#This Row],[Current Month High]]/Table2[[#This Row],[Close Price]])-1</f>
        <v>3.2382441760137937E-2</v>
      </c>
      <c r="AI305">
        <v>3.2382441760137901</v>
      </c>
      <c r="AJ305">
        <v>93.428601230833394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</v>
      </c>
      <c r="AM305" t="s">
        <v>3190</v>
      </c>
      <c r="AN305">
        <v>16</v>
      </c>
      <c r="AO305" t="s">
        <v>3191</v>
      </c>
      <c r="AQ305">
        <f>(Table2[[#This Row],[Sharpe Ratio]]-AVERAGE(Table2[Sharpe Ratio]))/_xlfn.STDEV.P(Table2[Sharpe Ratio])</f>
        <v>-0.75190748604766899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2.8423455091478509</v>
      </c>
      <c r="AS305">
        <f>_xlfn.RANK.AVG(Table2[[#This Row],[1Y Return vs Nifty Z-Score]],Table2[1Y Return vs Nifty Z-Score])</f>
        <v>139</v>
      </c>
      <c r="AT305">
        <f>_xlfn.RANK.AVG(Table2[[#This Row],[6M Return vs Nifty Z-Score]],Table2[6M Return vs Nifty Z-Score])</f>
        <v>277</v>
      </c>
      <c r="AU305">
        <f>_xlfn.RANK.AVG(Table2[[#This Row],[Sharpe Ratio Z-Score]],Table2[Sharpe Ratio Z-Score])</f>
        <v>556</v>
      </c>
      <c r="AV305">
        <f>(Table2[[#This Row],[Rank 1Y]]+Table2[[#This Row],[Rank 6M]]+Table2[[#This Row],[Rank Sharpe]])/3</f>
        <v>324</v>
      </c>
    </row>
    <row r="306" spans="1:48" x14ac:dyDescent="0.3">
      <c r="A306" t="s">
        <v>772</v>
      </c>
      <c r="B306" t="s">
        <v>773</v>
      </c>
      <c r="C306" t="s">
        <v>3144</v>
      </c>
      <c r="D306" t="s">
        <v>51</v>
      </c>
      <c r="E306">
        <v>21545.272164375001</v>
      </c>
      <c r="F306">
        <v>736.65</v>
      </c>
      <c r="G306">
        <v>-24.508175886908798</v>
      </c>
      <c r="H306">
        <f>(Table2[[#This Row],[1Y Return vs Nifty]]-AVERAGE(Table2[1Y Return vs Nifty]))/_xlfn.STDEV.P(Table2[1Y Return vs Nifty])</f>
        <v>-0.82329308845131366</v>
      </c>
      <c r="I306">
        <v>0.96799702621897099</v>
      </c>
      <c r="J306">
        <f>(Table2[[#This Row],[1M Return vs Nifty]]-AVERAGE(Table2[1M Return vs Nifty]))/_xlfn.STDEV.P(Table2[1M Return vs Nifty])</f>
        <v>7.6982714407628763E-3</v>
      </c>
      <c r="K306">
        <v>-0.30191730654418603</v>
      </c>
      <c r="L306">
        <f>(Table2[[#This Row],[6M Return vs Nifty]]-AVERAGE(Table2[6M Return vs Nifty]))/_xlfn.STDEV.P(Table2[6M Return vs Nifty])</f>
        <v>-0.44355393374362428</v>
      </c>
      <c r="M306">
        <v>9.8421485800852491E-3</v>
      </c>
      <c r="N306">
        <f>(Table2[[#This Row],[1W Return vs Nifty]]-AVERAGE(Table2[1W Return vs Nifty]))/_xlfn.STDEV.P(Table2[1W Return vs Nifty])</f>
        <v>-9.3675633954038426E-2</v>
      </c>
      <c r="O306">
        <v>744.12</v>
      </c>
      <c r="P306">
        <v>748.59941166079</v>
      </c>
      <c r="Q306">
        <v>733.97901679050801</v>
      </c>
      <c r="R306">
        <v>40.562460193496896</v>
      </c>
      <c r="S306" s="1">
        <f>(Table2[[#This Row],[Close Price]]-Table2[[#This Row],[20D EMA]])/Table2[[#This Row],[20D EMA]]</f>
        <v>-1.0038703434929887E-2</v>
      </c>
      <c r="T306" s="1">
        <f>(Table2[[#This Row],[Close Price]]-Table2[[#This Row],[50D EMA]])/Table2[[#This Row],[50D EMA]]</f>
        <v>-1.5962357803995457E-2</v>
      </c>
      <c r="U306" s="1">
        <f>(Table2[[#This Row],[Close Price]]-Table2[[#This Row],[200D EMA]])/Table2[[#This Row],[200D EMA]]</f>
        <v>3.6390457334481482E-3</v>
      </c>
      <c r="V306">
        <v>1.05284023840611</v>
      </c>
      <c r="W306">
        <v>734.05</v>
      </c>
      <c r="X306">
        <v>758.45</v>
      </c>
      <c r="Y306">
        <v>734.05</v>
      </c>
      <c r="Z306">
        <v>758.45</v>
      </c>
      <c r="AA306">
        <v>734.05</v>
      </c>
      <c r="AB306">
        <v>773.15</v>
      </c>
      <c r="AC306" s="1">
        <f>(Table2[[#This Row],[Close Price]]/Table2[[#This Row],[Day Low]])-1</f>
        <v>3.541993052244452E-3</v>
      </c>
      <c r="AD306" s="1">
        <f>(Table2[[#This Row],[Day High]]/Table2[[#This Row],[Close Price]])-1</f>
        <v>2.9593429715604413E-2</v>
      </c>
      <c r="AE306" s="1">
        <f>(Table2[[#This Row],[Close Price]]/Table2[[#This Row],[Current Week Low]])-1</f>
        <v>3.541993052244452E-3</v>
      </c>
      <c r="AF306" s="1">
        <f>(Table2[[#This Row],[Current Week High]]/Table2[[#This Row],[Close Price]])-1</f>
        <v>2.9593429715604413E-2</v>
      </c>
      <c r="AG306" s="1">
        <f>(Table2[[#This Row],[Close Price]]/Table2[[#This Row],[Current Month Low]])-1</f>
        <v>3.541993052244452E-3</v>
      </c>
      <c r="AH306" s="1">
        <f>(Table2[[#This Row],[Current Month High]]/Table2[[#This Row],[Close Price]])-1</f>
        <v>4.9548632321998243E-2</v>
      </c>
      <c r="AI306">
        <v>17.118034344668398</v>
      </c>
      <c r="AJ306">
        <v>22.7647696025331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-0.13</v>
      </c>
      <c r="AM306" t="s">
        <v>3189</v>
      </c>
      <c r="AN306">
        <v>-0.09</v>
      </c>
      <c r="AO306" t="s">
        <v>3189</v>
      </c>
      <c r="AQ306">
        <f>(Table2[[#This Row],[Sharpe Ratio]]-AVERAGE(Table2[Sharpe Ratio]))/_xlfn.STDEV.P(Table2[Sharpe Ratio])</f>
        <v>-0.75190748604766899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604</v>
      </c>
      <c r="AT306">
        <f>_xlfn.RANK.AVG(Table2[[#This Row],[6M Return vs Nifty Z-Score]],Table2[6M Return vs Nifty Z-Score])</f>
        <v>467</v>
      </c>
      <c r="AU306">
        <f>_xlfn.RANK.AVG(Table2[[#This Row],[Sharpe Ratio Z-Score]],Table2[Sharpe Ratio Z-Score])</f>
        <v>556</v>
      </c>
      <c r="AV306">
        <f>(Table2[[#This Row],[Rank 1Y]]+Table2[[#This Row],[Rank 6M]]+Table2[[#This Row],[Rank Sharpe]])/3</f>
        <v>542.33333333333337</v>
      </c>
    </row>
    <row r="307" spans="1:48" x14ac:dyDescent="0.3">
      <c r="A307" t="s">
        <v>1134</v>
      </c>
      <c r="B307" t="s">
        <v>1135</v>
      </c>
      <c r="C307" t="s">
        <v>3155</v>
      </c>
      <c r="D307" t="s">
        <v>127</v>
      </c>
      <c r="E307">
        <v>11071.2772233</v>
      </c>
      <c r="F307">
        <v>350.95</v>
      </c>
      <c r="G307">
        <v>-31.180697317801702</v>
      </c>
      <c r="H307">
        <f>(Table2[[#This Row],[1Y Return vs Nifty]]-AVERAGE(Table2[1Y Return vs Nifty]))/_xlfn.STDEV.P(Table2[1Y Return vs Nifty])</f>
        <v>-0.94226070926764582</v>
      </c>
      <c r="I307">
        <v>-3.3081433750177398</v>
      </c>
      <c r="J307">
        <f>(Table2[[#This Row],[1M Return vs Nifty]]-AVERAGE(Table2[1M Return vs Nifty]))/_xlfn.STDEV.P(Table2[1M Return vs Nifty])</f>
        <v>-0.40589633167812711</v>
      </c>
      <c r="K307">
        <v>3.79185011003017</v>
      </c>
      <c r="L307">
        <f>(Table2[[#This Row],[6M Return vs Nifty]]-AVERAGE(Table2[6M Return vs Nifty]))/_xlfn.STDEV.P(Table2[6M Return vs Nifty])</f>
        <v>-0.31096839338887983</v>
      </c>
      <c r="M307">
        <v>8.0744936788756601</v>
      </c>
      <c r="N307">
        <f>(Table2[[#This Row],[1W Return vs Nifty]]-AVERAGE(Table2[1W Return vs Nifty]))/_xlfn.STDEV.P(Table2[1W Return vs Nifty])</f>
        <v>1.4677758118390514</v>
      </c>
      <c r="O307">
        <v>344.1</v>
      </c>
      <c r="P307">
        <v>351.98454086364802</v>
      </c>
      <c r="Q307">
        <v>339.13778592032799</v>
      </c>
      <c r="R307">
        <v>74.2939143283199</v>
      </c>
      <c r="S307" s="1">
        <f>(Table2[[#This Row],[Close Price]]-Table2[[#This Row],[20D EMA]])/Table2[[#This Row],[20D EMA]]</f>
        <v>1.9907003777971419E-2</v>
      </c>
      <c r="T307" s="1">
        <f>(Table2[[#This Row],[Close Price]]-Table2[[#This Row],[50D EMA]])/Table2[[#This Row],[50D EMA]]</f>
        <v>-2.9391656267335727E-3</v>
      </c>
      <c r="U307" s="1">
        <f>(Table2[[#This Row],[Close Price]]-Table2[[#This Row],[200D EMA]])/Table2[[#This Row],[200D EMA]]</f>
        <v>3.4830132677834344E-2</v>
      </c>
      <c r="V307">
        <v>1.03655278409637</v>
      </c>
      <c r="W307">
        <v>346.25</v>
      </c>
      <c r="X307">
        <v>364.9</v>
      </c>
      <c r="Y307">
        <v>346.25</v>
      </c>
      <c r="Z307">
        <v>364.9</v>
      </c>
      <c r="AA307">
        <v>326.95</v>
      </c>
      <c r="AB307">
        <v>364.9</v>
      </c>
      <c r="AC307" s="1">
        <f>(Table2[[#This Row],[Close Price]]/Table2[[#This Row],[Day Low]])-1</f>
        <v>1.3574007220216622E-2</v>
      </c>
      <c r="AD307" s="1">
        <f>(Table2[[#This Row],[Day High]]/Table2[[#This Row],[Close Price]])-1</f>
        <v>3.974925203020363E-2</v>
      </c>
      <c r="AE307" s="1">
        <f>(Table2[[#This Row],[Close Price]]/Table2[[#This Row],[Current Week Low]])-1</f>
        <v>1.3574007220216622E-2</v>
      </c>
      <c r="AF307" s="1">
        <f>(Table2[[#This Row],[Current Week High]]/Table2[[#This Row],[Close Price]])-1</f>
        <v>3.974925203020363E-2</v>
      </c>
      <c r="AG307" s="1">
        <f>(Table2[[#This Row],[Close Price]]/Table2[[#This Row],[Current Month Low]])-1</f>
        <v>7.3405719528979896E-2</v>
      </c>
      <c r="AH307" s="1">
        <f>(Table2[[#This Row],[Current Month High]]/Table2[[#This Row],[Close Price]])-1</f>
        <v>3.974925203020363E-2</v>
      </c>
      <c r="AI307">
        <v>21.8977062259581</v>
      </c>
      <c r="AJ307">
        <v>38.825158227848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0.01</v>
      </c>
      <c r="AM307" t="s">
        <v>3191</v>
      </c>
      <c r="AN307">
        <v>7.87</v>
      </c>
      <c r="AO307" t="s">
        <v>3191</v>
      </c>
      <c r="AP307">
        <v>0.17757229911143799</v>
      </c>
      <c r="AQ307">
        <f>(Table2[[#This Row],[Sharpe Ratio]]-AVERAGE(Table2[Sharpe Ratio]))/_xlfn.STDEV.P(Table2[Sharpe Ratio])</f>
        <v>1.3131835511624936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651</v>
      </c>
      <c r="AT307">
        <f>_xlfn.RANK.AVG(Table2[[#This Row],[6M Return vs Nifty Z-Score]],Table2[6M Return vs Nifty Z-Score])</f>
        <v>425</v>
      </c>
      <c r="AU307">
        <f>_xlfn.RANK.AVG(Table2[[#This Row],[Sharpe Ratio Z-Score]],Table2[Sharpe Ratio Z-Score])</f>
        <v>69</v>
      </c>
      <c r="AV307">
        <f>(Table2[[#This Row],[Rank 1Y]]+Table2[[#This Row],[Rank 6M]]+Table2[[#This Row],[Rank Sharpe]])/3</f>
        <v>381.66666666666669</v>
      </c>
    </row>
    <row r="308" spans="1:48" x14ac:dyDescent="0.3">
      <c r="A308" t="s">
        <v>58</v>
      </c>
      <c r="B308" t="s">
        <v>59</v>
      </c>
      <c r="C308" t="s">
        <v>3149</v>
      </c>
      <c r="D308" t="s">
        <v>57</v>
      </c>
      <c r="E308">
        <v>381865.50631605001</v>
      </c>
      <c r="F308">
        <v>12145.75</v>
      </c>
      <c r="G308">
        <v>-10.512548830102601</v>
      </c>
      <c r="H308">
        <f>(Table2[[#This Row],[1Y Return vs Nifty]]-AVERAGE(Table2[1Y Return vs Nifty]))/_xlfn.STDEV.P(Table2[1Y Return vs Nifty])</f>
        <v>-0.57375826566722132</v>
      </c>
      <c r="I308">
        <v>-3.5037383891828702</v>
      </c>
      <c r="J308">
        <f>(Table2[[#This Row],[1M Return vs Nifty]]-AVERAGE(Table2[1M Return vs Nifty]))/_xlfn.STDEV.P(Table2[1M Return vs Nifty])</f>
        <v>-0.42481456977719989</v>
      </c>
      <c r="K308">
        <v>-4.2769528352255799</v>
      </c>
      <c r="L308">
        <f>(Table2[[#This Row],[6M Return vs Nifty]]-AVERAGE(Table2[6M Return vs Nifty]))/_xlfn.STDEV.P(Table2[6M Return vs Nifty])</f>
        <v>-0.57229408428704431</v>
      </c>
      <c r="M308">
        <v>-0.156038609760726</v>
      </c>
      <c r="N308">
        <f>(Table2[[#This Row],[1W Return vs Nifty]]-AVERAGE(Table2[1W Return vs Nifty]))/_xlfn.STDEV.P(Table2[1W Return vs Nifty])</f>
        <v>-0.12579292370518294</v>
      </c>
      <c r="O308">
        <v>12327.56</v>
      </c>
      <c r="P308">
        <v>12383.9074531018</v>
      </c>
      <c r="Q308">
        <v>11787.8624319276</v>
      </c>
      <c r="R308">
        <v>32.9407426100545</v>
      </c>
      <c r="S308" s="1">
        <f>(Table2[[#This Row],[Close Price]]-Table2[[#This Row],[20D EMA]])/Table2[[#This Row],[20D EMA]]</f>
        <v>-1.4748255129157716E-2</v>
      </c>
      <c r="T308" s="1">
        <f>(Table2[[#This Row],[Close Price]]-Table2[[#This Row],[50D EMA]])/Table2[[#This Row],[50D EMA]]</f>
        <v>-1.9231204206241723E-2</v>
      </c>
      <c r="U308" s="1">
        <f>(Table2[[#This Row],[Close Price]]-Table2[[#This Row],[200D EMA]])/Table2[[#This Row],[200D EMA]]</f>
        <v>3.0360684147709063E-2</v>
      </c>
      <c r="V308">
        <v>1.02180799570573</v>
      </c>
      <c r="W308">
        <v>12102</v>
      </c>
      <c r="X308">
        <v>12219.85</v>
      </c>
      <c r="Y308">
        <v>12102</v>
      </c>
      <c r="Z308">
        <v>12219.85</v>
      </c>
      <c r="AA308">
        <v>12094.7</v>
      </c>
      <c r="AB308">
        <v>12525</v>
      </c>
      <c r="AC308" s="1">
        <f>(Table2[[#This Row],[Close Price]]/Table2[[#This Row],[Day Low]])-1</f>
        <v>3.6151049413319924E-3</v>
      </c>
      <c r="AD308" s="1">
        <f>(Table2[[#This Row],[Day High]]/Table2[[#This Row],[Close Price]])-1</f>
        <v>6.1008994915916492E-3</v>
      </c>
      <c r="AE308" s="1">
        <f>(Table2[[#This Row],[Close Price]]/Table2[[#This Row],[Current Week Low]])-1</f>
        <v>3.6151049413319924E-3</v>
      </c>
      <c r="AF308" s="1">
        <f>(Table2[[#This Row],[Current Week High]]/Table2[[#This Row],[Close Price]])-1</f>
        <v>6.1008994915916492E-3</v>
      </c>
      <c r="AG308" s="1">
        <f>(Table2[[#This Row],[Close Price]]/Table2[[#This Row],[Current Month Low]])-1</f>
        <v>4.2208570696253833E-3</v>
      </c>
      <c r="AH308" s="1">
        <f>(Table2[[#This Row],[Current Month High]]/Table2[[#This Row],[Close Price]])-1</f>
        <v>3.1224914064590603E-2</v>
      </c>
      <c r="AI308">
        <v>12.631990614000699</v>
      </c>
      <c r="AJ308">
        <v>24.729785933977901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-0.01</v>
      </c>
      <c r="AM308" t="s">
        <v>3189</v>
      </c>
      <c r="AN308">
        <v>-1.06</v>
      </c>
      <c r="AO308" t="s">
        <v>3189</v>
      </c>
      <c r="AP308">
        <v>6.1121564456862003E-2</v>
      </c>
      <c r="AQ308">
        <f>(Table2[[#This Row],[Sharpe Ratio]]-AVERAGE(Table2[Sharpe Ratio]))/_xlfn.STDEV.P(Table2[Sharpe Ratio])</f>
        <v>-4.1089438572162573E-2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512</v>
      </c>
      <c r="AT308">
        <f>_xlfn.RANK.AVG(Table2[[#This Row],[6M Return vs Nifty Z-Score]],Table2[6M Return vs Nifty Z-Score])</f>
        <v>515</v>
      </c>
      <c r="AU308">
        <f>_xlfn.RANK.AVG(Table2[[#This Row],[Sharpe Ratio Z-Score]],Table2[Sharpe Ratio Z-Score])</f>
        <v>362</v>
      </c>
      <c r="AV308">
        <f>(Table2[[#This Row],[Rank 1Y]]+Table2[[#This Row],[Rank 6M]]+Table2[[#This Row],[Rank Sharpe]])/3</f>
        <v>463</v>
      </c>
    </row>
    <row r="309" spans="1:48" x14ac:dyDescent="0.3">
      <c r="A309" t="s">
        <v>943</v>
      </c>
      <c r="B309" t="s">
        <v>944</v>
      </c>
      <c r="C309" t="s">
        <v>3144</v>
      </c>
      <c r="D309" t="s">
        <v>232</v>
      </c>
      <c r="E309">
        <v>16104.71740082</v>
      </c>
      <c r="F309">
        <v>1295.4000000000001</v>
      </c>
      <c r="G309">
        <v>32.122442161196197</v>
      </c>
      <c r="H309">
        <f>(Table2[[#This Row],[1Y Return vs Nifty]]-AVERAGE(Table2[1Y Return vs Nifty]))/_xlfn.STDEV.P(Table2[1Y Return vs Nifty])</f>
        <v>0.1864016670198477</v>
      </c>
      <c r="I309">
        <v>26.3815491391668</v>
      </c>
      <c r="J309">
        <f>(Table2[[#This Row],[1M Return vs Nifty]]-AVERAGE(Table2[1M Return vs Nifty]))/_xlfn.STDEV.P(Table2[1M Return vs Nifty])</f>
        <v>2.4657344942355066</v>
      </c>
      <c r="K309">
        <v>37.3124950984026</v>
      </c>
      <c r="L309">
        <f>(Table2[[#This Row],[6M Return vs Nifty]]-AVERAGE(Table2[6M Return vs Nifty]))/_xlfn.STDEV.P(Table2[6M Return vs Nifty])</f>
        <v>0.77467042693812538</v>
      </c>
      <c r="M309">
        <v>12.0815170430295</v>
      </c>
      <c r="N309">
        <f>(Table2[[#This Row],[1W Return vs Nifty]]-AVERAGE(Table2[1W Return vs Nifty]))/_xlfn.STDEV.P(Table2[1W Return vs Nifty])</f>
        <v>2.2436025666319384</v>
      </c>
      <c r="O309">
        <v>1157.45</v>
      </c>
      <c r="P309">
        <v>1079.1514414355599</v>
      </c>
      <c r="Q309">
        <v>952.77830164169802</v>
      </c>
      <c r="R309">
        <v>71.536273297872796</v>
      </c>
      <c r="S309" s="1">
        <f>(Table2[[#This Row],[Close Price]]-Table2[[#This Row],[20D EMA]])/Table2[[#This Row],[20D EMA]]</f>
        <v>0.11918441401356433</v>
      </c>
      <c r="T309" s="1">
        <f>(Table2[[#This Row],[Close Price]]-Table2[[#This Row],[50D EMA]])/Table2[[#This Row],[50D EMA]]</f>
        <v>0.20038759182564012</v>
      </c>
      <c r="U309" s="1">
        <f>(Table2[[#This Row],[Close Price]]-Table2[[#This Row],[200D EMA]])/Table2[[#This Row],[200D EMA]]</f>
        <v>0.35960275099458389</v>
      </c>
      <c r="V309">
        <v>1.79909806326168</v>
      </c>
      <c r="W309">
        <v>1252</v>
      </c>
      <c r="X309">
        <v>1317.6</v>
      </c>
      <c r="Y309">
        <v>1252</v>
      </c>
      <c r="Z309">
        <v>1317.6</v>
      </c>
      <c r="AA309">
        <v>1145.3</v>
      </c>
      <c r="AB309">
        <v>1319</v>
      </c>
      <c r="AC309" s="1">
        <f>(Table2[[#This Row],[Close Price]]/Table2[[#This Row],[Day Low]])-1</f>
        <v>3.4664536741214169E-2</v>
      </c>
      <c r="AD309" s="1">
        <f>(Table2[[#This Row],[Day High]]/Table2[[#This Row],[Close Price]])-1</f>
        <v>1.713756368689201E-2</v>
      </c>
      <c r="AE309" s="1">
        <f>(Table2[[#This Row],[Close Price]]/Table2[[#This Row],[Current Week Low]])-1</f>
        <v>3.4664536741214169E-2</v>
      </c>
      <c r="AF309" s="1">
        <f>(Table2[[#This Row],[Current Week High]]/Table2[[#This Row],[Close Price]])-1</f>
        <v>1.713756368689201E-2</v>
      </c>
      <c r="AG309" s="1">
        <f>(Table2[[#This Row],[Close Price]]/Table2[[#This Row],[Current Month Low]])-1</f>
        <v>0.1310573648825637</v>
      </c>
      <c r="AH309" s="1">
        <f>(Table2[[#This Row],[Current Month High]]/Table2[[#This Row],[Close Price]])-1</f>
        <v>1.8218310946425786E-2</v>
      </c>
      <c r="AI309">
        <v>1.82183109464257</v>
      </c>
      <c r="AJ309">
        <v>74.817813765182194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0.2</v>
      </c>
      <c r="AM309" t="s">
        <v>3191</v>
      </c>
      <c r="AN309">
        <v>11.66</v>
      </c>
      <c r="AO309" t="s">
        <v>3191</v>
      </c>
      <c r="AP309">
        <v>-6.1452349846729997E-3</v>
      </c>
      <c r="AQ309">
        <f>(Table2[[#This Row],[Sharpe Ratio]]-AVERAGE(Table2[Sharpe Ratio]))/_xlfn.STDEV.P(Table2[Sharpe Ratio])</f>
        <v>-0.82337398026946462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4.8470351745559537</v>
      </c>
      <c r="AS309">
        <f>_xlfn.RANK.AVG(Table2[[#This Row],[1Y Return vs Nifty Z-Score]],Table2[1Y Return vs Nifty Z-Score])</f>
        <v>247</v>
      </c>
      <c r="AT309">
        <f>_xlfn.RANK.AVG(Table2[[#This Row],[6M Return vs Nifty Z-Score]],Table2[6M Return vs Nifty Z-Score])</f>
        <v>140</v>
      </c>
      <c r="AU309">
        <f>_xlfn.RANK.AVG(Table2[[#This Row],[Sharpe Ratio Z-Score]],Table2[Sharpe Ratio Z-Score])</f>
        <v>594</v>
      </c>
      <c r="AV309">
        <f>(Table2[[#This Row],[Rank 1Y]]+Table2[[#This Row],[Rank 6M]]+Table2[[#This Row],[Rank Sharpe]])/3</f>
        <v>327</v>
      </c>
    </row>
    <row r="310" spans="1:48" x14ac:dyDescent="0.3">
      <c r="A310" t="s">
        <v>787</v>
      </c>
      <c r="B310" t="s">
        <v>788</v>
      </c>
      <c r="C310" t="s">
        <v>3144</v>
      </c>
      <c r="D310" t="s">
        <v>417</v>
      </c>
      <c r="E310">
        <v>20908.659679460001</v>
      </c>
      <c r="F310">
        <v>4247.95</v>
      </c>
      <c r="G310">
        <v>37.279494781114998</v>
      </c>
      <c r="H310">
        <f>(Table2[[#This Row],[1Y Return vs Nifty]]-AVERAGE(Table2[1Y Return vs Nifty]))/_xlfn.STDEV.P(Table2[1Y Return vs Nifty])</f>
        <v>0.27834925939112798</v>
      </c>
      <c r="I310">
        <v>-2.4623618979314799</v>
      </c>
      <c r="J310">
        <f>(Table2[[#This Row],[1M Return vs Nifty]]-AVERAGE(Table2[1M Return vs Nifty]))/_xlfn.STDEV.P(Table2[1M Return vs Nifty])</f>
        <v>-0.32409110043744316</v>
      </c>
      <c r="K310">
        <v>30.434325675292101</v>
      </c>
      <c r="L310">
        <f>(Table2[[#This Row],[6M Return vs Nifty]]-AVERAGE(Table2[6M Return vs Nifty]))/_xlfn.STDEV.P(Table2[6M Return vs Nifty])</f>
        <v>0.55190598606578622</v>
      </c>
      <c r="M310">
        <v>1.9975081070054299</v>
      </c>
      <c r="N310">
        <f>(Table2[[#This Row],[1W Return vs Nifty]]-AVERAGE(Table2[1W Return vs Nifty]))/_xlfn.STDEV.P(Table2[1W Return vs Nifty])</f>
        <v>0.29116974626826253</v>
      </c>
      <c r="O310">
        <v>4332.08</v>
      </c>
      <c r="P310">
        <v>4155.3166316689903</v>
      </c>
      <c r="Q310">
        <v>3463.7796903550502</v>
      </c>
      <c r="R310">
        <v>39.606030930769698</v>
      </c>
      <c r="S310" s="1">
        <f>(Table2[[#This Row],[Close Price]]-Table2[[#This Row],[20D EMA]])/Table2[[#This Row],[20D EMA]]</f>
        <v>-1.9420232313346039E-2</v>
      </c>
      <c r="T310" s="1">
        <f>(Table2[[#This Row],[Close Price]]-Table2[[#This Row],[50D EMA]])/Table2[[#This Row],[50D EMA]]</f>
        <v>2.2292733994088706E-2</v>
      </c>
      <c r="U310" s="1">
        <f>(Table2[[#This Row],[Close Price]]-Table2[[#This Row],[200D EMA]])/Table2[[#This Row],[200D EMA]]</f>
        <v>0.22639150862524091</v>
      </c>
      <c r="V310">
        <v>0.48842668327686301</v>
      </c>
      <c r="W310">
        <v>4234.6000000000004</v>
      </c>
      <c r="X310">
        <v>4339.8999999999996</v>
      </c>
      <c r="Y310">
        <v>4234.6000000000004</v>
      </c>
      <c r="Z310">
        <v>4339.8999999999996</v>
      </c>
      <c r="AA310">
        <v>4234.6000000000004</v>
      </c>
      <c r="AB310">
        <v>4509</v>
      </c>
      <c r="AC310" s="1">
        <f>(Table2[[#This Row],[Close Price]]/Table2[[#This Row],[Day Low]])-1</f>
        <v>3.1526000094459494E-3</v>
      </c>
      <c r="AD310" s="1">
        <f>(Table2[[#This Row],[Day High]]/Table2[[#This Row],[Close Price]])-1</f>
        <v>2.1645735001589061E-2</v>
      </c>
      <c r="AE310" s="1">
        <f>(Table2[[#This Row],[Close Price]]/Table2[[#This Row],[Current Week Low]])-1</f>
        <v>3.1526000094459494E-3</v>
      </c>
      <c r="AF310" s="1">
        <f>(Table2[[#This Row],[Current Week High]]/Table2[[#This Row],[Close Price]])-1</f>
        <v>2.1645735001589061E-2</v>
      </c>
      <c r="AG310" s="1">
        <f>(Table2[[#This Row],[Close Price]]/Table2[[#This Row],[Current Month Low]])-1</f>
        <v>3.1526000094459494E-3</v>
      </c>
      <c r="AH310" s="1">
        <f>(Table2[[#This Row],[Current Month High]]/Table2[[#This Row],[Close Price]])-1</f>
        <v>6.1453171529796791E-2</v>
      </c>
      <c r="AI310">
        <v>15.585164608811301</v>
      </c>
      <c r="AJ310">
        <v>90.491031390134495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0.17</v>
      </c>
      <c r="AM310" t="s">
        <v>3191</v>
      </c>
      <c r="AN310">
        <v>-3.19</v>
      </c>
      <c r="AO310" t="s">
        <v>3189</v>
      </c>
      <c r="AP310">
        <v>-3.7399503495319998E-3</v>
      </c>
      <c r="AQ310">
        <f>(Table2[[#This Row],[Sharpe Ratio]]-AVERAGE(Table2[Sharpe Ratio]))/_xlfn.STDEV.P(Table2[Sharpe Ratio])</f>
        <v>-0.79540153317707329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1.9323581106602816E-3</v>
      </c>
      <c r="AS310">
        <f>_xlfn.RANK.AVG(Table2[[#This Row],[1Y Return vs Nifty Z-Score]],Table2[1Y Return vs Nifty Z-Score])</f>
        <v>221</v>
      </c>
      <c r="AT310">
        <f>_xlfn.RANK.AVG(Table2[[#This Row],[6M Return vs Nifty Z-Score]],Table2[6M Return vs Nifty Z-Score])</f>
        <v>174</v>
      </c>
      <c r="AU310">
        <f>_xlfn.RANK.AVG(Table2[[#This Row],[Sharpe Ratio Z-Score]],Table2[Sharpe Ratio Z-Score])</f>
        <v>586</v>
      </c>
      <c r="AV310">
        <f>(Table2[[#This Row],[Rank 1Y]]+Table2[[#This Row],[Rank 6M]]+Table2[[#This Row],[Rank Sharpe]])/3</f>
        <v>327</v>
      </c>
    </row>
    <row r="311" spans="1:48" x14ac:dyDescent="0.3">
      <c r="A311" t="s">
        <v>785</v>
      </c>
      <c r="B311" t="s">
        <v>786</v>
      </c>
      <c r="C311" t="s">
        <v>3148</v>
      </c>
      <c r="D311" t="s">
        <v>271</v>
      </c>
      <c r="E311">
        <v>21077.318401125001</v>
      </c>
      <c r="F311">
        <v>2633.75</v>
      </c>
      <c r="G311">
        <v>-2.6846790793727799</v>
      </c>
      <c r="H311">
        <f>(Table2[[#This Row],[1Y Return vs Nifty]]-AVERAGE(Table2[1Y Return vs Nifty]))/_xlfn.STDEV.P(Table2[1Y Return vs Nifty])</f>
        <v>-0.43419137930356938</v>
      </c>
      <c r="I311">
        <v>18.992152391492301</v>
      </c>
      <c r="J311">
        <f>(Table2[[#This Row],[1M Return vs Nifty]]-AVERAGE(Table2[1M Return vs Nifty]))/_xlfn.STDEV.P(Table2[1M Return vs Nifty])</f>
        <v>1.7510211479995978</v>
      </c>
      <c r="K311">
        <v>17.800531346216101</v>
      </c>
      <c r="L311">
        <f>(Table2[[#This Row],[6M Return vs Nifty]]-AVERAGE(Table2[6M Return vs Nifty]))/_xlfn.STDEV.P(Table2[6M Return vs Nifty])</f>
        <v>0.14273314418193342</v>
      </c>
      <c r="M311">
        <v>6.3442269248947696</v>
      </c>
      <c r="N311">
        <f>(Table2[[#This Row],[1W Return vs Nifty]]-AVERAGE(Table2[1W Return vs Nifty]))/_xlfn.STDEV.P(Table2[1W Return vs Nifty])</f>
        <v>1.1327672234999395</v>
      </c>
      <c r="O311">
        <v>2481.35</v>
      </c>
      <c r="P311">
        <v>2315.2427043159</v>
      </c>
      <c r="Q311">
        <v>2087.2573107886501</v>
      </c>
      <c r="R311">
        <v>72.769819524148701</v>
      </c>
      <c r="S311" s="1">
        <f>(Table2[[#This Row],[Close Price]]-Table2[[#This Row],[20D EMA]])/Table2[[#This Row],[20D EMA]]</f>
        <v>6.1418179619964978E-2</v>
      </c>
      <c r="T311" s="1">
        <f>(Table2[[#This Row],[Close Price]]-Table2[[#This Row],[50D EMA]])/Table2[[#This Row],[50D EMA]]</f>
        <v>0.137569722211137</v>
      </c>
      <c r="U311" s="1">
        <f>(Table2[[#This Row],[Close Price]]-Table2[[#This Row],[200D EMA]])/Table2[[#This Row],[200D EMA]]</f>
        <v>0.26182334414958303</v>
      </c>
      <c r="V311">
        <v>0.94881217564282005</v>
      </c>
      <c r="W311">
        <v>2620.0500000000002</v>
      </c>
      <c r="X311">
        <v>2691</v>
      </c>
      <c r="Y311">
        <v>2620.0500000000002</v>
      </c>
      <c r="Z311">
        <v>2691</v>
      </c>
      <c r="AA311">
        <v>2515</v>
      </c>
      <c r="AB311">
        <v>2694</v>
      </c>
      <c r="AC311" s="1">
        <f>(Table2[[#This Row],[Close Price]]/Table2[[#This Row],[Day Low]])-1</f>
        <v>5.228907845270081E-3</v>
      </c>
      <c r="AD311" s="1">
        <f>(Table2[[#This Row],[Day High]]/Table2[[#This Row],[Close Price]])-1</f>
        <v>2.1737066919791159E-2</v>
      </c>
      <c r="AE311" s="1">
        <f>(Table2[[#This Row],[Close Price]]/Table2[[#This Row],[Current Week Low]])-1</f>
        <v>5.228907845270081E-3</v>
      </c>
      <c r="AF311" s="1">
        <f>(Table2[[#This Row],[Current Week High]]/Table2[[#This Row],[Close Price]])-1</f>
        <v>2.1737066919791159E-2</v>
      </c>
      <c r="AG311" s="1">
        <f>(Table2[[#This Row],[Close Price]]/Table2[[#This Row],[Current Month Low]])-1</f>
        <v>4.7216699801192918E-2</v>
      </c>
      <c r="AH311" s="1">
        <f>(Table2[[#This Row],[Current Month High]]/Table2[[#This Row],[Close Price]])-1</f>
        <v>2.2876127195064155E-2</v>
      </c>
      <c r="AI311">
        <v>2.2876127195064102</v>
      </c>
      <c r="AJ311">
        <v>50.499999999999901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0.08</v>
      </c>
      <c r="AM311" t="s">
        <v>3191</v>
      </c>
      <c r="AN311">
        <v>7.85</v>
      </c>
      <c r="AO311" t="s">
        <v>3191</v>
      </c>
      <c r="AP311">
        <v>9.2087299450523005E-2</v>
      </c>
      <c r="AQ311">
        <f>(Table2[[#This Row],[Sharpe Ratio]]-AVERAGE(Table2[Sharpe Ratio]))/_xlfn.STDEV.P(Table2[Sharpe Ratio])</f>
        <v>0.31902901524085897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2.9113591516187602</v>
      </c>
      <c r="AS311">
        <f>_xlfn.RANK.AVG(Table2[[#This Row],[1Y Return vs Nifty Z-Score]],Table2[1Y Return vs Nifty Z-Score])</f>
        <v>453</v>
      </c>
      <c r="AT311">
        <f>_xlfn.RANK.AVG(Table2[[#This Row],[6M Return vs Nifty Z-Score]],Table2[6M Return vs Nifty Z-Score])</f>
        <v>275</v>
      </c>
      <c r="AU311">
        <f>_xlfn.RANK.AVG(Table2[[#This Row],[Sharpe Ratio Z-Score]],Table2[Sharpe Ratio Z-Score])</f>
        <v>254</v>
      </c>
      <c r="AV311">
        <f>(Table2[[#This Row],[Rank 1Y]]+Table2[[#This Row],[Rank 6M]]+Table2[[#This Row],[Rank Sharpe]])/3</f>
        <v>327.33333333333331</v>
      </c>
    </row>
    <row r="312" spans="1:48" x14ac:dyDescent="0.3">
      <c r="A312" t="s">
        <v>178</v>
      </c>
      <c r="B312" t="s">
        <v>179</v>
      </c>
      <c r="C312" t="s">
        <v>3142</v>
      </c>
      <c r="D312" t="s">
        <v>18</v>
      </c>
      <c r="E312">
        <v>150893.22087264</v>
      </c>
      <c r="F312">
        <v>347.8</v>
      </c>
      <c r="G312">
        <v>65.415594196028096</v>
      </c>
      <c r="H312">
        <f>(Table2[[#This Row],[1Y Return vs Nifty]]-AVERAGE(Table2[1Y Return vs Nifty]))/_xlfn.STDEV.P(Table2[1Y Return vs Nifty])</f>
        <v>0.78000142208730405</v>
      </c>
      <c r="I312">
        <v>4.1354765359513896</v>
      </c>
      <c r="J312">
        <f>(Table2[[#This Row],[1M Return vs Nifty]]-AVERAGE(Table2[1M Return vs Nifty]))/_xlfn.STDEV.P(Table2[1M Return vs Nifty])</f>
        <v>0.31406155884267167</v>
      </c>
      <c r="K312">
        <v>0.187029775270355</v>
      </c>
      <c r="L312">
        <f>(Table2[[#This Row],[6M Return vs Nifty]]-AVERAGE(Table2[6M Return vs Nifty]))/_xlfn.STDEV.P(Table2[6M Return vs Nifty])</f>
        <v>-0.42771832159213974</v>
      </c>
      <c r="M312">
        <v>-0.94857276538220103</v>
      </c>
      <c r="N312">
        <f>(Table2[[#This Row],[1W Return vs Nifty]]-AVERAGE(Table2[1W Return vs Nifty]))/_xlfn.STDEV.P(Table2[1W Return vs Nifty])</f>
        <v>-0.27924079414158881</v>
      </c>
      <c r="O312">
        <v>348.63</v>
      </c>
      <c r="P312">
        <v>335.858822596484</v>
      </c>
      <c r="Q312">
        <v>292.80100435172199</v>
      </c>
      <c r="R312">
        <v>42.991092482082799</v>
      </c>
      <c r="S312" s="1">
        <f>(Table2[[#This Row],[Close Price]]-Table2[[#This Row],[20D EMA]])/Table2[[#This Row],[20D EMA]]</f>
        <v>-2.3807474973467119E-3</v>
      </c>
      <c r="T312" s="1">
        <f>(Table2[[#This Row],[Close Price]]-Table2[[#This Row],[50D EMA]])/Table2[[#This Row],[50D EMA]]</f>
        <v>3.5554157283111419E-2</v>
      </c>
      <c r="U312" s="1">
        <f>(Table2[[#This Row],[Close Price]]-Table2[[#This Row],[200D EMA]])/Table2[[#This Row],[200D EMA]]</f>
        <v>0.18783745557857262</v>
      </c>
      <c r="V312">
        <v>0.84187967087166105</v>
      </c>
      <c r="W312">
        <v>347.1</v>
      </c>
      <c r="X312">
        <v>353.55</v>
      </c>
      <c r="Y312">
        <v>347.1</v>
      </c>
      <c r="Z312">
        <v>353.55</v>
      </c>
      <c r="AA312">
        <v>347.1</v>
      </c>
      <c r="AB312">
        <v>367.2</v>
      </c>
      <c r="AC312" s="1">
        <f>(Table2[[#This Row],[Close Price]]/Table2[[#This Row],[Day Low]])-1</f>
        <v>2.016709881878409E-3</v>
      </c>
      <c r="AD312" s="1">
        <f>(Table2[[#This Row],[Day High]]/Table2[[#This Row],[Close Price]])-1</f>
        <v>1.6532489936745165E-2</v>
      </c>
      <c r="AE312" s="1">
        <f>(Table2[[#This Row],[Close Price]]/Table2[[#This Row],[Current Week Low]])-1</f>
        <v>2.016709881878409E-3</v>
      </c>
      <c r="AF312" s="1">
        <f>(Table2[[#This Row],[Current Week High]]/Table2[[#This Row],[Close Price]])-1</f>
        <v>1.6532489936745165E-2</v>
      </c>
      <c r="AG312" s="1">
        <f>(Table2[[#This Row],[Close Price]]/Table2[[#This Row],[Current Month Low]])-1</f>
        <v>2.016709881878409E-3</v>
      </c>
      <c r="AH312" s="1">
        <f>(Table2[[#This Row],[Current Month High]]/Table2[[#This Row],[Close Price]])-1</f>
        <v>5.5779183438757762E-2</v>
      </c>
      <c r="AI312">
        <v>5.57791834387577</v>
      </c>
      <c r="AJ312">
        <v>109.865741439131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0.08</v>
      </c>
      <c r="AM312" t="s">
        <v>3191</v>
      </c>
      <c r="AN312">
        <v>-0.66</v>
      </c>
      <c r="AO312" t="s">
        <v>3189</v>
      </c>
      <c r="AP312">
        <v>4.5425059898263002E-2</v>
      </c>
      <c r="AQ312">
        <f>(Table2[[#This Row],[Sharpe Ratio]]-AVERAGE(Table2[Sharpe Ratio]))/_xlfn.STDEV.P(Table2[Sharpe Ratio])</f>
        <v>-0.22363317451348161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0.1634706906827656</v>
      </c>
      <c r="AS312">
        <f>_xlfn.RANK.AVG(Table2[[#This Row],[1Y Return vs Nifty Z-Score]],Table2[1Y Return vs Nifty Z-Score])</f>
        <v>125</v>
      </c>
      <c r="AT312">
        <f>_xlfn.RANK.AVG(Table2[[#This Row],[6M Return vs Nifty Z-Score]],Table2[6M Return vs Nifty Z-Score])</f>
        <v>461</v>
      </c>
      <c r="AU312">
        <f>_xlfn.RANK.AVG(Table2[[#This Row],[Sharpe Ratio Z-Score]],Table2[Sharpe Ratio Z-Score])</f>
        <v>400</v>
      </c>
      <c r="AV312">
        <f>(Table2[[#This Row],[Rank 1Y]]+Table2[[#This Row],[Rank 6M]]+Table2[[#This Row],[Rank Sharpe]])/3</f>
        <v>328.66666666666669</v>
      </c>
    </row>
    <row r="313" spans="1:48" x14ac:dyDescent="0.3">
      <c r="A313" t="s">
        <v>589</v>
      </c>
      <c r="B313" t="s">
        <v>590</v>
      </c>
      <c r="C313" t="s">
        <v>3151</v>
      </c>
      <c r="D313" t="s">
        <v>111</v>
      </c>
      <c r="E313">
        <v>33405.02807018</v>
      </c>
      <c r="F313">
        <v>313.3</v>
      </c>
      <c r="G313">
        <v>8.4759665909062907</v>
      </c>
      <c r="H313">
        <f>(Table2[[#This Row],[1Y Return vs Nifty]]-AVERAGE(Table2[1Y Return vs Nifty]))/_xlfn.STDEV.P(Table2[1Y Return vs Nifty])</f>
        <v>-0.2352028146479557</v>
      </c>
      <c r="I313">
        <v>-4.6569419585659499</v>
      </c>
      <c r="J313">
        <f>(Table2[[#This Row],[1M Return vs Nifty]]-AVERAGE(Table2[1M Return vs Nifty]))/_xlfn.STDEV.P(Table2[1M Return vs Nifty])</f>
        <v>-0.536354118959528</v>
      </c>
      <c r="K313">
        <v>31.322666480025099</v>
      </c>
      <c r="L313">
        <f>(Table2[[#This Row],[6M Return vs Nifty]]-AVERAGE(Table2[6M Return vs Nifty]))/_xlfn.STDEV.P(Table2[6M Return vs Nifty])</f>
        <v>0.58067683052994279</v>
      </c>
      <c r="M313">
        <v>2.9495442704492801E-2</v>
      </c>
      <c r="N313">
        <f>(Table2[[#This Row],[1W Return vs Nifty]]-AVERAGE(Table2[1W Return vs Nifty]))/_xlfn.STDEV.P(Table2[1W Return vs Nifty])</f>
        <v>-8.9870427441410813E-2</v>
      </c>
      <c r="O313">
        <v>316.63</v>
      </c>
      <c r="P313">
        <v>315.44603465027899</v>
      </c>
      <c r="Q313">
        <v>278.92569933786802</v>
      </c>
      <c r="R313">
        <v>46.484923243766701</v>
      </c>
      <c r="S313" s="1">
        <f>(Table2[[#This Row],[Close Price]]-Table2[[#This Row],[20D EMA]])/Table2[[#This Row],[20D EMA]]</f>
        <v>-1.0517007232416335E-2</v>
      </c>
      <c r="T313" s="1">
        <f>(Table2[[#This Row],[Close Price]]-Table2[[#This Row],[50D EMA]])/Table2[[#This Row],[50D EMA]]</f>
        <v>-6.803175232994103E-3</v>
      </c>
      <c r="U313" s="1">
        <f>(Table2[[#This Row],[Close Price]]-Table2[[#This Row],[200D EMA]])/Table2[[#This Row],[200D EMA]]</f>
        <v>0.12323819835795675</v>
      </c>
      <c r="V313">
        <v>1.1522153605829499</v>
      </c>
      <c r="W313">
        <v>303</v>
      </c>
      <c r="X313">
        <v>314.5</v>
      </c>
      <c r="Y313">
        <v>303</v>
      </c>
      <c r="Z313">
        <v>314.5</v>
      </c>
      <c r="AA313">
        <v>303</v>
      </c>
      <c r="AB313">
        <v>324.10000000000002</v>
      </c>
      <c r="AC313" s="1">
        <f>(Table2[[#This Row],[Close Price]]/Table2[[#This Row],[Day Low]])-1</f>
        <v>3.399339933993395E-2</v>
      </c>
      <c r="AD313" s="1">
        <f>(Table2[[#This Row],[Day High]]/Table2[[#This Row],[Close Price]])-1</f>
        <v>3.8301947015639826E-3</v>
      </c>
      <c r="AE313" s="1">
        <f>(Table2[[#This Row],[Close Price]]/Table2[[#This Row],[Current Week Low]])-1</f>
        <v>3.399339933993395E-2</v>
      </c>
      <c r="AF313" s="1">
        <f>(Table2[[#This Row],[Current Week High]]/Table2[[#This Row],[Close Price]])-1</f>
        <v>3.8301947015639826E-3</v>
      </c>
      <c r="AG313" s="1">
        <f>(Table2[[#This Row],[Close Price]]/Table2[[#This Row],[Current Month Low]])-1</f>
        <v>3.399339933993395E-2</v>
      </c>
      <c r="AH313" s="1">
        <f>(Table2[[#This Row],[Current Month High]]/Table2[[#This Row],[Close Price]])-1</f>
        <v>3.4471752314076065E-2</v>
      </c>
      <c r="AI313">
        <v>11.3629109479731</v>
      </c>
      <c r="AJ313">
        <v>57.635220125786098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-0.1</v>
      </c>
      <c r="AM313" t="s">
        <v>3189</v>
      </c>
      <c r="AN313">
        <v>-0.32</v>
      </c>
      <c r="AO313" t="s">
        <v>3189</v>
      </c>
      <c r="AP313">
        <v>3.0508820310476002E-2</v>
      </c>
      <c r="AQ313">
        <f>(Table2[[#This Row],[Sharpe Ratio]]-AVERAGE(Table2[Sharpe Ratio]))/_xlfn.STDEV.P(Table2[Sharpe Ratio])</f>
        <v>-0.39710275752703067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-0.67785328804598244</v>
      </c>
      <c r="AS313">
        <f>_xlfn.RANK.AVG(Table2[[#This Row],[1Y Return vs Nifty Z-Score]],Table2[1Y Return vs Nifty Z-Score])</f>
        <v>380</v>
      </c>
      <c r="AT313">
        <f>_xlfn.RANK.AVG(Table2[[#This Row],[6M Return vs Nifty Z-Score]],Table2[6M Return vs Nifty Z-Score])</f>
        <v>164</v>
      </c>
      <c r="AU313">
        <f>_xlfn.RANK.AVG(Table2[[#This Row],[Sharpe Ratio Z-Score]],Table2[Sharpe Ratio Z-Score])</f>
        <v>443</v>
      </c>
      <c r="AV313">
        <f>(Table2[[#This Row],[Rank 1Y]]+Table2[[#This Row],[Rank 6M]]+Table2[[#This Row],[Rank Sharpe]])/3</f>
        <v>329</v>
      </c>
    </row>
    <row r="314" spans="1:48" x14ac:dyDescent="0.3">
      <c r="A314" t="s">
        <v>154</v>
      </c>
      <c r="B314" t="s">
        <v>155</v>
      </c>
      <c r="C314" t="s">
        <v>3153</v>
      </c>
      <c r="D314" t="s">
        <v>78</v>
      </c>
      <c r="E314">
        <v>181911.02909830501</v>
      </c>
      <c r="F314">
        <v>2710.35</v>
      </c>
      <c r="G314">
        <v>20.297895528138302</v>
      </c>
      <c r="H314">
        <f>(Table2[[#This Row],[1Y Return vs Nifty]]-AVERAGE(Table2[1Y Return vs Nifty]))/_xlfn.STDEV.P(Table2[1Y Return vs Nifty])</f>
        <v>-2.4423909898295303E-2</v>
      </c>
      <c r="I314">
        <v>3.24659149970029</v>
      </c>
      <c r="J314">
        <f>(Table2[[#This Row],[1M Return vs Nifty]]-AVERAGE(Table2[1M Return vs Nifty]))/_xlfn.STDEV.P(Table2[1M Return vs Nifty])</f>
        <v>0.22808728782007653</v>
      </c>
      <c r="K314">
        <v>10.3106447232803</v>
      </c>
      <c r="L314">
        <f>(Table2[[#This Row],[6M Return vs Nifty]]-AVERAGE(Table2[6M Return vs Nifty]))/_xlfn.STDEV.P(Table2[6M Return vs Nifty])</f>
        <v>-9.9843085497645007E-2</v>
      </c>
      <c r="M314">
        <v>0.759778228707922</v>
      </c>
      <c r="N314">
        <f>(Table2[[#This Row],[1W Return vs Nifty]]-AVERAGE(Table2[1W Return vs Nifty]))/_xlfn.STDEV.P(Table2[1W Return vs Nifty])</f>
        <v>5.152453646486814E-2</v>
      </c>
      <c r="O314">
        <v>2696.72</v>
      </c>
      <c r="P314">
        <v>2661.4194622383302</v>
      </c>
      <c r="Q314">
        <v>2386.9575184817299</v>
      </c>
      <c r="R314">
        <v>52.1422843013668</v>
      </c>
      <c r="S314" s="1">
        <f>(Table2[[#This Row],[Close Price]]-Table2[[#This Row],[20D EMA]])/Table2[[#This Row],[20D EMA]]</f>
        <v>5.0542881722982404E-3</v>
      </c>
      <c r="T314" s="1">
        <f>(Table2[[#This Row],[Close Price]]-Table2[[#This Row],[50D EMA]])/Table2[[#This Row],[50D EMA]]</f>
        <v>1.8385128107734554E-2</v>
      </c>
      <c r="U314" s="1">
        <f>(Table2[[#This Row],[Close Price]]-Table2[[#This Row],[200D EMA]])/Table2[[#This Row],[200D EMA]]</f>
        <v>0.13548313240361728</v>
      </c>
      <c r="V314">
        <v>0.78466292951902605</v>
      </c>
      <c r="W314">
        <v>2673.9</v>
      </c>
      <c r="X314">
        <v>2715.4</v>
      </c>
      <c r="Y314">
        <v>2673.9</v>
      </c>
      <c r="Z314">
        <v>2715.4</v>
      </c>
      <c r="AA314">
        <v>2673.9</v>
      </c>
      <c r="AB314">
        <v>2774</v>
      </c>
      <c r="AC314" s="1">
        <f>(Table2[[#This Row],[Close Price]]/Table2[[#This Row],[Day Low]])-1</f>
        <v>1.3631773813530756E-2</v>
      </c>
      <c r="AD314" s="1">
        <f>(Table2[[#This Row],[Day High]]/Table2[[#This Row],[Close Price]])-1</f>
        <v>1.8632279963843867E-3</v>
      </c>
      <c r="AE314" s="1">
        <f>(Table2[[#This Row],[Close Price]]/Table2[[#This Row],[Current Week Low]])-1</f>
        <v>1.3631773813530756E-2</v>
      </c>
      <c r="AF314" s="1">
        <f>(Table2[[#This Row],[Current Week High]]/Table2[[#This Row],[Close Price]])-1</f>
        <v>1.8632279963843867E-3</v>
      </c>
      <c r="AG314" s="1">
        <f>(Table2[[#This Row],[Close Price]]/Table2[[#This Row],[Current Month Low]])-1</f>
        <v>1.3631773813530756E-2</v>
      </c>
      <c r="AH314" s="1">
        <f>(Table2[[#This Row],[Current Month High]]/Table2[[#This Row],[Close Price]])-1</f>
        <v>2.348405187521907E-2</v>
      </c>
      <c r="AI314">
        <v>6.1763240909845596</v>
      </c>
      <c r="AJ314">
        <v>48.854075311850302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0.06</v>
      </c>
      <c r="AM314" t="s">
        <v>3191</v>
      </c>
      <c r="AN314">
        <v>-1.63</v>
      </c>
      <c r="AO314" t="s">
        <v>3189</v>
      </c>
      <c r="AP314">
        <v>7.3296983592437998E-2</v>
      </c>
      <c r="AQ314">
        <f>(Table2[[#This Row],[Sharpe Ratio]]-AVERAGE(Table2[Sharpe Ratio]))/_xlfn.STDEV.P(Table2[Sharpe Ratio])</f>
        <v>0.10050555713928018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0.25585038602828453</v>
      </c>
      <c r="AS314">
        <f>_xlfn.RANK.AVG(Table2[[#This Row],[1Y Return vs Nifty Z-Score]],Table2[1Y Return vs Nifty Z-Score])</f>
        <v>307</v>
      </c>
      <c r="AT314">
        <f>_xlfn.RANK.AVG(Table2[[#This Row],[6M Return vs Nifty Z-Score]],Table2[6M Return vs Nifty Z-Score])</f>
        <v>357</v>
      </c>
      <c r="AU314">
        <f>_xlfn.RANK.AVG(Table2[[#This Row],[Sharpe Ratio Z-Score]],Table2[Sharpe Ratio Z-Score])</f>
        <v>327</v>
      </c>
      <c r="AV314">
        <f>(Table2[[#This Row],[Rank 1Y]]+Table2[[#This Row],[Rank 6M]]+Table2[[#This Row],[Rank Sharpe]])/3</f>
        <v>330.33333333333331</v>
      </c>
    </row>
    <row r="315" spans="1:48" x14ac:dyDescent="0.3">
      <c r="A315" t="s">
        <v>1726</v>
      </c>
      <c r="B315" t="s">
        <v>1727</v>
      </c>
      <c r="C315" t="s">
        <v>3149</v>
      </c>
      <c r="D315" t="s">
        <v>206</v>
      </c>
      <c r="E315">
        <v>4774.5850739999996</v>
      </c>
      <c r="F315">
        <v>667.6</v>
      </c>
      <c r="G315">
        <v>14.3638313364886</v>
      </c>
      <c r="H315">
        <f>(Table2[[#This Row],[1Y Return vs Nifty]]-AVERAGE(Table2[1Y Return vs Nifty]))/_xlfn.STDEV.P(Table2[1Y Return vs Nifty])</f>
        <v>-0.13022521843863913</v>
      </c>
      <c r="I315">
        <v>-3.8752428039407101</v>
      </c>
      <c r="J315">
        <f>(Table2[[#This Row],[1M Return vs Nifty]]-AVERAGE(Table2[1M Return vs Nifty]))/_xlfn.STDEV.P(Table2[1M Return vs Nifty])</f>
        <v>-0.46074702441181536</v>
      </c>
      <c r="K315">
        <v>-1.9443258518983499</v>
      </c>
      <c r="L315">
        <f>(Table2[[#This Row],[6M Return vs Nifty]]-AVERAGE(Table2[6M Return vs Nifty]))/_xlfn.STDEV.P(Table2[6M Return vs Nifty])</f>
        <v>-0.49674689814785317</v>
      </c>
      <c r="M315">
        <v>1.09034885717218</v>
      </c>
      <c r="N315">
        <f>(Table2[[#This Row],[1W Return vs Nifty]]-AVERAGE(Table2[1W Return vs Nifty]))/_xlfn.STDEV.P(Table2[1W Return vs Nifty])</f>
        <v>0.11552854008650112</v>
      </c>
      <c r="O315">
        <v>678.7</v>
      </c>
      <c r="P315">
        <v>675.41808183856006</v>
      </c>
      <c r="Q315">
        <v>615.39340426786498</v>
      </c>
      <c r="R315">
        <v>40.296172748858801</v>
      </c>
      <c r="S315" s="1">
        <f>(Table2[[#This Row],[Close Price]]-Table2[[#This Row],[20D EMA]])/Table2[[#This Row],[20D EMA]]</f>
        <v>-1.6354795933402125E-2</v>
      </c>
      <c r="T315" s="1">
        <f>(Table2[[#This Row],[Close Price]]-Table2[[#This Row],[50D EMA]])/Table2[[#This Row],[50D EMA]]</f>
        <v>-1.1575174027438502E-2</v>
      </c>
      <c r="U315" s="1">
        <f>(Table2[[#This Row],[Close Price]]-Table2[[#This Row],[200D EMA]])/Table2[[#This Row],[200D EMA]]</f>
        <v>8.4834506463788567E-2</v>
      </c>
      <c r="V315">
        <v>0.33507981054817398</v>
      </c>
      <c r="W315">
        <v>663.1</v>
      </c>
      <c r="X315">
        <v>683.5</v>
      </c>
      <c r="Y315">
        <v>663.1</v>
      </c>
      <c r="Z315">
        <v>683.5</v>
      </c>
      <c r="AA315">
        <v>663.1</v>
      </c>
      <c r="AB315">
        <v>702.95</v>
      </c>
      <c r="AC315" s="1">
        <f>(Table2[[#This Row],[Close Price]]/Table2[[#This Row],[Day Low]])-1</f>
        <v>6.7863067410647293E-3</v>
      </c>
      <c r="AD315" s="1">
        <f>(Table2[[#This Row],[Day High]]/Table2[[#This Row],[Close Price]])-1</f>
        <v>2.381665668064703E-2</v>
      </c>
      <c r="AE315" s="1">
        <f>(Table2[[#This Row],[Close Price]]/Table2[[#This Row],[Current Week Low]])-1</f>
        <v>6.7863067410647293E-3</v>
      </c>
      <c r="AF315" s="1">
        <f>(Table2[[#This Row],[Current Week High]]/Table2[[#This Row],[Close Price]])-1</f>
        <v>2.381665668064703E-2</v>
      </c>
      <c r="AG315" s="1">
        <f>(Table2[[#This Row],[Close Price]]/Table2[[#This Row],[Current Month Low]])-1</f>
        <v>6.7863067410647293E-3</v>
      </c>
      <c r="AH315" s="1">
        <f>(Table2[[#This Row],[Current Month High]]/Table2[[#This Row],[Close Price]])-1</f>
        <v>5.2950868783702809E-2</v>
      </c>
      <c r="AI315">
        <v>19.704913121629701</v>
      </c>
      <c r="AJ315">
        <v>62.531953743152698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0.04</v>
      </c>
      <c r="AM315" t="s">
        <v>3191</v>
      </c>
      <c r="AN315">
        <v>-1.19</v>
      </c>
      <c r="AO315" t="s">
        <v>3189</v>
      </c>
      <c r="AP315">
        <v>0.13022789419199601</v>
      </c>
      <c r="AQ315">
        <f>(Table2[[#This Row],[Sharpe Ratio]]-AVERAGE(Table2[Sharpe Ratio]))/_xlfn.STDEV.P(Table2[Sharpe Ratio])</f>
        <v>0.76258806554662562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-0.20960253536518089</v>
      </c>
      <c r="AS315">
        <f>_xlfn.RANK.AVG(Table2[[#This Row],[1Y Return vs Nifty Z-Score]],Table2[1Y Return vs Nifty Z-Score])</f>
        <v>344</v>
      </c>
      <c r="AT315">
        <f>_xlfn.RANK.AVG(Table2[[#This Row],[6M Return vs Nifty Z-Score]],Table2[6M Return vs Nifty Z-Score])</f>
        <v>490</v>
      </c>
      <c r="AU315">
        <f>_xlfn.RANK.AVG(Table2[[#This Row],[Sharpe Ratio Z-Score]],Table2[Sharpe Ratio Z-Score])</f>
        <v>158</v>
      </c>
      <c r="AV315">
        <f>(Table2[[#This Row],[Rank 1Y]]+Table2[[#This Row],[Rank 6M]]+Table2[[#This Row],[Rank Sharpe]])/3</f>
        <v>330.66666666666669</v>
      </c>
    </row>
    <row r="316" spans="1:48" x14ac:dyDescent="0.3">
      <c r="A316" t="s">
        <v>370</v>
      </c>
      <c r="B316" t="s">
        <v>371</v>
      </c>
      <c r="C316" t="s">
        <v>3156</v>
      </c>
      <c r="D316" t="s">
        <v>92</v>
      </c>
      <c r="E316">
        <v>64347.116375730002</v>
      </c>
      <c r="F316">
        <v>311.7</v>
      </c>
      <c r="G316">
        <v>72.3417427116798</v>
      </c>
      <c r="H316">
        <f>(Table2[[#This Row],[1Y Return vs Nifty]]-AVERAGE(Table2[1Y Return vs Nifty]))/_xlfn.STDEV.P(Table2[1Y Return vs Nifty])</f>
        <v>0.90349108320891536</v>
      </c>
      <c r="I316">
        <v>-6.5019840740838504</v>
      </c>
      <c r="J316">
        <f>(Table2[[#This Row],[1M Return vs Nifty]]-AVERAGE(Table2[1M Return vs Nifty]))/_xlfn.STDEV.P(Table2[1M Return vs Nifty])</f>
        <v>-0.7148093121717447</v>
      </c>
      <c r="K316">
        <v>12.2440410274115</v>
      </c>
      <c r="L316">
        <f>(Table2[[#This Row],[6M Return vs Nifty]]-AVERAGE(Table2[6M Return vs Nifty]))/_xlfn.STDEV.P(Table2[6M Return vs Nifty])</f>
        <v>-3.7225851146406405E-2</v>
      </c>
      <c r="M316">
        <v>-4.4307658954510396</v>
      </c>
      <c r="N316">
        <f>(Table2[[#This Row],[1W Return vs Nifty]]-AVERAGE(Table2[1W Return vs Nifty]))/_xlfn.STDEV.P(Table2[1W Return vs Nifty])</f>
        <v>-0.95345163599273985</v>
      </c>
      <c r="O316">
        <v>316.92</v>
      </c>
      <c r="P316">
        <v>316.20299705528498</v>
      </c>
      <c r="Q316">
        <v>263.67375650868598</v>
      </c>
      <c r="R316">
        <v>42.651432401812102</v>
      </c>
      <c r="S316" s="1">
        <f>(Table2[[#This Row],[Close Price]]-Table2[[#This Row],[20D EMA]])/Table2[[#This Row],[20D EMA]]</f>
        <v>-1.6471033699356388E-2</v>
      </c>
      <c r="T316" s="1">
        <f>(Table2[[#This Row],[Close Price]]-Table2[[#This Row],[50D EMA]])/Table2[[#This Row],[50D EMA]]</f>
        <v>-1.424084242470886E-2</v>
      </c>
      <c r="U316" s="1">
        <f>(Table2[[#This Row],[Close Price]]-Table2[[#This Row],[200D EMA]])/Table2[[#This Row],[200D EMA]]</f>
        <v>0.18214267558224709</v>
      </c>
      <c r="V316">
        <v>0.81738990679088397</v>
      </c>
      <c r="W316">
        <v>303.25</v>
      </c>
      <c r="X316">
        <v>317.8</v>
      </c>
      <c r="Y316">
        <v>303.25</v>
      </c>
      <c r="Z316">
        <v>317.8</v>
      </c>
      <c r="AA316">
        <v>302.25</v>
      </c>
      <c r="AB316">
        <v>325.95</v>
      </c>
      <c r="AC316" s="1">
        <f>(Table2[[#This Row],[Close Price]]/Table2[[#This Row],[Day Low]])-1</f>
        <v>2.7864798021434378E-2</v>
      </c>
      <c r="AD316" s="1">
        <f>(Table2[[#This Row],[Day High]]/Table2[[#This Row],[Close Price]])-1</f>
        <v>1.9570099454603751E-2</v>
      </c>
      <c r="AE316" s="1">
        <f>(Table2[[#This Row],[Close Price]]/Table2[[#This Row],[Current Week Low]])-1</f>
        <v>2.7864798021434378E-2</v>
      </c>
      <c r="AF316" s="1">
        <f>(Table2[[#This Row],[Current Week High]]/Table2[[#This Row],[Close Price]])-1</f>
        <v>1.9570099454603751E-2</v>
      </c>
      <c r="AG316" s="1">
        <f>(Table2[[#This Row],[Close Price]]/Table2[[#This Row],[Current Month Low]])-1</f>
        <v>3.1265508684863441E-2</v>
      </c>
      <c r="AH316" s="1">
        <f>(Table2[[#This Row],[Current Month High]]/Table2[[#This Row],[Close Price]])-1</f>
        <v>4.5717035611164691E-2</v>
      </c>
      <c r="AI316">
        <v>15.8004491498235</v>
      </c>
      <c r="AJ316">
        <v>119.198312236286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</v>
      </c>
      <c r="AM316" t="s">
        <v>3190</v>
      </c>
      <c r="AN316">
        <v>-0.32</v>
      </c>
      <c r="AO316" t="s">
        <v>3189</v>
      </c>
      <c r="AQ316">
        <f>(Table2[[#This Row],[Sharpe Ratio]]-AVERAGE(Table2[Sharpe Ratio]))/_xlfn.STDEV.P(Table2[Sharpe Ratio])</f>
        <v>-0.75190748604766899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-1.5539032021496446</v>
      </c>
      <c r="AS316">
        <f>_xlfn.RANK.AVG(Table2[[#This Row],[1Y Return vs Nifty Z-Score]],Table2[1Y Return vs Nifty Z-Score])</f>
        <v>107</v>
      </c>
      <c r="AT316">
        <f>_xlfn.RANK.AVG(Table2[[#This Row],[6M Return vs Nifty Z-Score]],Table2[6M Return vs Nifty Z-Score])</f>
        <v>331</v>
      </c>
      <c r="AU316">
        <f>_xlfn.RANK.AVG(Table2[[#This Row],[Sharpe Ratio Z-Score]],Table2[Sharpe Ratio Z-Score])</f>
        <v>556</v>
      </c>
      <c r="AV316">
        <f>(Table2[[#This Row],[Rank 1Y]]+Table2[[#This Row],[Rank 6M]]+Table2[[#This Row],[Rank Sharpe]])/3</f>
        <v>331.33333333333331</v>
      </c>
    </row>
    <row r="317" spans="1:48" x14ac:dyDescent="0.3">
      <c r="A317" t="s">
        <v>116</v>
      </c>
      <c r="B317" t="s">
        <v>117</v>
      </c>
      <c r="C317" t="s">
        <v>3146</v>
      </c>
      <c r="D317" t="s">
        <v>118</v>
      </c>
      <c r="E317">
        <v>242654.25324300001</v>
      </c>
      <c r="F317">
        <v>2516.75</v>
      </c>
      <c r="G317">
        <v>-12.0737726268459</v>
      </c>
      <c r="H317">
        <f>(Table2[[#This Row],[1Y Return vs Nifty]]-AVERAGE(Table2[1Y Return vs Nifty]))/_xlfn.STDEV.P(Table2[1Y Return vs Nifty])</f>
        <v>-0.60159408194507724</v>
      </c>
      <c r="I317">
        <v>-2.0080203164634001</v>
      </c>
      <c r="J317">
        <f>(Table2[[#This Row],[1M Return vs Nifty]]-AVERAGE(Table2[1M Return vs Nifty]))/_xlfn.STDEV.P(Table2[1M Return vs Nifty])</f>
        <v>-0.28014651292732479</v>
      </c>
      <c r="K317">
        <v>-14.4884074120011</v>
      </c>
      <c r="L317">
        <f>(Table2[[#This Row],[6M Return vs Nifty]]-AVERAGE(Table2[6M Return vs Nifty]))/_xlfn.STDEV.P(Table2[6M Return vs Nifty])</f>
        <v>-0.90301419735166</v>
      </c>
      <c r="M317">
        <v>1.48010192371243</v>
      </c>
      <c r="N317">
        <f>(Table2[[#This Row],[1W Return vs Nifty]]-AVERAGE(Table2[1W Return vs Nifty]))/_xlfn.STDEV.P(Table2[1W Return vs Nifty])</f>
        <v>0.19099125375309631</v>
      </c>
      <c r="O317">
        <v>2514.75</v>
      </c>
      <c r="P317">
        <v>2518.9492495965901</v>
      </c>
      <c r="Q317">
        <v>2478.0700726057098</v>
      </c>
      <c r="R317">
        <v>51.416093306891703</v>
      </c>
      <c r="S317" s="1">
        <f>(Table2[[#This Row],[Close Price]]-Table2[[#This Row],[20D EMA]])/Table2[[#This Row],[20D EMA]]</f>
        <v>7.9530768466050308E-4</v>
      </c>
      <c r="T317" s="1">
        <f>(Table2[[#This Row],[Close Price]]-Table2[[#This Row],[50D EMA]])/Table2[[#This Row],[50D EMA]]</f>
        <v>-8.7308213809480964E-4</v>
      </c>
      <c r="U317" s="1">
        <f>(Table2[[#This Row],[Close Price]]-Table2[[#This Row],[200D EMA]])/Table2[[#This Row],[200D EMA]]</f>
        <v>1.5608891702411767E-2</v>
      </c>
      <c r="V317">
        <v>1.0207162076580401</v>
      </c>
      <c r="W317">
        <v>2488.75</v>
      </c>
      <c r="X317">
        <v>2520</v>
      </c>
      <c r="Y317">
        <v>2488.75</v>
      </c>
      <c r="Z317">
        <v>2520</v>
      </c>
      <c r="AA317">
        <v>2488.0500000000002</v>
      </c>
      <c r="AB317">
        <v>2559</v>
      </c>
      <c r="AC317" s="1">
        <f>(Table2[[#This Row],[Close Price]]/Table2[[#This Row],[Day Low]])-1</f>
        <v>1.1250627825213355E-2</v>
      </c>
      <c r="AD317" s="1">
        <f>(Table2[[#This Row],[Day High]]/Table2[[#This Row],[Close Price]])-1</f>
        <v>1.2913479686103013E-3</v>
      </c>
      <c r="AE317" s="1">
        <f>(Table2[[#This Row],[Close Price]]/Table2[[#This Row],[Current Week Low]])-1</f>
        <v>1.1250627825213355E-2</v>
      </c>
      <c r="AF317" s="1">
        <f>(Table2[[#This Row],[Current Week High]]/Table2[[#This Row],[Close Price]])-1</f>
        <v>1.2913479686103013E-3</v>
      </c>
      <c r="AG317" s="1">
        <f>(Table2[[#This Row],[Close Price]]/Table2[[#This Row],[Current Month Low]])-1</f>
        <v>1.1535137959446162E-2</v>
      </c>
      <c r="AH317" s="1">
        <f>(Table2[[#This Row],[Current Month High]]/Table2[[#This Row],[Close Price]])-1</f>
        <v>1.6787523591934139E-2</v>
      </c>
      <c r="AI317">
        <v>10.0347670606933</v>
      </c>
      <c r="AJ317">
        <v>15.0598443771887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-0.13</v>
      </c>
      <c r="AM317" t="s">
        <v>3189</v>
      </c>
      <c r="AN317">
        <v>-1.34</v>
      </c>
      <c r="AO317" t="s">
        <v>3189</v>
      </c>
      <c r="AP317">
        <v>-2.2544389731447002E-2</v>
      </c>
      <c r="AQ317">
        <f>(Table2[[#This Row],[Sharpe Ratio]]-AVERAGE(Table2[Sharpe Ratio]))/_xlfn.STDEV.P(Table2[Sharpe Ratio])</f>
        <v>-1.0140892419113301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532</v>
      </c>
      <c r="AT317">
        <f>_xlfn.RANK.AVG(Table2[[#This Row],[6M Return vs Nifty Z-Score]],Table2[6M Return vs Nifty Z-Score])</f>
        <v>619</v>
      </c>
      <c r="AU317">
        <f>_xlfn.RANK.AVG(Table2[[#This Row],[Sharpe Ratio Z-Score]],Table2[Sharpe Ratio Z-Score])</f>
        <v>628</v>
      </c>
      <c r="AV317">
        <f>(Table2[[#This Row],[Rank 1Y]]+Table2[[#This Row],[Rank 6M]]+Table2[[#This Row],[Rank Sharpe]])/3</f>
        <v>593</v>
      </c>
    </row>
    <row r="318" spans="1:48" x14ac:dyDescent="0.3">
      <c r="A318" t="s">
        <v>896</v>
      </c>
      <c r="B318" t="s">
        <v>897</v>
      </c>
      <c r="C318" t="s">
        <v>3143</v>
      </c>
      <c r="D318" t="s">
        <v>21</v>
      </c>
      <c r="E318">
        <v>17331.456057545001</v>
      </c>
      <c r="F318">
        <v>778.6</v>
      </c>
      <c r="G318">
        <v>15.7489900098362</v>
      </c>
      <c r="H318">
        <f>(Table2[[#This Row],[1Y Return vs Nifty]]-AVERAGE(Table2[1Y Return vs Nifty]))/_xlfn.STDEV.P(Table2[1Y Return vs Nifty])</f>
        <v>-0.10552855263876333</v>
      </c>
      <c r="I318">
        <v>-0.109235448348501</v>
      </c>
      <c r="J318">
        <f>(Table2[[#This Row],[1M Return vs Nifty]]-AVERAGE(Table2[1M Return vs Nifty]))/_xlfn.STDEV.P(Table2[1M Return vs Nifty])</f>
        <v>-9.6493241461072285E-2</v>
      </c>
      <c r="K318">
        <v>24.725321989391599</v>
      </c>
      <c r="L318">
        <f>(Table2[[#This Row],[6M Return vs Nifty]]-AVERAGE(Table2[6M Return vs Nifty]))/_xlfn.STDEV.P(Table2[6M Return vs Nifty])</f>
        <v>0.36700751442380369</v>
      </c>
      <c r="M318">
        <v>2.0720398941503801</v>
      </c>
      <c r="N318">
        <f>(Table2[[#This Row],[1W Return vs Nifty]]-AVERAGE(Table2[1W Return vs Nifty]))/_xlfn.STDEV.P(Table2[1W Return vs Nifty])</f>
        <v>0.30560034706457001</v>
      </c>
      <c r="O318">
        <v>777.89</v>
      </c>
      <c r="P318">
        <v>756.40606040867203</v>
      </c>
      <c r="Q318">
        <v>643.46921613504696</v>
      </c>
      <c r="R318">
        <v>39.374513355106103</v>
      </c>
      <c r="S318" s="1">
        <f>(Table2[[#This Row],[Close Price]]-Table2[[#This Row],[20D EMA]])/Table2[[#This Row],[20D EMA]]</f>
        <v>9.127254496137454E-4</v>
      </c>
      <c r="T318" s="1">
        <f>(Table2[[#This Row],[Close Price]]-Table2[[#This Row],[50D EMA]])/Table2[[#This Row],[50D EMA]]</f>
        <v>2.9341303240401087E-2</v>
      </c>
      <c r="U318" s="1">
        <f>(Table2[[#This Row],[Close Price]]-Table2[[#This Row],[200D EMA]])/Table2[[#This Row],[200D EMA]]</f>
        <v>0.21000349430328105</v>
      </c>
      <c r="V318">
        <v>0.44411157116398098</v>
      </c>
      <c r="W318">
        <v>755.3</v>
      </c>
      <c r="X318">
        <v>777.75</v>
      </c>
      <c r="Y318">
        <v>755.3</v>
      </c>
      <c r="Z318">
        <v>777.75</v>
      </c>
      <c r="AA318">
        <v>755.3</v>
      </c>
      <c r="AB318">
        <v>814.8</v>
      </c>
      <c r="AC318" s="1">
        <f>(Table2[[#This Row],[Close Price]]/Table2[[#This Row],[Day Low]])-1</f>
        <v>3.0848669402886442E-2</v>
      </c>
      <c r="AD318" s="1">
        <f>(Table2[[#This Row],[Day High]]/Table2[[#This Row],[Close Price]])-1</f>
        <v>-1.0917030567685337E-3</v>
      </c>
      <c r="AE318" s="1">
        <f>(Table2[[#This Row],[Close Price]]/Table2[[#This Row],[Current Week Low]])-1</f>
        <v>3.0848669402886442E-2</v>
      </c>
      <c r="AF318" s="1">
        <f>(Table2[[#This Row],[Current Week High]]/Table2[[#This Row],[Close Price]])-1</f>
        <v>-1.0917030567685337E-3</v>
      </c>
      <c r="AG318" s="1">
        <f>(Table2[[#This Row],[Close Price]]/Table2[[#This Row],[Current Month Low]])-1</f>
        <v>3.0848669402886442E-2</v>
      </c>
      <c r="AH318" s="1">
        <f>(Table2[[#This Row],[Current Month High]]/Table2[[#This Row],[Close Price]])-1</f>
        <v>4.6493706652966704E-2</v>
      </c>
      <c r="AI318">
        <v>7.8217313126123598</v>
      </c>
      <c r="AJ318">
        <v>70.633355248739804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-0.12</v>
      </c>
      <c r="AM318" t="s">
        <v>3189</v>
      </c>
      <c r="AN318">
        <v>-2.8</v>
      </c>
      <c r="AO318" t="s">
        <v>3189</v>
      </c>
      <c r="AP318">
        <v>2.7339035280455001E-2</v>
      </c>
      <c r="AQ318">
        <f>(Table2[[#This Row],[Sharpe Ratio]]-AVERAGE(Table2[Sharpe Ratio]))/_xlfn.STDEV.P(Table2[Sharpe Ratio])</f>
        <v>-0.43396602216985275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3.6620045218685338E-2</v>
      </c>
      <c r="AS318">
        <f>_xlfn.RANK.AVG(Table2[[#This Row],[1Y Return vs Nifty Z-Score]],Table2[1Y Return vs Nifty Z-Score])</f>
        <v>335</v>
      </c>
      <c r="AT318">
        <f>_xlfn.RANK.AVG(Table2[[#This Row],[6M Return vs Nifty Z-Score]],Table2[6M Return vs Nifty Z-Score])</f>
        <v>211</v>
      </c>
      <c r="AU318">
        <f>_xlfn.RANK.AVG(Table2[[#This Row],[Sharpe Ratio Z-Score]],Table2[Sharpe Ratio Z-Score])</f>
        <v>455</v>
      </c>
      <c r="AV318">
        <f>(Table2[[#This Row],[Rank 1Y]]+Table2[[#This Row],[Rank 6M]]+Table2[[#This Row],[Rank Sharpe]])/3</f>
        <v>333.66666666666669</v>
      </c>
    </row>
    <row r="319" spans="1:48" x14ac:dyDescent="0.3">
      <c r="A319" t="s">
        <v>1314</v>
      </c>
      <c r="B319" t="s">
        <v>1315</v>
      </c>
      <c r="C319" t="s">
        <v>3143</v>
      </c>
      <c r="D319" t="s">
        <v>292</v>
      </c>
      <c r="E319">
        <v>8688.6381457000007</v>
      </c>
      <c r="F319">
        <v>737.15</v>
      </c>
      <c r="G319">
        <v>0.43128616889215698</v>
      </c>
      <c r="H319">
        <f>(Table2[[#This Row],[1Y Return vs Nifty]]-AVERAGE(Table2[1Y Return vs Nifty]))/_xlfn.STDEV.P(Table2[1Y Return vs Nifty])</f>
        <v>-0.37863532362480246</v>
      </c>
      <c r="I319">
        <v>-8.5075065832221899</v>
      </c>
      <c r="J319">
        <f>(Table2[[#This Row],[1M Return vs Nifty]]-AVERAGE(Table2[1M Return vs Nifty]))/_xlfn.STDEV.P(Table2[1M Return vs Nifty])</f>
        <v>-0.90878640562105673</v>
      </c>
      <c r="K319">
        <v>-18.624238389446099</v>
      </c>
      <c r="L319">
        <f>(Table2[[#This Row],[6M Return vs Nifty]]-AVERAGE(Table2[6M Return vs Nifty]))/_xlfn.STDEV.P(Table2[6M Return vs Nifty])</f>
        <v>-1.036962057393815</v>
      </c>
      <c r="M319">
        <v>1.5298513680908601</v>
      </c>
      <c r="N319">
        <f>(Table2[[#This Row],[1W Return vs Nifty]]-AVERAGE(Table2[1W Return vs Nifty]))/_xlfn.STDEV.P(Table2[1W Return vs Nifty])</f>
        <v>0.20062357841836992</v>
      </c>
      <c r="O319">
        <v>752.43</v>
      </c>
      <c r="P319">
        <v>758.37248787266799</v>
      </c>
      <c r="Q319">
        <v>716.39915332236706</v>
      </c>
      <c r="R319">
        <v>39.406903975129502</v>
      </c>
      <c r="S319" s="1">
        <f>(Table2[[#This Row],[Close Price]]-Table2[[#This Row],[20D EMA]])/Table2[[#This Row],[20D EMA]]</f>
        <v>-2.0307536913732806E-2</v>
      </c>
      <c r="T319" s="1">
        <f>(Table2[[#This Row],[Close Price]]-Table2[[#This Row],[50D EMA]])/Table2[[#This Row],[50D EMA]]</f>
        <v>-2.7984253400594489E-2</v>
      </c>
      <c r="U319" s="1">
        <f>(Table2[[#This Row],[Close Price]]-Table2[[#This Row],[200D EMA]])/Table2[[#This Row],[200D EMA]]</f>
        <v>2.8965481856586456E-2</v>
      </c>
      <c r="V319">
        <v>1.01929826162124</v>
      </c>
      <c r="W319">
        <v>716.75</v>
      </c>
      <c r="X319">
        <v>741.85</v>
      </c>
      <c r="Y319">
        <v>716.75</v>
      </c>
      <c r="Z319">
        <v>741.85</v>
      </c>
      <c r="AA319">
        <v>716.75</v>
      </c>
      <c r="AB319">
        <v>779.05</v>
      </c>
      <c r="AC319" s="1">
        <f>(Table2[[#This Row],[Close Price]]/Table2[[#This Row],[Day Low]])-1</f>
        <v>2.8461806766655107E-2</v>
      </c>
      <c r="AD319" s="1">
        <f>(Table2[[#This Row],[Day High]]/Table2[[#This Row],[Close Price]])-1</f>
        <v>6.3759072102014258E-3</v>
      </c>
      <c r="AE319" s="1">
        <f>(Table2[[#This Row],[Close Price]]/Table2[[#This Row],[Current Week Low]])-1</f>
        <v>2.8461806766655107E-2</v>
      </c>
      <c r="AF319" s="1">
        <f>(Table2[[#This Row],[Current Week High]]/Table2[[#This Row],[Close Price]])-1</f>
        <v>6.3759072102014258E-3</v>
      </c>
      <c r="AG319" s="1">
        <f>(Table2[[#This Row],[Close Price]]/Table2[[#This Row],[Current Month Low]])-1</f>
        <v>2.8461806766655107E-2</v>
      </c>
      <c r="AH319" s="1">
        <f>(Table2[[#This Row],[Current Month High]]/Table2[[#This Row],[Close Price]])-1</f>
        <v>5.6840534490944838E-2</v>
      </c>
      <c r="AI319">
        <v>25.035610120056901</v>
      </c>
      <c r="AJ319">
        <v>39.598522867152703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-0.21</v>
      </c>
      <c r="AM319" t="s">
        <v>3189</v>
      </c>
      <c r="AN319">
        <v>1.1200000000000001</v>
      </c>
      <c r="AO319" t="s">
        <v>3191</v>
      </c>
      <c r="AP319">
        <v>8.3250356987414995E-2</v>
      </c>
      <c r="AQ319">
        <f>(Table2[[#This Row],[Sharpe Ratio]]-AVERAGE(Table2[Sharpe Ratio]))/_xlfn.STDEV.P(Table2[Sharpe Ratio])</f>
        <v>0.21625909691337381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429</v>
      </c>
      <c r="AT319">
        <f>_xlfn.RANK.AVG(Table2[[#This Row],[6M Return vs Nifty Z-Score]],Table2[6M Return vs Nifty Z-Score])</f>
        <v>664</v>
      </c>
      <c r="AU319">
        <f>_xlfn.RANK.AVG(Table2[[#This Row],[Sharpe Ratio Z-Score]],Table2[Sharpe Ratio Z-Score])</f>
        <v>287</v>
      </c>
      <c r="AV319">
        <f>(Table2[[#This Row],[Rank 1Y]]+Table2[[#This Row],[Rank 6M]]+Table2[[#This Row],[Rank Sharpe]])/3</f>
        <v>460</v>
      </c>
    </row>
    <row r="320" spans="1:48" x14ac:dyDescent="0.3">
      <c r="A320" t="s">
        <v>842</v>
      </c>
      <c r="B320" t="s">
        <v>843</v>
      </c>
      <c r="C320" t="s">
        <v>3144</v>
      </c>
      <c r="D320" t="s">
        <v>844</v>
      </c>
      <c r="E320">
        <v>18986.7839786</v>
      </c>
      <c r="F320">
        <v>213.52</v>
      </c>
      <c r="G320">
        <v>26.4820726190957</v>
      </c>
      <c r="H320">
        <f>(Table2[[#This Row],[1Y Return vs Nifty]]-AVERAGE(Table2[1Y Return vs Nifty]))/_xlfn.STDEV.P(Table2[1Y Return vs Nifty])</f>
        <v>8.5836782830512603E-2</v>
      </c>
      <c r="I320">
        <v>2.9881994714439402</v>
      </c>
      <c r="J320">
        <f>(Table2[[#This Row],[1M Return vs Nifty]]-AVERAGE(Table2[1M Return vs Nifty]))/_xlfn.STDEV.P(Table2[1M Return vs Nifty])</f>
        <v>0.20309522994824844</v>
      </c>
      <c r="K320">
        <v>37.830583424010797</v>
      </c>
      <c r="L320">
        <f>(Table2[[#This Row],[6M Return vs Nifty]]-AVERAGE(Table2[6M Return vs Nifty]))/_xlfn.STDEV.P(Table2[6M Return vs Nifty])</f>
        <v>0.79144984149991493</v>
      </c>
      <c r="M320">
        <v>2.7930586410182801</v>
      </c>
      <c r="N320">
        <f>(Table2[[#This Row],[1W Return vs Nifty]]-AVERAGE(Table2[1W Return vs Nifty]))/_xlfn.STDEV.P(Table2[1W Return vs Nifty])</f>
        <v>0.44520163802072638</v>
      </c>
      <c r="O320">
        <v>200.55</v>
      </c>
      <c r="P320">
        <v>190.29925263247199</v>
      </c>
      <c r="Q320">
        <v>166.113754900869</v>
      </c>
      <c r="R320">
        <v>76.650529740518394</v>
      </c>
      <c r="S320" s="1">
        <f>(Table2[[#This Row],[Close Price]]-Table2[[#This Row],[20D EMA]])/Table2[[#This Row],[20D EMA]]</f>
        <v>6.4672151583146334E-2</v>
      </c>
      <c r="T320" s="1">
        <f>(Table2[[#This Row],[Close Price]]-Table2[[#This Row],[50D EMA]])/Table2[[#This Row],[50D EMA]]</f>
        <v>0.12202227305839515</v>
      </c>
      <c r="U320" s="1">
        <f>(Table2[[#This Row],[Close Price]]-Table2[[#This Row],[200D EMA]])/Table2[[#This Row],[200D EMA]]</f>
        <v>0.28538422436734057</v>
      </c>
      <c r="V320">
        <v>1.1883829482324899</v>
      </c>
      <c r="W320">
        <v>207.85</v>
      </c>
      <c r="X320">
        <v>213.94</v>
      </c>
      <c r="Y320">
        <v>207.85</v>
      </c>
      <c r="Z320">
        <v>213.94</v>
      </c>
      <c r="AA320">
        <v>201.75</v>
      </c>
      <c r="AB320">
        <v>213.94</v>
      </c>
      <c r="AC320" s="1">
        <f>(Table2[[#This Row],[Close Price]]/Table2[[#This Row],[Day Low]])-1</f>
        <v>2.7279287948039466E-2</v>
      </c>
      <c r="AD320" s="1">
        <f>(Table2[[#This Row],[Day High]]/Table2[[#This Row],[Close Price]])-1</f>
        <v>1.9670288497564137E-3</v>
      </c>
      <c r="AE320" s="1">
        <f>(Table2[[#This Row],[Close Price]]/Table2[[#This Row],[Current Week Low]])-1</f>
        <v>2.7279287948039466E-2</v>
      </c>
      <c r="AF320" s="1">
        <f>(Table2[[#This Row],[Current Week High]]/Table2[[#This Row],[Close Price]])-1</f>
        <v>1.9670288497564137E-3</v>
      </c>
      <c r="AG320" s="1">
        <f>(Table2[[#This Row],[Close Price]]/Table2[[#This Row],[Current Month Low]])-1</f>
        <v>5.8339529120198241E-2</v>
      </c>
      <c r="AH320" s="1">
        <f>(Table2[[#This Row],[Current Month High]]/Table2[[#This Row],[Close Price]])-1</f>
        <v>1.9670288497564137E-3</v>
      </c>
      <c r="AI320">
        <v>0.19670288497564101</v>
      </c>
      <c r="AJ320">
        <v>75.953852492789395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0.15</v>
      </c>
      <c r="AM320" t="s">
        <v>3191</v>
      </c>
      <c r="AN320">
        <v>9.19</v>
      </c>
      <c r="AO320" t="s">
        <v>3191</v>
      </c>
      <c r="AP320">
        <v>-1.1888704391342E-2</v>
      </c>
      <c r="AQ320">
        <f>(Table2[[#This Row],[Sharpe Ratio]]-AVERAGE(Table2[Sharpe Ratio]))/_xlfn.STDEV.P(Table2[Sharpe Ratio])</f>
        <v>-0.8901681100608434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0.63541538223855909</v>
      </c>
      <c r="AS320">
        <f>_xlfn.RANK.AVG(Table2[[#This Row],[1Y Return vs Nifty Z-Score]],Table2[1Y Return vs Nifty Z-Score])</f>
        <v>273</v>
      </c>
      <c r="AT320">
        <f>_xlfn.RANK.AVG(Table2[[#This Row],[6M Return vs Nifty Z-Score]],Table2[6M Return vs Nifty Z-Score])</f>
        <v>137</v>
      </c>
      <c r="AU320">
        <f>_xlfn.RANK.AVG(Table2[[#This Row],[Sharpe Ratio Z-Score]],Table2[Sharpe Ratio Z-Score])</f>
        <v>600</v>
      </c>
      <c r="AV320">
        <f>(Table2[[#This Row],[Rank 1Y]]+Table2[[#This Row],[Rank 6M]]+Table2[[#This Row],[Rank Sharpe]])/3</f>
        <v>336.66666666666669</v>
      </c>
    </row>
    <row r="321" spans="1:48" x14ac:dyDescent="0.3">
      <c r="A321" t="s">
        <v>319</v>
      </c>
      <c r="B321" t="s">
        <v>320</v>
      </c>
      <c r="C321" t="s">
        <v>3148</v>
      </c>
      <c r="D321" t="s">
        <v>271</v>
      </c>
      <c r="E321">
        <v>85762.746886880006</v>
      </c>
      <c r="F321">
        <v>882.4</v>
      </c>
      <c r="G321">
        <v>16.0161018580459</v>
      </c>
      <c r="H321">
        <f>(Table2[[#This Row],[1Y Return vs Nifty]]-AVERAGE(Table2[1Y Return vs Nifty]))/_xlfn.STDEV.P(Table2[1Y Return vs Nifty])</f>
        <v>-0.10076608594570263</v>
      </c>
      <c r="I321">
        <v>-1.1409061670882099</v>
      </c>
      <c r="J321">
        <f>(Table2[[#This Row],[1M Return vs Nifty]]-AVERAGE(Table2[1M Return vs Nifty]))/_xlfn.STDEV.P(Table2[1M Return vs Nifty])</f>
        <v>-0.19627795417610033</v>
      </c>
      <c r="K321">
        <v>4.3957839840245496</v>
      </c>
      <c r="L321">
        <f>(Table2[[#This Row],[6M Return vs Nifty]]-AVERAGE(Table2[6M Return vs Nifty]))/_xlfn.STDEV.P(Table2[6M Return vs Nifty])</f>
        <v>-0.29140868447676888</v>
      </c>
      <c r="M321">
        <v>4.78432027100017</v>
      </c>
      <c r="N321">
        <f>(Table2[[#This Row],[1W Return vs Nifty]]-AVERAGE(Table2[1W Return vs Nifty]))/_xlfn.STDEV.P(Table2[1W Return vs Nifty])</f>
        <v>0.83074320040656813</v>
      </c>
      <c r="O321">
        <v>878.82</v>
      </c>
      <c r="P321">
        <v>880.35556693612705</v>
      </c>
      <c r="Q321">
        <v>801.31349420468405</v>
      </c>
      <c r="R321">
        <v>53.241730451062402</v>
      </c>
      <c r="S321" s="1">
        <f>(Table2[[#This Row],[Close Price]]-Table2[[#This Row],[20D EMA]])/Table2[[#This Row],[20D EMA]]</f>
        <v>4.0736442047289859E-3</v>
      </c>
      <c r="T321" s="1">
        <f>(Table2[[#This Row],[Close Price]]-Table2[[#This Row],[50D EMA]])/Table2[[#This Row],[50D EMA]]</f>
        <v>2.3222810653519281E-3</v>
      </c>
      <c r="U321" s="1">
        <f>(Table2[[#This Row],[Close Price]]-Table2[[#This Row],[200D EMA]])/Table2[[#This Row],[200D EMA]]</f>
        <v>0.10119198838127084</v>
      </c>
      <c r="V321">
        <v>1.01176085341053</v>
      </c>
      <c r="W321">
        <v>873.5</v>
      </c>
      <c r="X321">
        <v>909.2</v>
      </c>
      <c r="Y321">
        <v>873.5</v>
      </c>
      <c r="Z321">
        <v>909.2</v>
      </c>
      <c r="AA321">
        <v>860.25</v>
      </c>
      <c r="AB321">
        <v>913.25</v>
      </c>
      <c r="AC321" s="1">
        <f>(Table2[[#This Row],[Close Price]]/Table2[[#This Row],[Day Low]])-1</f>
        <v>1.0188895248998353E-2</v>
      </c>
      <c r="AD321" s="1">
        <f>(Table2[[#This Row],[Day High]]/Table2[[#This Row],[Close Price]])-1</f>
        <v>3.0371713508613007E-2</v>
      </c>
      <c r="AE321" s="1">
        <f>(Table2[[#This Row],[Close Price]]/Table2[[#This Row],[Current Week Low]])-1</f>
        <v>1.0188895248998353E-2</v>
      </c>
      <c r="AF321" s="1">
        <f>(Table2[[#This Row],[Current Week High]]/Table2[[#This Row],[Close Price]])-1</f>
        <v>3.0371713508613007E-2</v>
      </c>
      <c r="AG321" s="1">
        <f>(Table2[[#This Row],[Close Price]]/Table2[[#This Row],[Current Month Low]])-1</f>
        <v>2.574832897413537E-2</v>
      </c>
      <c r="AH321" s="1">
        <f>(Table2[[#This Row],[Current Month High]]/Table2[[#This Row],[Close Price]])-1</f>
        <v>3.4961468721668165E-2</v>
      </c>
      <c r="AI321">
        <v>11.0494106980961</v>
      </c>
      <c r="AJ321">
        <v>66.161378401280402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-0.2</v>
      </c>
      <c r="AM321" t="s">
        <v>3189</v>
      </c>
      <c r="AN321">
        <v>1.62</v>
      </c>
      <c r="AO321" t="s">
        <v>3191</v>
      </c>
      <c r="AP321">
        <v>9.5347698271056006E-2</v>
      </c>
      <c r="AQ321">
        <f>(Table2[[#This Row],[Sharpe Ratio]]-AVERAGE(Table2[Sharpe Ratio]))/_xlfn.STDEV.P(Table2[Sharpe Ratio])</f>
        <v>0.35694608009672302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334</v>
      </c>
      <c r="AT321">
        <f>_xlfn.RANK.AVG(Table2[[#This Row],[6M Return vs Nifty Z-Score]],Table2[6M Return vs Nifty Z-Score])</f>
        <v>419</v>
      </c>
      <c r="AU321">
        <f>_xlfn.RANK.AVG(Table2[[#This Row],[Sharpe Ratio Z-Score]],Table2[Sharpe Ratio Z-Score])</f>
        <v>244</v>
      </c>
      <c r="AV321">
        <f>(Table2[[#This Row],[Rank 1Y]]+Table2[[#This Row],[Rank 6M]]+Table2[[#This Row],[Rank Sharpe]])/3</f>
        <v>332.33333333333331</v>
      </c>
    </row>
    <row r="322" spans="1:48" x14ac:dyDescent="0.3">
      <c r="A322" t="s">
        <v>1268</v>
      </c>
      <c r="B322" t="s">
        <v>1269</v>
      </c>
      <c r="C322" t="s">
        <v>3148</v>
      </c>
      <c r="D322" t="s">
        <v>54</v>
      </c>
      <c r="E322">
        <v>9162.1374770999992</v>
      </c>
      <c r="F322">
        <v>562.75</v>
      </c>
      <c r="G322">
        <v>17.762340506768801</v>
      </c>
      <c r="H322">
        <f>(Table2[[#This Row],[1Y Return vs Nifty]]-AVERAGE(Table2[1Y Return vs Nifty]))/_xlfn.STDEV.P(Table2[1Y Return vs Nifty])</f>
        <v>-6.9631550138255949E-2</v>
      </c>
      <c r="I322">
        <v>10.4417942183692</v>
      </c>
      <c r="J322">
        <f>(Table2[[#This Row],[1M Return vs Nifty]]-AVERAGE(Table2[1M Return vs Nifty]))/_xlfn.STDEV.P(Table2[1M Return vs Nifty])</f>
        <v>0.92401790130675276</v>
      </c>
      <c r="K322">
        <v>18.731024904936302</v>
      </c>
      <c r="L322">
        <f>(Table2[[#This Row],[6M Return vs Nifty]]-AVERAGE(Table2[6M Return vs Nifty]))/_xlfn.STDEV.P(Table2[6M Return vs Nifty])</f>
        <v>0.17286919704610965</v>
      </c>
      <c r="M322">
        <v>7.1133637029213101</v>
      </c>
      <c r="N322">
        <f>(Table2[[#This Row],[1W Return vs Nifty]]-AVERAGE(Table2[1W Return vs Nifty]))/_xlfn.STDEV.P(Table2[1W Return vs Nifty])</f>
        <v>1.2816849702309212</v>
      </c>
      <c r="O322">
        <v>535.87</v>
      </c>
      <c r="P322">
        <v>511.88046362248002</v>
      </c>
      <c r="Q322">
        <v>455.85993667917398</v>
      </c>
      <c r="R322">
        <v>63.812593934016</v>
      </c>
      <c r="S322" s="1">
        <f>(Table2[[#This Row],[Close Price]]-Table2[[#This Row],[20D EMA]])/Table2[[#This Row],[20D EMA]]</f>
        <v>5.0161419747326769E-2</v>
      </c>
      <c r="T322" s="1">
        <f>(Table2[[#This Row],[Close Price]]-Table2[[#This Row],[50D EMA]])/Table2[[#This Row],[50D EMA]]</f>
        <v>9.9377764913171351E-2</v>
      </c>
      <c r="U322" s="1">
        <f>(Table2[[#This Row],[Close Price]]-Table2[[#This Row],[200D EMA]])/Table2[[#This Row],[200D EMA]]</f>
        <v>0.23448005564931521</v>
      </c>
      <c r="V322">
        <v>1.4530096390895899</v>
      </c>
      <c r="W322">
        <v>553.5</v>
      </c>
      <c r="X322">
        <v>589.85</v>
      </c>
      <c r="Y322">
        <v>553.5</v>
      </c>
      <c r="Z322">
        <v>589.85</v>
      </c>
      <c r="AA322">
        <v>535.20000000000005</v>
      </c>
      <c r="AB322">
        <v>589.85</v>
      </c>
      <c r="AC322" s="1">
        <f>(Table2[[#This Row],[Close Price]]/Table2[[#This Row],[Day Low]])-1</f>
        <v>1.6711833785004515E-2</v>
      </c>
      <c r="AD322" s="1">
        <f>(Table2[[#This Row],[Day High]]/Table2[[#This Row],[Close Price]])-1</f>
        <v>4.8156374944469116E-2</v>
      </c>
      <c r="AE322" s="1">
        <f>(Table2[[#This Row],[Close Price]]/Table2[[#This Row],[Current Week Low]])-1</f>
        <v>1.6711833785004515E-2</v>
      </c>
      <c r="AF322" s="1">
        <f>(Table2[[#This Row],[Current Week High]]/Table2[[#This Row],[Close Price]])-1</f>
        <v>4.8156374944469116E-2</v>
      </c>
      <c r="AG322" s="1">
        <f>(Table2[[#This Row],[Close Price]]/Table2[[#This Row],[Current Month Low]])-1</f>
        <v>5.1476083707025388E-2</v>
      </c>
      <c r="AH322" s="1">
        <f>(Table2[[#This Row],[Current Month High]]/Table2[[#This Row],[Close Price]])-1</f>
        <v>4.8156374944469116E-2</v>
      </c>
      <c r="AI322">
        <v>4.8156374944469098</v>
      </c>
      <c r="AJ322">
        <v>63.923681910865099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0.04</v>
      </c>
      <c r="AM322" t="s">
        <v>3191</v>
      </c>
      <c r="AN322">
        <v>5.98</v>
      </c>
      <c r="AO322" t="s">
        <v>3191</v>
      </c>
      <c r="AP322">
        <v>3.8331692246621002E-2</v>
      </c>
      <c r="AQ322">
        <f>(Table2[[#This Row],[Sharpe Ratio]]-AVERAGE(Table2[Sharpe Ratio]))/_xlfn.STDEV.P(Table2[Sharpe Ratio])</f>
        <v>-0.30612605225591344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2.0028144661896139</v>
      </c>
      <c r="AS322">
        <f>_xlfn.RANK.AVG(Table2[[#This Row],[1Y Return vs Nifty Z-Score]],Table2[1Y Return vs Nifty Z-Score])</f>
        <v>321</v>
      </c>
      <c r="AT322">
        <f>_xlfn.RANK.AVG(Table2[[#This Row],[6M Return vs Nifty Z-Score]],Table2[6M Return vs Nifty Z-Score])</f>
        <v>267</v>
      </c>
      <c r="AU322">
        <f>_xlfn.RANK.AVG(Table2[[#This Row],[Sharpe Ratio Z-Score]],Table2[Sharpe Ratio Z-Score])</f>
        <v>423</v>
      </c>
      <c r="AV322">
        <f>(Table2[[#This Row],[Rank 1Y]]+Table2[[#This Row],[Rank 6M]]+Table2[[#This Row],[Rank Sharpe]])/3</f>
        <v>337</v>
      </c>
    </row>
    <row r="323" spans="1:48" x14ac:dyDescent="0.3">
      <c r="A323" t="s">
        <v>1254</v>
      </c>
      <c r="B323" t="s">
        <v>1255</v>
      </c>
      <c r="C323" t="s">
        <v>3146</v>
      </c>
      <c r="D323" t="s">
        <v>364</v>
      </c>
      <c r="E323">
        <v>9403.6733826</v>
      </c>
      <c r="F323">
        <v>690.2</v>
      </c>
      <c r="G323">
        <v>31.013347284009502</v>
      </c>
      <c r="H323">
        <f>(Table2[[#This Row],[1Y Return vs Nifty]]-AVERAGE(Table2[1Y Return vs Nifty]))/_xlfn.STDEV.P(Table2[1Y Return vs Nifty])</f>
        <v>0.16662707653481923</v>
      </c>
      <c r="I323">
        <v>-4.6747492366737697</v>
      </c>
      <c r="J323">
        <f>(Table2[[#This Row],[1M Return vs Nifty]]-AVERAGE(Table2[1M Return vs Nifty]))/_xlfn.STDEV.P(Table2[1M Return vs Nifty])</f>
        <v>-0.53807646514804441</v>
      </c>
      <c r="K323">
        <v>22.331593455521201</v>
      </c>
      <c r="L323">
        <f>(Table2[[#This Row],[6M Return vs Nifty]]-AVERAGE(Table2[6M Return vs Nifty]))/_xlfn.STDEV.P(Table2[6M Return vs Nifty])</f>
        <v>0.28948142199343457</v>
      </c>
      <c r="M323">
        <v>-1.1147600252024099</v>
      </c>
      <c r="N323">
        <f>(Table2[[#This Row],[1W Return vs Nifty]]-AVERAGE(Table2[1W Return vs Nifty]))/_xlfn.STDEV.P(Table2[1W Return vs Nifty])</f>
        <v>-0.31141742770645486</v>
      </c>
      <c r="O323">
        <v>680.04</v>
      </c>
      <c r="P323">
        <v>660.05314753004598</v>
      </c>
      <c r="Q323">
        <v>563.97478525493705</v>
      </c>
      <c r="R323">
        <v>56.722813926217903</v>
      </c>
      <c r="S323" s="1">
        <f>(Table2[[#This Row],[Close Price]]-Table2[[#This Row],[20D EMA]])/Table2[[#This Row],[20D EMA]]</f>
        <v>1.4940297629551324E-2</v>
      </c>
      <c r="T323" s="1">
        <f>(Table2[[#This Row],[Close Price]]-Table2[[#This Row],[50D EMA]])/Table2[[#This Row],[50D EMA]]</f>
        <v>4.5673371277396672E-2</v>
      </c>
      <c r="U323" s="1">
        <f>(Table2[[#This Row],[Close Price]]-Table2[[#This Row],[200D EMA]])/Table2[[#This Row],[200D EMA]]</f>
        <v>0.22381357827549794</v>
      </c>
      <c r="V323">
        <v>0.251321059122882</v>
      </c>
      <c r="W323">
        <v>646.79999999999995</v>
      </c>
      <c r="X323">
        <v>694.9</v>
      </c>
      <c r="Y323">
        <v>646.79999999999995</v>
      </c>
      <c r="Z323">
        <v>694.9</v>
      </c>
      <c r="AA323">
        <v>646.79999999999995</v>
      </c>
      <c r="AB323">
        <v>699.4</v>
      </c>
      <c r="AC323" s="1">
        <f>(Table2[[#This Row],[Close Price]]/Table2[[#This Row],[Day Low]])-1</f>
        <v>6.7099567099567325E-2</v>
      </c>
      <c r="AD323" s="1">
        <f>(Table2[[#This Row],[Day High]]/Table2[[#This Row],[Close Price]])-1</f>
        <v>6.8096203998839755E-3</v>
      </c>
      <c r="AE323" s="1">
        <f>(Table2[[#This Row],[Close Price]]/Table2[[#This Row],[Current Week Low]])-1</f>
        <v>6.7099567099567325E-2</v>
      </c>
      <c r="AF323" s="1">
        <f>(Table2[[#This Row],[Current Week High]]/Table2[[#This Row],[Close Price]])-1</f>
        <v>6.8096203998839755E-3</v>
      </c>
      <c r="AG323" s="1">
        <f>(Table2[[#This Row],[Close Price]]/Table2[[#This Row],[Current Month Low]])-1</f>
        <v>6.7099567099567325E-2</v>
      </c>
      <c r="AH323" s="1">
        <f>(Table2[[#This Row],[Current Month High]]/Table2[[#This Row],[Close Price]])-1</f>
        <v>1.3329469718921905E-2</v>
      </c>
      <c r="AI323">
        <v>14.8942335554911</v>
      </c>
      <c r="AJ323">
        <v>78.854625550660799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-0.04</v>
      </c>
      <c r="AM323" t="s">
        <v>3189</v>
      </c>
      <c r="AN323">
        <v>-1.25</v>
      </c>
      <c r="AO323" t="s">
        <v>3189</v>
      </c>
      <c r="AP323">
        <v>1.905431236266E-3</v>
      </c>
      <c r="AQ323">
        <f>(Table2[[#This Row],[Sharpe Ratio]]-AVERAGE(Table2[Sharpe Ratio]))/_xlfn.STDEV.P(Table2[Sharpe Ratio])</f>
        <v>-0.729748123423413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-1.1231335177496584</v>
      </c>
      <c r="AS323">
        <f>_xlfn.RANK.AVG(Table2[[#This Row],[1Y Return vs Nifty Z-Score]],Table2[1Y Return vs Nifty Z-Score])</f>
        <v>252</v>
      </c>
      <c r="AT323">
        <f>_xlfn.RANK.AVG(Table2[[#This Row],[6M Return vs Nifty Z-Score]],Table2[6M Return vs Nifty Z-Score])</f>
        <v>234</v>
      </c>
      <c r="AU323">
        <f>_xlfn.RANK.AVG(Table2[[#This Row],[Sharpe Ratio Z-Score]],Table2[Sharpe Ratio Z-Score])</f>
        <v>525</v>
      </c>
      <c r="AV323">
        <f>(Table2[[#This Row],[Rank 1Y]]+Table2[[#This Row],[Rank 6M]]+Table2[[#This Row],[Rank Sharpe]])/3</f>
        <v>337</v>
      </c>
    </row>
    <row r="324" spans="1:48" x14ac:dyDescent="0.3">
      <c r="A324" t="s">
        <v>1536</v>
      </c>
      <c r="B324" t="s">
        <v>1537</v>
      </c>
      <c r="C324" t="s">
        <v>635</v>
      </c>
      <c r="D324" t="s">
        <v>483</v>
      </c>
      <c r="E324">
        <v>6490.6417945599997</v>
      </c>
      <c r="F324">
        <v>908.95</v>
      </c>
      <c r="G324">
        <v>-9.2975331631834894</v>
      </c>
      <c r="H324">
        <f>(Table2[[#This Row],[1Y Return vs Nifty]]-AVERAGE(Table2[1Y Return vs Nifty]))/_xlfn.STDEV.P(Table2[1Y Return vs Nifty])</f>
        <v>-0.55209516204964437</v>
      </c>
      <c r="I324">
        <v>-5.8706537061102404</v>
      </c>
      <c r="J324">
        <f>(Table2[[#This Row],[1M Return vs Nifty]]-AVERAGE(Table2[1M Return vs Nifty]))/_xlfn.STDEV.P(Table2[1M Return vs Nifty])</f>
        <v>-0.65374610832945967</v>
      </c>
      <c r="K324">
        <v>5.41839913742451</v>
      </c>
      <c r="L324">
        <f>(Table2[[#This Row],[6M Return vs Nifty]]-AVERAGE(Table2[6M Return vs Nifty]))/_xlfn.STDEV.P(Table2[6M Return vs Nifty])</f>
        <v>-0.25828907388542272</v>
      </c>
      <c r="M324">
        <v>-0.65151979361708701</v>
      </c>
      <c r="N324">
        <f>(Table2[[#This Row],[1W Return vs Nifty]]-AVERAGE(Table2[1W Return vs Nifty]))/_xlfn.STDEV.P(Table2[1W Return vs Nifty])</f>
        <v>-0.22172636955704988</v>
      </c>
      <c r="O324">
        <v>931.1</v>
      </c>
      <c r="P324">
        <v>923.68427852927005</v>
      </c>
      <c r="Q324">
        <v>847.17403395295901</v>
      </c>
      <c r="R324">
        <v>38.130423946169003</v>
      </c>
      <c r="S324" s="1">
        <f>(Table2[[#This Row],[Close Price]]-Table2[[#This Row],[20D EMA]])/Table2[[#This Row],[20D EMA]]</f>
        <v>-2.3789066695306602E-2</v>
      </c>
      <c r="T324" s="1">
        <f>(Table2[[#This Row],[Close Price]]-Table2[[#This Row],[50D EMA]])/Table2[[#This Row],[50D EMA]]</f>
        <v>-1.5951639398616328E-2</v>
      </c>
      <c r="U324" s="1">
        <f>(Table2[[#This Row],[Close Price]]-Table2[[#This Row],[200D EMA]])/Table2[[#This Row],[200D EMA]]</f>
        <v>7.2920041893624971E-2</v>
      </c>
      <c r="V324">
        <v>0.31213572276715101</v>
      </c>
      <c r="W324">
        <v>901.7</v>
      </c>
      <c r="X324">
        <v>926.2</v>
      </c>
      <c r="Y324">
        <v>901.7</v>
      </c>
      <c r="Z324">
        <v>926.2</v>
      </c>
      <c r="AA324">
        <v>901.7</v>
      </c>
      <c r="AB324">
        <v>959.5</v>
      </c>
      <c r="AC324" s="1">
        <f>(Table2[[#This Row],[Close Price]]/Table2[[#This Row],[Day Low]])-1</f>
        <v>8.0403681934124727E-3</v>
      </c>
      <c r="AD324" s="1">
        <f>(Table2[[#This Row],[Day High]]/Table2[[#This Row],[Close Price]])-1</f>
        <v>1.8977941580945012E-2</v>
      </c>
      <c r="AE324" s="1">
        <f>(Table2[[#This Row],[Close Price]]/Table2[[#This Row],[Current Week Low]])-1</f>
        <v>8.0403681934124727E-3</v>
      </c>
      <c r="AF324" s="1">
        <f>(Table2[[#This Row],[Current Week High]]/Table2[[#This Row],[Close Price]])-1</f>
        <v>1.8977941580945012E-2</v>
      </c>
      <c r="AG324" s="1">
        <f>(Table2[[#This Row],[Close Price]]/Table2[[#This Row],[Current Month Low]])-1</f>
        <v>8.0403681934124727E-3</v>
      </c>
      <c r="AH324" s="1">
        <f>(Table2[[#This Row],[Current Month High]]/Table2[[#This Row],[Close Price]])-1</f>
        <v>5.5613620111117257E-2</v>
      </c>
      <c r="AI324">
        <v>24.0992353814841</v>
      </c>
      <c r="AJ324">
        <v>32.364933741080499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-0.05</v>
      </c>
      <c r="AM324" t="s">
        <v>3189</v>
      </c>
      <c r="AN324">
        <v>-2.0099999999999998</v>
      </c>
      <c r="AO324" t="s">
        <v>3189</v>
      </c>
      <c r="AP324">
        <v>0.155804962798576</v>
      </c>
      <c r="AQ324">
        <f>(Table2[[#This Row],[Sharpe Ratio]]-AVERAGE(Table2[Sharpe Ratio]))/_xlfn.STDEV.P(Table2[Sharpe Ratio])</f>
        <v>1.0600385992270533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-0.6258181145945233</v>
      </c>
      <c r="AS324">
        <f>_xlfn.RANK.AVG(Table2[[#This Row],[1Y Return vs Nifty Z-Score]],Table2[1Y Return vs Nifty Z-Score])</f>
        <v>502</v>
      </c>
      <c r="AT324">
        <f>_xlfn.RANK.AVG(Table2[[#This Row],[6M Return vs Nifty Z-Score]],Table2[6M Return vs Nifty Z-Score])</f>
        <v>408</v>
      </c>
      <c r="AU324">
        <f>_xlfn.RANK.AVG(Table2[[#This Row],[Sharpe Ratio Z-Score]],Table2[Sharpe Ratio Z-Score])</f>
        <v>106</v>
      </c>
      <c r="AV324">
        <f>(Table2[[#This Row],[Rank 1Y]]+Table2[[#This Row],[Rank 6M]]+Table2[[#This Row],[Rank Sharpe]])/3</f>
        <v>338.66666666666669</v>
      </c>
    </row>
    <row r="325" spans="1:48" x14ac:dyDescent="0.3">
      <c r="A325" t="s">
        <v>1581</v>
      </c>
      <c r="B325" t="s">
        <v>1582</v>
      </c>
      <c r="C325" t="s">
        <v>3155</v>
      </c>
      <c r="D325" t="s">
        <v>438</v>
      </c>
      <c r="E325">
        <v>6043.2685781399996</v>
      </c>
      <c r="F325">
        <v>546.6</v>
      </c>
      <c r="G325">
        <v>-52.153841825803298</v>
      </c>
      <c r="H325">
        <f>(Table2[[#This Row],[1Y Return vs Nifty]]-AVERAGE(Table2[1Y Return vs Nifty]))/_xlfn.STDEV.P(Table2[1Y Return vs Nifty])</f>
        <v>-1.3162010748394926</v>
      </c>
      <c r="I325">
        <v>-11.090690927412799</v>
      </c>
      <c r="J325">
        <f>(Table2[[#This Row],[1M Return vs Nifty]]-AVERAGE(Table2[1M Return vs Nifty]))/_xlfn.STDEV.P(Table2[1M Return vs Nifty])</f>
        <v>-1.1586358032950559</v>
      </c>
      <c r="K325">
        <v>-13.0522258069432</v>
      </c>
      <c r="L325">
        <f>(Table2[[#This Row],[6M Return vs Nifty]]-AVERAGE(Table2[6M Return vs Nifty]))/_xlfn.STDEV.P(Table2[6M Return vs Nifty])</f>
        <v>-0.85650033987572993</v>
      </c>
      <c r="M325">
        <v>-3.9844261893351498</v>
      </c>
      <c r="N325">
        <f>(Table2[[#This Row],[1W Return vs Nifty]]-AVERAGE(Table2[1W Return vs Nifty]))/_xlfn.STDEV.P(Table2[1W Return vs Nifty])</f>
        <v>-0.86703280229466728</v>
      </c>
      <c r="O325">
        <v>586.62</v>
      </c>
      <c r="P325">
        <v>613.79015091102497</v>
      </c>
      <c r="Q325">
        <v>636.18726053064699</v>
      </c>
      <c r="R325">
        <v>22.798155892931799</v>
      </c>
      <c r="S325" s="1">
        <f>(Table2[[#This Row],[Close Price]]-Table2[[#This Row],[20D EMA]])/Table2[[#This Row],[20D EMA]]</f>
        <v>-6.8221335788074017E-2</v>
      </c>
      <c r="T325" s="1">
        <f>(Table2[[#This Row],[Close Price]]-Table2[[#This Row],[50D EMA]])/Table2[[#This Row],[50D EMA]]</f>
        <v>-0.10946762637246167</v>
      </c>
      <c r="U325" s="1">
        <f>(Table2[[#This Row],[Close Price]]-Table2[[#This Row],[200D EMA]])/Table2[[#This Row],[200D EMA]]</f>
        <v>-0.14081901051574311</v>
      </c>
      <c r="V325">
        <v>1.0068730736696201</v>
      </c>
      <c r="W325">
        <v>544.5</v>
      </c>
      <c r="X325">
        <v>563.35</v>
      </c>
      <c r="Y325">
        <v>544.5</v>
      </c>
      <c r="Z325">
        <v>563.35</v>
      </c>
      <c r="AA325">
        <v>544.5</v>
      </c>
      <c r="AB325">
        <v>596</v>
      </c>
      <c r="AC325" s="1">
        <f>(Table2[[#This Row],[Close Price]]/Table2[[#This Row],[Day Low]])-1</f>
        <v>3.8567493112948714E-3</v>
      </c>
      <c r="AD325" s="1">
        <f>(Table2[[#This Row],[Day High]]/Table2[[#This Row],[Close Price]])-1</f>
        <v>3.0643980973289464E-2</v>
      </c>
      <c r="AE325" s="1">
        <f>(Table2[[#This Row],[Close Price]]/Table2[[#This Row],[Current Week Low]])-1</f>
        <v>3.8567493112948714E-3</v>
      </c>
      <c r="AF325" s="1">
        <f>(Table2[[#This Row],[Current Week High]]/Table2[[#This Row],[Close Price]])-1</f>
        <v>3.0643980973289464E-2</v>
      </c>
      <c r="AG325" s="1">
        <f>(Table2[[#This Row],[Close Price]]/Table2[[#This Row],[Current Month Low]])-1</f>
        <v>3.8567493112948714E-3</v>
      </c>
      <c r="AH325" s="1">
        <f>(Table2[[#This Row],[Current Month High]]/Table2[[#This Row],[Close Price]])-1</f>
        <v>9.0376875228686426E-2</v>
      </c>
      <c r="AI325">
        <v>41.968532747895999</v>
      </c>
      <c r="AJ325">
        <v>4.8431955500143697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-0.27</v>
      </c>
      <c r="AM325" t="s">
        <v>3189</v>
      </c>
      <c r="AN325">
        <v>-10.19</v>
      </c>
      <c r="AO325" t="s">
        <v>3189</v>
      </c>
      <c r="AP325">
        <v>-7.7064724373790999E-2</v>
      </c>
      <c r="AQ325">
        <f>(Table2[[#This Row],[Sharpe Ratio]]-AVERAGE(Table2[Sharpe Ratio]))/_xlfn.STDEV.P(Table2[Sharpe Ratio])</f>
        <v>-1.6481377673795186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717</v>
      </c>
      <c r="AT325">
        <f>_xlfn.RANK.AVG(Table2[[#This Row],[6M Return vs Nifty Z-Score]],Table2[6M Return vs Nifty Z-Score])</f>
        <v>602</v>
      </c>
      <c r="AU325">
        <f>_xlfn.RANK.AVG(Table2[[#This Row],[Sharpe Ratio Z-Score]],Table2[Sharpe Ratio Z-Score])</f>
        <v>702</v>
      </c>
      <c r="AV325">
        <f>(Table2[[#This Row],[Rank 1Y]]+Table2[[#This Row],[Rank 6M]]+Table2[[#This Row],[Rank Sharpe]])/3</f>
        <v>673.66666666666663</v>
      </c>
    </row>
    <row r="326" spans="1:48" x14ac:dyDescent="0.3">
      <c r="A326" t="s">
        <v>310</v>
      </c>
      <c r="B326" t="s">
        <v>311</v>
      </c>
      <c r="C326" t="s">
        <v>3142</v>
      </c>
      <c r="D326" t="s">
        <v>185</v>
      </c>
      <c r="E326">
        <v>89607.026512425</v>
      </c>
      <c r="F326">
        <v>814.75</v>
      </c>
      <c r="G326">
        <v>-2.1615882266184099</v>
      </c>
      <c r="H326">
        <f>(Table2[[#This Row],[1Y Return vs Nifty]]-AVERAGE(Table2[1Y Return vs Nifty]))/_xlfn.STDEV.P(Table2[1Y Return vs Nifty])</f>
        <v>-0.42486493878666776</v>
      </c>
      <c r="I326">
        <v>-8.8056213165425401</v>
      </c>
      <c r="J326">
        <f>(Table2[[#This Row],[1M Return vs Nifty]]-AVERAGE(Table2[1M Return vs Nifty]))/_xlfn.STDEV.P(Table2[1M Return vs Nifty])</f>
        <v>-0.93762050208240411</v>
      </c>
      <c r="K326">
        <v>-29.3974437925195</v>
      </c>
      <c r="L326">
        <f>(Table2[[#This Row],[6M Return vs Nifty]]-AVERAGE(Table2[6M Return vs Nifty]))/_xlfn.STDEV.P(Table2[6M Return vs Nifty])</f>
        <v>-1.3858756898430158</v>
      </c>
      <c r="M326">
        <v>0.40759992080816398</v>
      </c>
      <c r="N326">
        <f>(Table2[[#This Row],[1W Return vs Nifty]]-AVERAGE(Table2[1W Return vs Nifty]))/_xlfn.STDEV.P(Table2[1W Return vs Nifty])</f>
        <v>-1.6663075359555791E-2</v>
      </c>
      <c r="O326">
        <v>849.05</v>
      </c>
      <c r="P326">
        <v>871.68941146568704</v>
      </c>
      <c r="Q326">
        <v>929.65407175752398</v>
      </c>
      <c r="R326">
        <v>25.868664812798102</v>
      </c>
      <c r="S326" s="1">
        <f>(Table2[[#This Row],[Close Price]]-Table2[[#This Row],[20D EMA]])/Table2[[#This Row],[20D EMA]]</f>
        <v>-4.0398091985159833E-2</v>
      </c>
      <c r="T326" s="1">
        <f>(Table2[[#This Row],[Close Price]]-Table2[[#This Row],[50D EMA]])/Table2[[#This Row],[50D EMA]]</f>
        <v>-6.5320756127973681E-2</v>
      </c>
      <c r="U326" s="1">
        <f>(Table2[[#This Row],[Close Price]]-Table2[[#This Row],[200D EMA]])/Table2[[#This Row],[200D EMA]]</f>
        <v>-0.12359873984125755</v>
      </c>
      <c r="V326">
        <v>1.00466776685715</v>
      </c>
      <c r="W326">
        <v>808.3</v>
      </c>
      <c r="X326">
        <v>830.4</v>
      </c>
      <c r="Y326">
        <v>808.3</v>
      </c>
      <c r="Z326">
        <v>830.4</v>
      </c>
      <c r="AA326">
        <v>808.3</v>
      </c>
      <c r="AB326">
        <v>858.95</v>
      </c>
      <c r="AC326" s="1">
        <f>(Table2[[#This Row],[Close Price]]/Table2[[#This Row],[Day Low]])-1</f>
        <v>7.9797105035259719E-3</v>
      </c>
      <c r="AD326" s="1">
        <f>(Table2[[#This Row],[Day High]]/Table2[[#This Row],[Close Price]])-1</f>
        <v>1.9208346118441133E-2</v>
      </c>
      <c r="AE326" s="1">
        <f>(Table2[[#This Row],[Close Price]]/Table2[[#This Row],[Current Week Low]])-1</f>
        <v>7.9797105035259719E-3</v>
      </c>
      <c r="AF326" s="1">
        <f>(Table2[[#This Row],[Current Week High]]/Table2[[#This Row],[Close Price]])-1</f>
        <v>1.9208346118441133E-2</v>
      </c>
      <c r="AG326" s="1">
        <f>(Table2[[#This Row],[Close Price]]/Table2[[#This Row],[Current Month Low]])-1</f>
        <v>7.9797105035259719E-3</v>
      </c>
      <c r="AH326" s="1">
        <f>(Table2[[#This Row],[Current Month High]]/Table2[[#This Row],[Close Price]])-1</f>
        <v>5.424976986805774E-2</v>
      </c>
      <c r="AI326">
        <v>54.575023013194198</v>
      </c>
      <c r="AJ326">
        <v>56.082375478927197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-0.14000000000000001</v>
      </c>
      <c r="AM326" t="s">
        <v>3189</v>
      </c>
      <c r="AN326">
        <v>-5.36</v>
      </c>
      <c r="AO326" t="s">
        <v>3189</v>
      </c>
      <c r="AP326">
        <v>-1.2238372213988E-2</v>
      </c>
      <c r="AQ326">
        <f>(Table2[[#This Row],[Sharpe Ratio]]-AVERAGE(Table2[Sharpe Ratio]))/_xlfn.STDEV.P(Table2[Sharpe Ratio])</f>
        <v>-0.8942345995423695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449</v>
      </c>
      <c r="AT326">
        <f>_xlfn.RANK.AVG(Table2[[#This Row],[6M Return vs Nifty Z-Score]],Table2[6M Return vs Nifty Z-Score])</f>
        <v>716</v>
      </c>
      <c r="AU326">
        <f>_xlfn.RANK.AVG(Table2[[#This Row],[Sharpe Ratio Z-Score]],Table2[Sharpe Ratio Z-Score])</f>
        <v>603</v>
      </c>
      <c r="AV326">
        <f>(Table2[[#This Row],[Rank 1Y]]+Table2[[#This Row],[Rank 6M]]+Table2[[#This Row],[Rank Sharpe]])/3</f>
        <v>589.33333333333337</v>
      </c>
    </row>
    <row r="327" spans="1:48" x14ac:dyDescent="0.3">
      <c r="A327" t="s">
        <v>41</v>
      </c>
      <c r="B327" t="s">
        <v>42</v>
      </c>
      <c r="C327" t="s">
        <v>3146</v>
      </c>
      <c r="D327" t="s">
        <v>43</v>
      </c>
      <c r="E327">
        <v>639968.19339092495</v>
      </c>
      <c r="F327">
        <v>511.75</v>
      </c>
      <c r="G327">
        <v>-11.380388750937801</v>
      </c>
      <c r="H327">
        <f>(Table2[[#This Row],[1Y Return vs Nifty]]-AVERAGE(Table2[1Y Return vs Nifty]))/_xlfn.STDEV.P(Table2[1Y Return vs Nifty])</f>
        <v>-0.58923140452492329</v>
      </c>
      <c r="I327">
        <v>-1.4397450056566901</v>
      </c>
      <c r="J327">
        <f>(Table2[[#This Row],[1M Return vs Nifty]]-AVERAGE(Table2[1M Return vs Nifty]))/_xlfn.STDEV.P(Table2[1M Return vs Nifty])</f>
        <v>-0.22518208716445928</v>
      </c>
      <c r="K327">
        <v>14.1397756245679</v>
      </c>
      <c r="L327">
        <f>(Table2[[#This Row],[6M Return vs Nifty]]-AVERAGE(Table2[6M Return vs Nifty]))/_xlfn.STDEV.P(Table2[6M Return vs Nifty])</f>
        <v>2.417162710688699E-2</v>
      </c>
      <c r="M327">
        <v>0.79909948826066202</v>
      </c>
      <c r="N327">
        <f>(Table2[[#This Row],[1W Return vs Nifty]]-AVERAGE(Table2[1W Return vs Nifty]))/_xlfn.STDEV.P(Table2[1W Return vs Nifty])</f>
        <v>5.9137790099992156E-2</v>
      </c>
      <c r="O327">
        <v>501.93</v>
      </c>
      <c r="P327">
        <v>485.18126049920198</v>
      </c>
      <c r="Q327">
        <v>451.707906154981</v>
      </c>
      <c r="R327">
        <v>60.072719494210602</v>
      </c>
      <c r="S327" s="1">
        <f>(Table2[[#This Row],[Close Price]]-Table2[[#This Row],[20D EMA]])/Table2[[#This Row],[20D EMA]]</f>
        <v>1.9564481102942628E-2</v>
      </c>
      <c r="T327" s="1">
        <f>(Table2[[#This Row],[Close Price]]-Table2[[#This Row],[50D EMA]])/Table2[[#This Row],[50D EMA]]</f>
        <v>5.4760440404193471E-2</v>
      </c>
      <c r="U327" s="1">
        <f>(Table2[[#This Row],[Close Price]]-Table2[[#This Row],[200D EMA]])/Table2[[#This Row],[200D EMA]]</f>
        <v>0.13292238862079725</v>
      </c>
      <c r="V327">
        <v>0.79030882140508096</v>
      </c>
      <c r="W327">
        <v>500.35</v>
      </c>
      <c r="X327">
        <v>512.65</v>
      </c>
      <c r="Y327">
        <v>500.35</v>
      </c>
      <c r="Z327">
        <v>512.65</v>
      </c>
      <c r="AA327">
        <v>497.15</v>
      </c>
      <c r="AB327">
        <v>515.95000000000005</v>
      </c>
      <c r="AC327" s="1">
        <f>(Table2[[#This Row],[Close Price]]/Table2[[#This Row],[Day Low]])-1</f>
        <v>2.2784051164185026E-2</v>
      </c>
      <c r="AD327" s="1">
        <f>(Table2[[#This Row],[Day High]]/Table2[[#This Row],[Close Price]])-1</f>
        <v>1.7586712261845605E-3</v>
      </c>
      <c r="AE327" s="1">
        <f>(Table2[[#This Row],[Close Price]]/Table2[[#This Row],[Current Week Low]])-1</f>
        <v>2.2784051164185026E-2</v>
      </c>
      <c r="AF327" s="1">
        <f>(Table2[[#This Row],[Current Week High]]/Table2[[#This Row],[Close Price]])-1</f>
        <v>1.7586712261845605E-3</v>
      </c>
      <c r="AG327" s="1">
        <f>(Table2[[#This Row],[Close Price]]/Table2[[#This Row],[Current Month Low]])-1</f>
        <v>2.9367394146635917E-2</v>
      </c>
      <c r="AH327" s="1">
        <f>(Table2[[#This Row],[Current Month High]]/Table2[[#This Row],[Close Price]])-1</f>
        <v>8.2071323888619485E-3</v>
      </c>
      <c r="AI327">
        <v>0.82071323888619396</v>
      </c>
      <c r="AJ327">
        <v>28.1457368223362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0.06</v>
      </c>
      <c r="AM327" t="s">
        <v>3191</v>
      </c>
      <c r="AN327">
        <v>1.43</v>
      </c>
      <c r="AO327" t="s">
        <v>3191</v>
      </c>
      <c r="AP327">
        <v>0.119886372676398</v>
      </c>
      <c r="AQ327">
        <f>(Table2[[#This Row],[Sharpe Ratio]]-AVERAGE(Table2[Sharpe Ratio]))/_xlfn.STDEV.P(Table2[Sharpe Ratio])</f>
        <v>0.64232052663519246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-8.8783547847310962E-2</v>
      </c>
      <c r="AS327">
        <f>_xlfn.RANK.AVG(Table2[[#This Row],[1Y Return vs Nifty Z-Score]],Table2[1Y Return vs Nifty Z-Score])</f>
        <v>523</v>
      </c>
      <c r="AT327">
        <f>_xlfn.RANK.AVG(Table2[[#This Row],[6M Return vs Nifty Z-Score]],Table2[6M Return vs Nifty Z-Score])</f>
        <v>313</v>
      </c>
      <c r="AU327">
        <f>_xlfn.RANK.AVG(Table2[[#This Row],[Sharpe Ratio Z-Score]],Table2[Sharpe Ratio Z-Score])</f>
        <v>184</v>
      </c>
      <c r="AV327">
        <f>(Table2[[#This Row],[Rank 1Y]]+Table2[[#This Row],[Rank 6M]]+Table2[[#This Row],[Rank Sharpe]])/3</f>
        <v>340</v>
      </c>
    </row>
    <row r="328" spans="1:48" x14ac:dyDescent="0.3">
      <c r="A328" t="s">
        <v>994</v>
      </c>
      <c r="B328" t="s">
        <v>995</v>
      </c>
      <c r="C328" t="s">
        <v>3146</v>
      </c>
      <c r="D328" t="s">
        <v>996</v>
      </c>
      <c r="E328">
        <v>14763.69823152</v>
      </c>
      <c r="F328">
        <v>767.9</v>
      </c>
      <c r="G328">
        <v>26.425639133908</v>
      </c>
      <c r="H328">
        <f>(Table2[[#This Row],[1Y Return vs Nifty]]-AVERAGE(Table2[1Y Return vs Nifty]))/_xlfn.STDEV.P(Table2[1Y Return vs Nifty])</f>
        <v>8.483060285242057E-2</v>
      </c>
      <c r="I328">
        <v>-5.4598612367262698</v>
      </c>
      <c r="J328">
        <f>(Table2[[#This Row],[1M Return vs Nifty]]-AVERAGE(Table2[1M Return vs Nifty]))/_xlfn.STDEV.P(Table2[1M Return vs Nifty])</f>
        <v>-0.61401365513639927</v>
      </c>
      <c r="K328">
        <v>38.973921966031298</v>
      </c>
      <c r="L328">
        <f>(Table2[[#This Row],[6M Return vs Nifty]]-AVERAGE(Table2[6M Return vs Nifty]))/_xlfn.STDEV.P(Table2[6M Return vs Nifty])</f>
        <v>0.82847934097476394</v>
      </c>
      <c r="M328">
        <v>-0.91491899873484095</v>
      </c>
      <c r="N328">
        <f>(Table2[[#This Row],[1W Return vs Nifty]]-AVERAGE(Table2[1W Return vs Nifty]))/_xlfn.STDEV.P(Table2[1W Return vs Nifty])</f>
        <v>-0.27272486194160472</v>
      </c>
      <c r="O328">
        <v>798.39</v>
      </c>
      <c r="P328">
        <v>775.17061996833297</v>
      </c>
      <c r="Q328">
        <v>640.49567452497399</v>
      </c>
      <c r="R328">
        <v>33.1853809585579</v>
      </c>
      <c r="S328" s="1">
        <f>(Table2[[#This Row],[Close Price]]-Table2[[#This Row],[20D EMA]])/Table2[[#This Row],[20D EMA]]</f>
        <v>-3.818935607910922E-2</v>
      </c>
      <c r="T328" s="1">
        <f>(Table2[[#This Row],[Close Price]]-Table2[[#This Row],[50D EMA]])/Table2[[#This Row],[50D EMA]]</f>
        <v>-9.3793802048767159E-3</v>
      </c>
      <c r="U328" s="1">
        <f>(Table2[[#This Row],[Close Price]]-Table2[[#This Row],[200D EMA]])/Table2[[#This Row],[200D EMA]]</f>
        <v>0.19891520043365771</v>
      </c>
      <c r="V328">
        <v>0.54547061161459298</v>
      </c>
      <c r="W328">
        <v>760</v>
      </c>
      <c r="X328">
        <v>779.2</v>
      </c>
      <c r="Y328">
        <v>760</v>
      </c>
      <c r="Z328">
        <v>779.2</v>
      </c>
      <c r="AA328">
        <v>760</v>
      </c>
      <c r="AB328">
        <v>845</v>
      </c>
      <c r="AC328" s="1">
        <f>(Table2[[#This Row],[Close Price]]/Table2[[#This Row],[Day Low]])-1</f>
        <v>1.0394736842105123E-2</v>
      </c>
      <c r="AD328" s="1">
        <f>(Table2[[#This Row],[Day High]]/Table2[[#This Row],[Close Price]])-1</f>
        <v>1.4715457741893534E-2</v>
      </c>
      <c r="AE328" s="1">
        <f>(Table2[[#This Row],[Close Price]]/Table2[[#This Row],[Current Week Low]])-1</f>
        <v>1.0394736842105123E-2</v>
      </c>
      <c r="AF328" s="1">
        <f>(Table2[[#This Row],[Current Week High]]/Table2[[#This Row],[Close Price]])-1</f>
        <v>1.4715457741893534E-2</v>
      </c>
      <c r="AG328" s="1">
        <f>(Table2[[#This Row],[Close Price]]/Table2[[#This Row],[Current Month Low]])-1</f>
        <v>1.0394736842105123E-2</v>
      </c>
      <c r="AH328" s="1">
        <f>(Table2[[#This Row],[Current Month High]]/Table2[[#This Row],[Close Price]])-1</f>
        <v>0.10040369839822905</v>
      </c>
      <c r="AI328">
        <v>14.168511524938101</v>
      </c>
      <c r="AJ328">
        <v>72.039879018707197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7.0000000000000007E-2</v>
      </c>
      <c r="AM328" t="s">
        <v>3191</v>
      </c>
      <c r="AN328">
        <v>-4.2</v>
      </c>
      <c r="AO328" t="s">
        <v>3189</v>
      </c>
      <c r="AP328">
        <v>-2.0440698120112E-2</v>
      </c>
      <c r="AQ328">
        <f>(Table2[[#This Row],[Sharpe Ratio]]-AVERAGE(Table2[Sharpe Ratio]))/_xlfn.STDEV.P(Table2[Sharpe Ratio])</f>
        <v>-0.98962419464122753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-0.96305276789204708</v>
      </c>
      <c r="AS328">
        <f>_xlfn.RANK.AVG(Table2[[#This Row],[1Y Return vs Nifty Z-Score]],Table2[1Y Return vs Nifty Z-Score])</f>
        <v>274</v>
      </c>
      <c r="AT328">
        <f>_xlfn.RANK.AVG(Table2[[#This Row],[6M Return vs Nifty Z-Score]],Table2[6M Return vs Nifty Z-Score])</f>
        <v>125</v>
      </c>
      <c r="AU328">
        <f>_xlfn.RANK.AVG(Table2[[#This Row],[Sharpe Ratio Z-Score]],Table2[Sharpe Ratio Z-Score])</f>
        <v>622</v>
      </c>
      <c r="AV328">
        <f>(Table2[[#This Row],[Rank 1Y]]+Table2[[#This Row],[Rank 6M]]+Table2[[#This Row],[Rank Sharpe]])/3</f>
        <v>340.33333333333331</v>
      </c>
    </row>
    <row r="329" spans="1:48" x14ac:dyDescent="0.3">
      <c r="A329" t="s">
        <v>2050</v>
      </c>
      <c r="B329" t="s">
        <v>2051</v>
      </c>
      <c r="C329" t="s">
        <v>3142</v>
      </c>
      <c r="D329" t="s">
        <v>65</v>
      </c>
      <c r="E329">
        <v>3175.1613688900002</v>
      </c>
      <c r="F329">
        <v>240.1</v>
      </c>
      <c r="G329">
        <v>17.571439044826299</v>
      </c>
      <c r="H329">
        <f>(Table2[[#This Row],[1Y Return vs Nifty]]-AVERAGE(Table2[1Y Return vs Nifty]))/_xlfn.STDEV.P(Table2[1Y Return vs Nifty])</f>
        <v>-7.3035224891926986E-2</v>
      </c>
      <c r="I329">
        <v>-11.591873285475</v>
      </c>
      <c r="J329">
        <f>(Table2[[#This Row],[1M Return vs Nifty]]-AVERAGE(Table2[1M Return vs Nifty]))/_xlfn.STDEV.P(Table2[1M Return vs Nifty])</f>
        <v>-1.2071108997659237</v>
      </c>
      <c r="K329">
        <v>22.380619131782101</v>
      </c>
      <c r="L329">
        <f>(Table2[[#This Row],[6M Return vs Nifty]]-AVERAGE(Table2[6M Return vs Nifty]))/_xlfn.STDEV.P(Table2[6M Return vs Nifty])</f>
        <v>0.29106922489400761</v>
      </c>
      <c r="M329">
        <v>-5.4933917627112399</v>
      </c>
      <c r="N329">
        <f>(Table2[[#This Row],[1W Return vs Nifty]]-AVERAGE(Table2[1W Return vs Nifty]))/_xlfn.STDEV.P(Table2[1W Return vs Nifty])</f>
        <v>-1.15919378003176</v>
      </c>
      <c r="O329">
        <v>255.69</v>
      </c>
      <c r="P329">
        <v>246.16008474593099</v>
      </c>
      <c r="Q329">
        <v>210.218651007223</v>
      </c>
      <c r="R329">
        <v>28.298063090126501</v>
      </c>
      <c r="S329" s="1">
        <f>(Table2[[#This Row],[Close Price]]-Table2[[#This Row],[20D EMA]])/Table2[[#This Row],[20D EMA]]</f>
        <v>-6.0972271109546727E-2</v>
      </c>
      <c r="T329" s="1">
        <f>(Table2[[#This Row],[Close Price]]-Table2[[#This Row],[50D EMA]])/Table2[[#This Row],[50D EMA]]</f>
        <v>-2.4618470342930632E-2</v>
      </c>
      <c r="U329" s="1">
        <f>(Table2[[#This Row],[Close Price]]-Table2[[#This Row],[200D EMA]])/Table2[[#This Row],[200D EMA]]</f>
        <v>0.14214413825607836</v>
      </c>
      <c r="V329">
        <v>0.377690110042255</v>
      </c>
      <c r="W329">
        <v>238.35</v>
      </c>
      <c r="X329">
        <v>245.45</v>
      </c>
      <c r="Y329">
        <v>238.35</v>
      </c>
      <c r="Z329">
        <v>245.45</v>
      </c>
      <c r="AA329">
        <v>238.35</v>
      </c>
      <c r="AB329">
        <v>264.8</v>
      </c>
      <c r="AC329" s="1">
        <f>(Table2[[#This Row],[Close Price]]/Table2[[#This Row],[Day Low]])-1</f>
        <v>7.3421439060206151E-3</v>
      </c>
      <c r="AD329" s="1">
        <f>(Table2[[#This Row],[Day High]]/Table2[[#This Row],[Close Price]])-1</f>
        <v>2.2282382340691465E-2</v>
      </c>
      <c r="AE329" s="1">
        <f>(Table2[[#This Row],[Close Price]]/Table2[[#This Row],[Current Week Low]])-1</f>
        <v>7.3421439060206151E-3</v>
      </c>
      <c r="AF329" s="1">
        <f>(Table2[[#This Row],[Current Week High]]/Table2[[#This Row],[Close Price]])-1</f>
        <v>2.2282382340691465E-2</v>
      </c>
      <c r="AG329" s="1">
        <f>(Table2[[#This Row],[Close Price]]/Table2[[#This Row],[Current Month Low]])-1</f>
        <v>7.3421439060206151E-3</v>
      </c>
      <c r="AH329" s="1">
        <f>(Table2[[#This Row],[Current Month High]]/Table2[[#This Row],[Close Price]])-1</f>
        <v>0.10287380258225753</v>
      </c>
      <c r="AI329">
        <v>22.2615576842982</v>
      </c>
      <c r="AJ329">
        <v>55.203619909502201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0.19</v>
      </c>
      <c r="AM329" t="s">
        <v>3191</v>
      </c>
      <c r="AN329">
        <v>-9.5299999999999994</v>
      </c>
      <c r="AO329" t="s">
        <v>3189</v>
      </c>
      <c r="AP329">
        <v>2.3721968972245999E-2</v>
      </c>
      <c r="AQ329">
        <f>(Table2[[#This Row],[Sharpe Ratio]]-AVERAGE(Table2[Sharpe Ratio]))/_xlfn.STDEV.P(Table2[Sharpe Ratio])</f>
        <v>-0.47603097966296731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-2.6243016594585704</v>
      </c>
      <c r="AS329">
        <f>_xlfn.RANK.AVG(Table2[[#This Row],[1Y Return vs Nifty Z-Score]],Table2[1Y Return vs Nifty Z-Score])</f>
        <v>322</v>
      </c>
      <c r="AT329">
        <f>_xlfn.RANK.AVG(Table2[[#This Row],[6M Return vs Nifty Z-Score]],Table2[6M Return vs Nifty Z-Score])</f>
        <v>233</v>
      </c>
      <c r="AU329">
        <f>_xlfn.RANK.AVG(Table2[[#This Row],[Sharpe Ratio Z-Score]],Table2[Sharpe Ratio Z-Score])</f>
        <v>467</v>
      </c>
      <c r="AV329">
        <f>(Table2[[#This Row],[Rank 1Y]]+Table2[[#This Row],[Rank 6M]]+Table2[[#This Row],[Rank Sharpe]])/3</f>
        <v>340.66666666666669</v>
      </c>
    </row>
    <row r="330" spans="1:48" x14ac:dyDescent="0.3">
      <c r="A330" t="s">
        <v>1940</v>
      </c>
      <c r="B330" t="s">
        <v>1941</v>
      </c>
      <c r="C330" t="s">
        <v>3154</v>
      </c>
      <c r="D330" t="s">
        <v>46</v>
      </c>
      <c r="E330">
        <v>3672.3056408000002</v>
      </c>
      <c r="F330">
        <v>2166.8000000000002</v>
      </c>
      <c r="G330">
        <v>-8.7662453166349898</v>
      </c>
      <c r="H330">
        <f>(Table2[[#This Row],[1Y Return vs Nifty]]-AVERAGE(Table2[1Y Return vs Nifty]))/_xlfn.STDEV.P(Table2[1Y Return vs Nifty])</f>
        <v>-0.54262257335478126</v>
      </c>
      <c r="I330">
        <v>4.4969953028782097</v>
      </c>
      <c r="J330">
        <f>(Table2[[#This Row],[1M Return vs Nifty]]-AVERAGE(Table2[1M Return vs Nifty]))/_xlfn.STDEV.P(Table2[1M Return vs Nifty])</f>
        <v>0.34902818689910431</v>
      </c>
      <c r="K330">
        <v>31.145870588030899</v>
      </c>
      <c r="L330">
        <f>(Table2[[#This Row],[6M Return vs Nifty]]-AVERAGE(Table2[6M Return vs Nifty]))/_xlfn.STDEV.P(Table2[6M Return vs Nifty])</f>
        <v>0.57495091195976566</v>
      </c>
      <c r="M330">
        <v>4.5693591537059204</v>
      </c>
      <c r="N330">
        <f>(Table2[[#This Row],[1W Return vs Nifty]]-AVERAGE(Table2[1W Return vs Nifty]))/_xlfn.STDEV.P(Table2[1W Return vs Nifty])</f>
        <v>0.78912313212122442</v>
      </c>
      <c r="O330">
        <v>1990.4</v>
      </c>
      <c r="P330">
        <v>1921.99443753832</v>
      </c>
      <c r="Q330">
        <v>1748.0409222742001</v>
      </c>
      <c r="R330">
        <v>89.017254479233699</v>
      </c>
      <c r="S330" s="1">
        <f>(Table2[[#This Row],[Close Price]]-Table2[[#This Row],[20D EMA]])/Table2[[#This Row],[20D EMA]]</f>
        <v>8.8625401929260494E-2</v>
      </c>
      <c r="T330" s="1">
        <f>(Table2[[#This Row],[Close Price]]-Table2[[#This Row],[50D EMA]])/Table2[[#This Row],[50D EMA]]</f>
        <v>0.12737058842648152</v>
      </c>
      <c r="U330" s="1">
        <f>(Table2[[#This Row],[Close Price]]-Table2[[#This Row],[200D EMA]])/Table2[[#This Row],[200D EMA]]</f>
        <v>0.23955908147790661</v>
      </c>
      <c r="V330">
        <v>0.823261941205916</v>
      </c>
      <c r="W330">
        <v>2039.9</v>
      </c>
      <c r="X330">
        <v>2264.5</v>
      </c>
      <c r="Y330">
        <v>2039.9</v>
      </c>
      <c r="Z330">
        <v>2264.5</v>
      </c>
      <c r="AA330">
        <v>1929.6</v>
      </c>
      <c r="AB330">
        <v>2264.5</v>
      </c>
      <c r="AC330" s="1">
        <f>(Table2[[#This Row],[Close Price]]/Table2[[#This Row],[Day Low]])-1</f>
        <v>6.2208931810382895E-2</v>
      </c>
      <c r="AD330" s="1">
        <f>(Table2[[#This Row],[Day High]]/Table2[[#This Row],[Close Price]])-1</f>
        <v>4.5089532951818168E-2</v>
      </c>
      <c r="AE330" s="1">
        <f>(Table2[[#This Row],[Close Price]]/Table2[[#This Row],[Current Week Low]])-1</f>
        <v>6.2208931810382895E-2</v>
      </c>
      <c r="AF330" s="1">
        <f>(Table2[[#This Row],[Current Week High]]/Table2[[#This Row],[Close Price]])-1</f>
        <v>4.5089532951818168E-2</v>
      </c>
      <c r="AG330" s="1">
        <f>(Table2[[#This Row],[Close Price]]/Table2[[#This Row],[Current Month Low]])-1</f>
        <v>0.1229270315091211</v>
      </c>
      <c r="AH330" s="1">
        <f>(Table2[[#This Row],[Current Month High]]/Table2[[#This Row],[Close Price]])-1</f>
        <v>4.5089532951818168E-2</v>
      </c>
      <c r="AI330">
        <v>4.5089532951818097</v>
      </c>
      <c r="AJ330">
        <v>53.239038189533197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0.26</v>
      </c>
      <c r="AM330" t="s">
        <v>3191</v>
      </c>
      <c r="AN330">
        <v>11.04</v>
      </c>
      <c r="AO330" t="s">
        <v>3191</v>
      </c>
      <c r="AP330">
        <v>5.9452267007507997E-2</v>
      </c>
      <c r="AQ330">
        <f>(Table2[[#This Row],[Sharpe Ratio]]-AVERAGE(Table2[Sharpe Ratio]))/_xlfn.STDEV.P(Table2[Sharpe Ratio])</f>
        <v>-6.0502664724826009E-2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1.1099769929004872</v>
      </c>
      <c r="AS330">
        <f>_xlfn.RANK.AVG(Table2[[#This Row],[1Y Return vs Nifty Z-Score]],Table2[1Y Return vs Nifty Z-Score])</f>
        <v>496</v>
      </c>
      <c r="AT330">
        <f>_xlfn.RANK.AVG(Table2[[#This Row],[6M Return vs Nifty Z-Score]],Table2[6M Return vs Nifty Z-Score])</f>
        <v>166</v>
      </c>
      <c r="AU330">
        <f>_xlfn.RANK.AVG(Table2[[#This Row],[Sharpe Ratio Z-Score]],Table2[Sharpe Ratio Z-Score])</f>
        <v>364</v>
      </c>
      <c r="AV330">
        <f>(Table2[[#This Row],[Rank 1Y]]+Table2[[#This Row],[Rank 6M]]+Table2[[#This Row],[Rank Sharpe]])/3</f>
        <v>342</v>
      </c>
    </row>
    <row r="331" spans="1:48" x14ac:dyDescent="0.3">
      <c r="A331" t="s">
        <v>914</v>
      </c>
      <c r="B331" t="s">
        <v>915</v>
      </c>
      <c r="C331" t="s">
        <v>3146</v>
      </c>
      <c r="D331" t="s">
        <v>177</v>
      </c>
      <c r="E331">
        <v>16884.3518318799</v>
      </c>
      <c r="F331">
        <v>519.79999999999995</v>
      </c>
      <c r="G331">
        <v>28.382921133592301</v>
      </c>
      <c r="H331">
        <f>(Table2[[#This Row],[1Y Return vs Nifty]]-AVERAGE(Table2[1Y Return vs Nifty]))/_xlfn.STDEV.P(Table2[1Y Return vs Nifty])</f>
        <v>0.11972793292182951</v>
      </c>
      <c r="I331">
        <v>4.2597322002767504</v>
      </c>
      <c r="J331">
        <f>(Table2[[#This Row],[1M Return vs Nifty]]-AVERAGE(Table2[1M Return vs Nifty]))/_xlfn.STDEV.P(Table2[1M Return vs Nifty])</f>
        <v>0.32607974986302696</v>
      </c>
      <c r="K331">
        <v>24.645510765339498</v>
      </c>
      <c r="L331">
        <f>(Table2[[#This Row],[6M Return vs Nifty]]-AVERAGE(Table2[6M Return vs Nifty]))/_xlfn.STDEV.P(Table2[6M Return vs Nifty])</f>
        <v>0.36442265476018942</v>
      </c>
      <c r="M331">
        <v>5.9949557590625799</v>
      </c>
      <c r="N331">
        <f>(Table2[[#This Row],[1W Return vs Nifty]]-AVERAGE(Table2[1W Return vs Nifty]))/_xlfn.STDEV.P(Table2[1W Return vs Nifty])</f>
        <v>1.0651424830119247</v>
      </c>
      <c r="O331">
        <v>498.43</v>
      </c>
      <c r="P331">
        <v>477.94974115582397</v>
      </c>
      <c r="Q331">
        <v>436.72918805235298</v>
      </c>
      <c r="R331">
        <v>63.272007934529697</v>
      </c>
      <c r="S331" s="1">
        <f>(Table2[[#This Row],[Close Price]]-Table2[[#This Row],[20D EMA]])/Table2[[#This Row],[20D EMA]]</f>
        <v>4.2874626326665624E-2</v>
      </c>
      <c r="T331" s="1">
        <f>(Table2[[#This Row],[Close Price]]-Table2[[#This Row],[50D EMA]])/Table2[[#This Row],[50D EMA]]</f>
        <v>8.7562049396594857E-2</v>
      </c>
      <c r="U331" s="1">
        <f>(Table2[[#This Row],[Close Price]]-Table2[[#This Row],[200D EMA]])/Table2[[#This Row],[200D EMA]]</f>
        <v>0.1902112664328926</v>
      </c>
      <c r="V331">
        <v>2.7210016767296201</v>
      </c>
      <c r="W331">
        <v>508</v>
      </c>
      <c r="X331">
        <v>528</v>
      </c>
      <c r="Y331">
        <v>508</v>
      </c>
      <c r="Z331">
        <v>528</v>
      </c>
      <c r="AA331">
        <v>495.5</v>
      </c>
      <c r="AB331">
        <v>538.75</v>
      </c>
      <c r="AC331" s="1">
        <f>(Table2[[#This Row],[Close Price]]/Table2[[#This Row],[Day Low]])-1</f>
        <v>2.3228346456692917E-2</v>
      </c>
      <c r="AD331" s="1">
        <f>(Table2[[#This Row],[Day High]]/Table2[[#This Row],[Close Price]])-1</f>
        <v>1.5775298191612164E-2</v>
      </c>
      <c r="AE331" s="1">
        <f>(Table2[[#This Row],[Close Price]]/Table2[[#This Row],[Current Week Low]])-1</f>
        <v>2.3228346456692917E-2</v>
      </c>
      <c r="AF331" s="1">
        <f>(Table2[[#This Row],[Current Week High]]/Table2[[#This Row],[Close Price]])-1</f>
        <v>1.5775298191612164E-2</v>
      </c>
      <c r="AG331" s="1">
        <f>(Table2[[#This Row],[Close Price]]/Table2[[#This Row],[Current Month Low]])-1</f>
        <v>4.9041372351160462E-2</v>
      </c>
      <c r="AH331" s="1">
        <f>(Table2[[#This Row],[Current Month High]]/Table2[[#This Row],[Close Price]])-1</f>
        <v>3.6456329357445361E-2</v>
      </c>
      <c r="AI331">
        <v>3.6456329357445298</v>
      </c>
      <c r="AJ331">
        <v>102.809207959422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0.14000000000000001</v>
      </c>
      <c r="AM331" t="s">
        <v>3191</v>
      </c>
      <c r="AN331">
        <v>10</v>
      </c>
      <c r="AO331" t="s">
        <v>3191</v>
      </c>
      <c r="AQ331">
        <f>(Table2[[#This Row],[Sharpe Ratio]]-AVERAGE(Table2[Sharpe Ratio]))/_xlfn.STDEV.P(Table2[Sharpe Ratio])</f>
        <v>-0.75190748604766899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1.1234653345093015</v>
      </c>
      <c r="AS331">
        <f>_xlfn.RANK.AVG(Table2[[#This Row],[1Y Return vs Nifty Z-Score]],Table2[1Y Return vs Nifty Z-Score])</f>
        <v>259</v>
      </c>
      <c r="AT331">
        <f>_xlfn.RANK.AVG(Table2[[#This Row],[6M Return vs Nifty Z-Score]],Table2[6M Return vs Nifty Z-Score])</f>
        <v>212</v>
      </c>
      <c r="AU331">
        <f>_xlfn.RANK.AVG(Table2[[#This Row],[Sharpe Ratio Z-Score]],Table2[Sharpe Ratio Z-Score])</f>
        <v>556</v>
      </c>
      <c r="AV331">
        <f>(Table2[[#This Row],[Rank 1Y]]+Table2[[#This Row],[Rank 6M]]+Table2[[#This Row],[Rank Sharpe]])/3</f>
        <v>342.33333333333331</v>
      </c>
    </row>
    <row r="332" spans="1:48" x14ac:dyDescent="0.3">
      <c r="A332" t="s">
        <v>777</v>
      </c>
      <c r="B332" t="s">
        <v>778</v>
      </c>
      <c r="C332" t="s">
        <v>3158</v>
      </c>
      <c r="D332" t="s">
        <v>490</v>
      </c>
      <c r="E332">
        <v>21426.579874365001</v>
      </c>
      <c r="F332">
        <v>591.04999999999995</v>
      </c>
      <c r="G332">
        <v>-11.336629696817701</v>
      </c>
      <c r="H332">
        <f>(Table2[[#This Row],[1Y Return vs Nifty]]-AVERAGE(Table2[1Y Return vs Nifty]))/_xlfn.STDEV.P(Table2[1Y Return vs Nifty])</f>
        <v>-0.58845120312553334</v>
      </c>
      <c r="I332">
        <v>-22.461491834298801</v>
      </c>
      <c r="J332">
        <f>(Table2[[#This Row],[1M Return vs Nifty]]-AVERAGE(Table2[1M Return vs Nifty]))/_xlfn.STDEV.P(Table2[1M Return vs Nifty])</f>
        <v>-2.2584364288468493</v>
      </c>
      <c r="K332">
        <v>-20.602913540889801</v>
      </c>
      <c r="L332">
        <f>(Table2[[#This Row],[6M Return vs Nifty]]-AVERAGE(Table2[6M Return vs Nifty]))/_xlfn.STDEV.P(Table2[6M Return vs Nifty])</f>
        <v>-1.1010457454603435</v>
      </c>
      <c r="M332">
        <v>-2.6395438294621898</v>
      </c>
      <c r="N332">
        <f>(Table2[[#This Row],[1W Return vs Nifty]]-AVERAGE(Table2[1W Return vs Nifty]))/_xlfn.STDEV.P(Table2[1W Return vs Nifty])</f>
        <v>-0.60664107955791435</v>
      </c>
      <c r="O332">
        <v>633.23</v>
      </c>
      <c r="P332">
        <v>658.965090952325</v>
      </c>
      <c r="Q332">
        <v>647.50460673896805</v>
      </c>
      <c r="R332">
        <v>24.2091627167935</v>
      </c>
      <c r="S332" s="1">
        <f>(Table2[[#This Row],[Close Price]]-Table2[[#This Row],[20D EMA]])/Table2[[#This Row],[20D EMA]]</f>
        <v>-6.6610868089004099E-2</v>
      </c>
      <c r="T332" s="1">
        <f>(Table2[[#This Row],[Close Price]]-Table2[[#This Row],[50D EMA]])/Table2[[#This Row],[50D EMA]]</f>
        <v>-0.10306326068680713</v>
      </c>
      <c r="U332" s="1">
        <f>(Table2[[#This Row],[Close Price]]-Table2[[#This Row],[200D EMA]])/Table2[[#This Row],[200D EMA]]</f>
        <v>-8.7187961523997215E-2</v>
      </c>
      <c r="V332">
        <v>1.00337941588442</v>
      </c>
      <c r="W332">
        <v>587.29999999999995</v>
      </c>
      <c r="X332">
        <v>604.4</v>
      </c>
      <c r="Y332">
        <v>587.29999999999995</v>
      </c>
      <c r="Z332">
        <v>604.4</v>
      </c>
      <c r="AA332">
        <v>587.29999999999995</v>
      </c>
      <c r="AB332">
        <v>636</v>
      </c>
      <c r="AC332" s="1">
        <f>(Table2[[#This Row],[Close Price]]/Table2[[#This Row],[Day Low]])-1</f>
        <v>6.3851523923037501E-3</v>
      </c>
      <c r="AD332" s="1">
        <f>(Table2[[#This Row],[Day High]]/Table2[[#This Row],[Close Price]])-1</f>
        <v>2.2586921580238561E-2</v>
      </c>
      <c r="AE332" s="1">
        <f>(Table2[[#This Row],[Close Price]]/Table2[[#This Row],[Current Week Low]])-1</f>
        <v>6.3851523923037501E-3</v>
      </c>
      <c r="AF332" s="1">
        <f>(Table2[[#This Row],[Current Week High]]/Table2[[#This Row],[Close Price]])-1</f>
        <v>2.2586921580238561E-2</v>
      </c>
      <c r="AG332" s="1">
        <f>(Table2[[#This Row],[Close Price]]/Table2[[#This Row],[Current Month Low]])-1</f>
        <v>6.3851523923037501E-3</v>
      </c>
      <c r="AH332" s="1">
        <f>(Table2[[#This Row],[Current Month High]]/Table2[[#This Row],[Close Price]])-1</f>
        <v>7.6051095507994271E-2</v>
      </c>
      <c r="AI332">
        <v>30.1497335250825</v>
      </c>
      <c r="AJ332">
        <v>34.942922374429202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-0.18</v>
      </c>
      <c r="AM332" t="s">
        <v>3189</v>
      </c>
      <c r="AN332">
        <v>-5.46</v>
      </c>
      <c r="AO332" t="s">
        <v>3189</v>
      </c>
      <c r="AP332">
        <v>-7.4097372692196004E-2</v>
      </c>
      <c r="AQ332">
        <f>(Table2[[#This Row],[Sharpe Ratio]]-AVERAGE(Table2[Sharpe Ratio]))/_xlfn.STDEV.P(Table2[Sharpe Ratio])</f>
        <v>-1.6136287173048403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521</v>
      </c>
      <c r="AT332">
        <f>_xlfn.RANK.AVG(Table2[[#This Row],[6M Return vs Nifty Z-Score]],Table2[6M Return vs Nifty Z-Score])</f>
        <v>675</v>
      </c>
      <c r="AU332">
        <f>_xlfn.RANK.AVG(Table2[[#This Row],[Sharpe Ratio Z-Score]],Table2[Sharpe Ratio Z-Score])</f>
        <v>695</v>
      </c>
      <c r="AV332">
        <f>(Table2[[#This Row],[Rank 1Y]]+Table2[[#This Row],[Rank 6M]]+Table2[[#This Row],[Rank Sharpe]])/3</f>
        <v>630.33333333333337</v>
      </c>
    </row>
    <row r="333" spans="1:48" x14ac:dyDescent="0.3">
      <c r="A333" t="s">
        <v>660</v>
      </c>
      <c r="B333" t="s">
        <v>661</v>
      </c>
      <c r="C333" t="s">
        <v>3148</v>
      </c>
      <c r="D333" t="s">
        <v>271</v>
      </c>
      <c r="E333">
        <v>28120.497762499999</v>
      </c>
      <c r="F333">
        <v>3378.7</v>
      </c>
      <c r="G333">
        <v>26.3070978662759</v>
      </c>
      <c r="H333">
        <f>(Table2[[#This Row],[1Y Return vs Nifty]]-AVERAGE(Table2[1Y Return vs Nifty]))/_xlfn.STDEV.P(Table2[1Y Return vs Nifty])</f>
        <v>8.2717073098368385E-2</v>
      </c>
      <c r="I333">
        <v>3.0870572653227799</v>
      </c>
      <c r="J333">
        <f>(Table2[[#This Row],[1M Return vs Nifty]]-AVERAGE(Table2[1M Return vs Nifty]))/_xlfn.STDEV.P(Table2[1M Return vs Nifty])</f>
        <v>0.21265690149970234</v>
      </c>
      <c r="K333">
        <v>46.812967868542003</v>
      </c>
      <c r="L333">
        <f>(Table2[[#This Row],[6M Return vs Nifty]]-AVERAGE(Table2[6M Return vs Nifty]))/_xlfn.STDEV.P(Table2[6M Return vs Nifty])</f>
        <v>1.0823638515217127</v>
      </c>
      <c r="M333">
        <v>-0.62178448874862902</v>
      </c>
      <c r="N333">
        <f>(Table2[[#This Row],[1W Return vs Nifty]]-AVERAGE(Table2[1W Return vs Nifty]))/_xlfn.STDEV.P(Table2[1W Return vs Nifty])</f>
        <v>-0.21596911710745145</v>
      </c>
      <c r="O333">
        <v>3322.29</v>
      </c>
      <c r="P333">
        <v>3150.64944509619</v>
      </c>
      <c r="Q333">
        <v>2728.1619698386899</v>
      </c>
      <c r="R333">
        <v>59.162956442798198</v>
      </c>
      <c r="S333" s="1">
        <f>(Table2[[#This Row],[Close Price]]-Table2[[#This Row],[20D EMA]])/Table2[[#This Row],[20D EMA]]</f>
        <v>1.6979252262746436E-2</v>
      </c>
      <c r="T333" s="1">
        <f>(Table2[[#This Row],[Close Price]]-Table2[[#This Row],[50D EMA]])/Table2[[#This Row],[50D EMA]]</f>
        <v>7.2382078323171686E-2</v>
      </c>
      <c r="U333" s="1">
        <f>(Table2[[#This Row],[Close Price]]-Table2[[#This Row],[200D EMA]])/Table2[[#This Row],[200D EMA]]</f>
        <v>0.23845286216630857</v>
      </c>
      <c r="V333">
        <v>0.72309812353456604</v>
      </c>
      <c r="W333">
        <v>3351.15</v>
      </c>
      <c r="X333">
        <v>3389.95</v>
      </c>
      <c r="Y333">
        <v>3351.15</v>
      </c>
      <c r="Z333">
        <v>3389.95</v>
      </c>
      <c r="AA333">
        <v>3351.15</v>
      </c>
      <c r="AB333">
        <v>3452.9</v>
      </c>
      <c r="AC333" s="1">
        <f>(Table2[[#This Row],[Close Price]]/Table2[[#This Row],[Day Low]])-1</f>
        <v>8.2210584426241073E-3</v>
      </c>
      <c r="AD333" s="1">
        <f>(Table2[[#This Row],[Day High]]/Table2[[#This Row],[Close Price]])-1</f>
        <v>3.3296830141771316E-3</v>
      </c>
      <c r="AE333" s="1">
        <f>(Table2[[#This Row],[Close Price]]/Table2[[#This Row],[Current Week Low]])-1</f>
        <v>8.2210584426241073E-3</v>
      </c>
      <c r="AF333" s="1">
        <f>(Table2[[#This Row],[Current Week High]]/Table2[[#This Row],[Close Price]])-1</f>
        <v>3.3296830141771316E-3</v>
      </c>
      <c r="AG333" s="1">
        <f>(Table2[[#This Row],[Close Price]]/Table2[[#This Row],[Current Month Low]])-1</f>
        <v>8.2210584426241073E-3</v>
      </c>
      <c r="AH333" s="1">
        <f>(Table2[[#This Row],[Current Month High]]/Table2[[#This Row],[Close Price]])-1</f>
        <v>2.1961109302394588E-2</v>
      </c>
      <c r="AI333">
        <v>2.388492615503</v>
      </c>
      <c r="AJ333">
        <v>73.828265678859793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0.06</v>
      </c>
      <c r="AM333" t="s">
        <v>3191</v>
      </c>
      <c r="AN333">
        <v>2.1800000000000002</v>
      </c>
      <c r="AO333" t="s">
        <v>3191</v>
      </c>
      <c r="AP333">
        <v>-4.4486355069526001E-2</v>
      </c>
      <c r="AQ333">
        <f>(Table2[[#This Row],[Sharpe Ratio]]-AVERAGE(Table2[Sharpe Ratio]))/_xlfn.STDEV.P(Table2[Sharpe Ratio])</f>
        <v>-1.269265055848428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-0.10749634683609596</v>
      </c>
      <c r="AS333">
        <f>_xlfn.RANK.AVG(Table2[[#This Row],[1Y Return vs Nifty Z-Score]],Table2[1Y Return vs Nifty Z-Score])</f>
        <v>276</v>
      </c>
      <c r="AT333">
        <f>_xlfn.RANK.AVG(Table2[[#This Row],[6M Return vs Nifty Z-Score]],Table2[6M Return vs Nifty Z-Score])</f>
        <v>93</v>
      </c>
      <c r="AU333">
        <f>_xlfn.RANK.AVG(Table2[[#This Row],[Sharpe Ratio Z-Score]],Table2[Sharpe Ratio Z-Score])</f>
        <v>663</v>
      </c>
      <c r="AV333">
        <f>(Table2[[#This Row],[Rank 1Y]]+Table2[[#This Row],[Rank 6M]]+Table2[[#This Row],[Rank Sharpe]])/3</f>
        <v>344</v>
      </c>
    </row>
    <row r="334" spans="1:48" x14ac:dyDescent="0.3">
      <c r="A334" t="s">
        <v>601</v>
      </c>
      <c r="B334" t="s">
        <v>602</v>
      </c>
      <c r="C334" t="s">
        <v>3161</v>
      </c>
      <c r="D334" t="s">
        <v>603</v>
      </c>
      <c r="E334">
        <v>31952.380989599998</v>
      </c>
      <c r="F334">
        <v>810.8</v>
      </c>
      <c r="G334">
        <v>5.9798920077083499</v>
      </c>
      <c r="H334">
        <f>(Table2[[#This Row],[1Y Return vs Nifty]]-AVERAGE(Table2[1Y Return vs Nifty]))/_xlfn.STDEV.P(Table2[1Y Return vs Nifty])</f>
        <v>-0.27970653900743514</v>
      </c>
      <c r="I334">
        <v>-12.2463507132084</v>
      </c>
      <c r="J334">
        <f>(Table2[[#This Row],[1M Return vs Nifty]]-AVERAGE(Table2[1M Return vs Nifty]))/_xlfn.STDEV.P(Table2[1M Return vs Nifty])</f>
        <v>-1.2704129213495419</v>
      </c>
      <c r="K334">
        <v>20.848677508908299</v>
      </c>
      <c r="L334">
        <f>(Table2[[#This Row],[6M Return vs Nifty]]-AVERAGE(Table2[6M Return vs Nifty]))/_xlfn.STDEV.P(Table2[6M Return vs Nifty])</f>
        <v>0.24145397146307104</v>
      </c>
      <c r="M334">
        <v>-1.3435078049557301</v>
      </c>
      <c r="N334">
        <f>(Table2[[#This Row],[1W Return vs Nifty]]-AVERAGE(Table2[1W Return vs Nifty]))/_xlfn.STDEV.P(Table2[1W Return vs Nifty])</f>
        <v>-0.35570682447406576</v>
      </c>
      <c r="O334">
        <v>811.45</v>
      </c>
      <c r="P334">
        <v>801.664104953638</v>
      </c>
      <c r="Q334">
        <v>709.75509898452901</v>
      </c>
      <c r="R334">
        <v>51.642138237632302</v>
      </c>
      <c r="S334" s="1">
        <f>(Table2[[#This Row],[Close Price]]-Table2[[#This Row],[20D EMA]])/Table2[[#This Row],[20D EMA]]</f>
        <v>-8.0103518393011383E-4</v>
      </c>
      <c r="T334" s="1">
        <f>(Table2[[#This Row],[Close Price]]-Table2[[#This Row],[50D EMA]])/Table2[[#This Row],[50D EMA]]</f>
        <v>1.1396163293216554E-2</v>
      </c>
      <c r="U334" s="1">
        <f>(Table2[[#This Row],[Close Price]]-Table2[[#This Row],[200D EMA]])/Table2[[#This Row],[200D EMA]]</f>
        <v>0.14236586839606979</v>
      </c>
      <c r="V334">
        <v>0.64558504274833395</v>
      </c>
      <c r="W334">
        <v>782.35</v>
      </c>
      <c r="X334">
        <v>813</v>
      </c>
      <c r="Y334">
        <v>782.35</v>
      </c>
      <c r="Z334">
        <v>813</v>
      </c>
      <c r="AA334">
        <v>782.35</v>
      </c>
      <c r="AB334">
        <v>827</v>
      </c>
      <c r="AC334" s="1">
        <f>(Table2[[#This Row],[Close Price]]/Table2[[#This Row],[Day Low]])-1</f>
        <v>3.6364798363903494E-2</v>
      </c>
      <c r="AD334" s="1">
        <f>(Table2[[#This Row],[Day High]]/Table2[[#This Row],[Close Price]])-1</f>
        <v>2.7133695115935108E-3</v>
      </c>
      <c r="AE334" s="1">
        <f>(Table2[[#This Row],[Close Price]]/Table2[[#This Row],[Current Week Low]])-1</f>
        <v>3.6364798363903494E-2</v>
      </c>
      <c r="AF334" s="1">
        <f>(Table2[[#This Row],[Current Week High]]/Table2[[#This Row],[Close Price]])-1</f>
        <v>2.7133695115935108E-3</v>
      </c>
      <c r="AG334" s="1">
        <f>(Table2[[#This Row],[Close Price]]/Table2[[#This Row],[Current Month Low]])-1</f>
        <v>3.6364798363903494E-2</v>
      </c>
      <c r="AH334" s="1">
        <f>(Table2[[#This Row],[Current Month High]]/Table2[[#This Row],[Close Price]])-1</f>
        <v>1.9980266403551994E-2</v>
      </c>
      <c r="AI334">
        <v>13.591514553527301</v>
      </c>
      <c r="AJ334">
        <v>42.847075405214902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0.04</v>
      </c>
      <c r="AM334" t="s">
        <v>3191</v>
      </c>
      <c r="AN334">
        <v>2.62</v>
      </c>
      <c r="AO334" t="s">
        <v>3191</v>
      </c>
      <c r="AP334">
        <v>4.7547051740467999E-2</v>
      </c>
      <c r="AQ334">
        <f>(Table2[[#This Row],[Sharpe Ratio]]-AVERAGE(Table2[Sharpe Ratio]))/_xlfn.STDEV.P(Table2[Sharpe Ratio])</f>
        <v>-0.19895530326724309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-1.8633276166352148</v>
      </c>
      <c r="AS334">
        <f>_xlfn.RANK.AVG(Table2[[#This Row],[1Y Return vs Nifty Z-Score]],Table2[1Y Return vs Nifty Z-Score])</f>
        <v>392</v>
      </c>
      <c r="AT334">
        <f>_xlfn.RANK.AVG(Table2[[#This Row],[6M Return vs Nifty Z-Score]],Table2[6M Return vs Nifty Z-Score])</f>
        <v>252</v>
      </c>
      <c r="AU334">
        <f>_xlfn.RANK.AVG(Table2[[#This Row],[Sharpe Ratio Z-Score]],Table2[Sharpe Ratio Z-Score])</f>
        <v>392</v>
      </c>
      <c r="AV334">
        <f>(Table2[[#This Row],[Rank 1Y]]+Table2[[#This Row],[Rank 6M]]+Table2[[#This Row],[Rank Sharpe]])/3</f>
        <v>345.33333333333331</v>
      </c>
    </row>
    <row r="335" spans="1:48" x14ac:dyDescent="0.3">
      <c r="A335" t="s">
        <v>908</v>
      </c>
      <c r="B335" t="s">
        <v>909</v>
      </c>
      <c r="C335" t="s">
        <v>3149</v>
      </c>
      <c r="D335" t="s">
        <v>206</v>
      </c>
      <c r="E335">
        <v>17047.89686103</v>
      </c>
      <c r="F335">
        <v>701.3</v>
      </c>
      <c r="G335">
        <v>-3.8706366163631301</v>
      </c>
      <c r="H335">
        <f>(Table2[[#This Row],[1Y Return vs Nifty]]-AVERAGE(Table2[1Y Return vs Nifty]))/_xlfn.STDEV.P(Table2[1Y Return vs Nifty])</f>
        <v>-0.45533639142922672</v>
      </c>
      <c r="I335">
        <v>3.7404604542537898</v>
      </c>
      <c r="J335">
        <f>(Table2[[#This Row],[1M Return vs Nifty]]-AVERAGE(Table2[1M Return vs Nifty]))/_xlfn.STDEV.P(Table2[1M Return vs Nifty])</f>
        <v>0.27585502112280463</v>
      </c>
      <c r="K335">
        <v>23.231553827244699</v>
      </c>
      <c r="L335">
        <f>(Table2[[#This Row],[6M Return vs Nifty]]-AVERAGE(Table2[6M Return vs Nifty]))/_xlfn.STDEV.P(Table2[6M Return vs Nifty])</f>
        <v>0.31862859134646648</v>
      </c>
      <c r="M335">
        <v>9.4426292920514303</v>
      </c>
      <c r="N335">
        <f>(Table2[[#This Row],[1W Return vs Nifty]]-AVERAGE(Table2[1W Return vs Nifty]))/_xlfn.STDEV.P(Table2[1W Return vs Nifty])</f>
        <v>1.7326697534072901</v>
      </c>
      <c r="O335">
        <v>659.99</v>
      </c>
      <c r="P335">
        <v>651.00767269900803</v>
      </c>
      <c r="Q335">
        <v>606.949628285117</v>
      </c>
      <c r="R335">
        <v>77.9651995022694</v>
      </c>
      <c r="S335" s="1">
        <f>(Table2[[#This Row],[Close Price]]-Table2[[#This Row],[20D EMA]])/Table2[[#This Row],[20D EMA]]</f>
        <v>6.259185745238556E-2</v>
      </c>
      <c r="T335" s="1">
        <f>(Table2[[#This Row],[Close Price]]-Table2[[#This Row],[50D EMA]])/Table2[[#This Row],[50D EMA]]</f>
        <v>7.7253048481725775E-2</v>
      </c>
      <c r="U335" s="1">
        <f>(Table2[[#This Row],[Close Price]]-Table2[[#This Row],[200D EMA]])/Table2[[#This Row],[200D EMA]]</f>
        <v>0.15545008567096691</v>
      </c>
      <c r="V335">
        <v>0.77460602213751295</v>
      </c>
      <c r="W335">
        <v>664.75</v>
      </c>
      <c r="X335">
        <v>707</v>
      </c>
      <c r="Y335">
        <v>664.75</v>
      </c>
      <c r="Z335">
        <v>707</v>
      </c>
      <c r="AA335">
        <v>625.29999999999995</v>
      </c>
      <c r="AB335">
        <v>707</v>
      </c>
      <c r="AC335" s="1">
        <f>(Table2[[#This Row],[Close Price]]/Table2[[#This Row],[Day Low]])-1</f>
        <v>5.4983076344490289E-2</v>
      </c>
      <c r="AD335" s="1">
        <f>(Table2[[#This Row],[Day High]]/Table2[[#This Row],[Close Price]])-1</f>
        <v>8.1277627263653951E-3</v>
      </c>
      <c r="AE335" s="1">
        <f>(Table2[[#This Row],[Close Price]]/Table2[[#This Row],[Current Week Low]])-1</f>
        <v>5.4983076344490289E-2</v>
      </c>
      <c r="AF335" s="1">
        <f>(Table2[[#This Row],[Current Week High]]/Table2[[#This Row],[Close Price]])-1</f>
        <v>8.1277627263653951E-3</v>
      </c>
      <c r="AG335" s="1">
        <f>(Table2[[#This Row],[Close Price]]/Table2[[#This Row],[Current Month Low]])-1</f>
        <v>0.12154166000319844</v>
      </c>
      <c r="AH335" s="1">
        <f>(Table2[[#This Row],[Current Month High]]/Table2[[#This Row],[Close Price]])-1</f>
        <v>8.1277627263653951E-3</v>
      </c>
      <c r="AI335">
        <v>2.9516612006274201</v>
      </c>
      <c r="AJ335">
        <v>39.8265377330276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0.01</v>
      </c>
      <c r="AM335" t="s">
        <v>3191</v>
      </c>
      <c r="AN335">
        <v>6.82</v>
      </c>
      <c r="AO335" t="s">
        <v>3191</v>
      </c>
      <c r="AP335">
        <v>6.4376478656493E-2</v>
      </c>
      <c r="AQ335">
        <f>(Table2[[#This Row],[Sharpe Ratio]]-AVERAGE(Table2[Sharpe Ratio]))/_xlfn.STDEV.P(Table2[Sharpe Ratio])</f>
        <v>-3.2361575470192978E-3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1.8685808169003153</v>
      </c>
      <c r="AS335">
        <f>_xlfn.RANK.AVG(Table2[[#This Row],[1Y Return vs Nifty Z-Score]],Table2[1Y Return vs Nifty Z-Score])</f>
        <v>462</v>
      </c>
      <c r="AT335">
        <f>_xlfn.RANK.AVG(Table2[[#This Row],[6M Return vs Nifty Z-Score]],Table2[6M Return vs Nifty Z-Score])</f>
        <v>225</v>
      </c>
      <c r="AU335">
        <f>_xlfn.RANK.AVG(Table2[[#This Row],[Sharpe Ratio Z-Score]],Table2[Sharpe Ratio Z-Score])</f>
        <v>352</v>
      </c>
      <c r="AV335">
        <f>(Table2[[#This Row],[Rank 1Y]]+Table2[[#This Row],[Rank 6M]]+Table2[[#This Row],[Rank Sharpe]])/3</f>
        <v>346.33333333333331</v>
      </c>
    </row>
    <row r="336" spans="1:48" x14ac:dyDescent="0.3">
      <c r="A336" t="s">
        <v>1040</v>
      </c>
      <c r="B336" t="s">
        <v>1041</v>
      </c>
      <c r="C336" t="s">
        <v>3156</v>
      </c>
      <c r="D336" t="s">
        <v>776</v>
      </c>
      <c r="E336">
        <v>13034.284263420001</v>
      </c>
      <c r="F336">
        <v>2776.2</v>
      </c>
      <c r="G336">
        <v>29.202384189502101</v>
      </c>
      <c r="H336">
        <f>(Table2[[#This Row],[1Y Return vs Nifty]]-AVERAGE(Table2[1Y Return vs Nifty]))/_xlfn.STDEV.P(Table2[1Y Return vs Nifty])</f>
        <v>0.13433853719161962</v>
      </c>
      <c r="I336">
        <v>8.7956244212440193</v>
      </c>
      <c r="J336">
        <f>(Table2[[#This Row],[1M Return vs Nifty]]-AVERAGE(Table2[1M Return vs Nifty]))/_xlfn.STDEV.P(Table2[1M Return vs Nifty])</f>
        <v>0.76479793188961587</v>
      </c>
      <c r="K336">
        <v>4.8123657789396797</v>
      </c>
      <c r="L336">
        <f>(Table2[[#This Row],[6M Return vs Nifty]]-AVERAGE(Table2[6M Return vs Nifty]))/_xlfn.STDEV.P(Table2[6M Return vs Nifty])</f>
        <v>-0.27791677915817348</v>
      </c>
      <c r="M336">
        <v>-1.8710407562012901</v>
      </c>
      <c r="N336">
        <f>(Table2[[#This Row],[1W Return vs Nifty]]-AVERAGE(Table2[1W Return vs Nifty]))/_xlfn.STDEV.P(Table2[1W Return vs Nifty])</f>
        <v>-0.45784602867049129</v>
      </c>
      <c r="O336">
        <v>2751.29</v>
      </c>
      <c r="P336">
        <v>2612.98507920676</v>
      </c>
      <c r="Q336">
        <v>2394.32798629737</v>
      </c>
      <c r="R336">
        <v>47.355164192517101</v>
      </c>
      <c r="S336" s="1">
        <f>(Table2[[#This Row],[Close Price]]-Table2[[#This Row],[20D EMA]])/Table2[[#This Row],[20D EMA]]</f>
        <v>9.0539346997226232E-3</v>
      </c>
      <c r="T336" s="1">
        <f>(Table2[[#This Row],[Close Price]]-Table2[[#This Row],[50D EMA]])/Table2[[#This Row],[50D EMA]]</f>
        <v>6.2463012931856451E-2</v>
      </c>
      <c r="U336" s="1">
        <f>(Table2[[#This Row],[Close Price]]-Table2[[#This Row],[200D EMA]])/Table2[[#This Row],[200D EMA]]</f>
        <v>0.1594902686215364</v>
      </c>
      <c r="V336">
        <v>1.4889946410760999</v>
      </c>
      <c r="W336">
        <v>2692.4</v>
      </c>
      <c r="X336">
        <v>2875.1</v>
      </c>
      <c r="Y336">
        <v>2692.4</v>
      </c>
      <c r="Z336">
        <v>2875.1</v>
      </c>
      <c r="AA336">
        <v>2692.4</v>
      </c>
      <c r="AB336">
        <v>2995</v>
      </c>
      <c r="AC336" s="1">
        <f>(Table2[[#This Row],[Close Price]]/Table2[[#This Row],[Day Low]])-1</f>
        <v>3.1124647154954665E-2</v>
      </c>
      <c r="AD336" s="1">
        <f>(Table2[[#This Row],[Day High]]/Table2[[#This Row],[Close Price]])-1</f>
        <v>3.5624234565233115E-2</v>
      </c>
      <c r="AE336" s="1">
        <f>(Table2[[#This Row],[Close Price]]/Table2[[#This Row],[Current Week Low]])-1</f>
        <v>3.1124647154954665E-2</v>
      </c>
      <c r="AF336" s="1">
        <f>(Table2[[#This Row],[Current Week High]]/Table2[[#This Row],[Close Price]])-1</f>
        <v>3.5624234565233115E-2</v>
      </c>
      <c r="AG336" s="1">
        <f>(Table2[[#This Row],[Close Price]]/Table2[[#This Row],[Current Month Low]])-1</f>
        <v>3.1124647154954665E-2</v>
      </c>
      <c r="AH336" s="1">
        <f>(Table2[[#This Row],[Current Month High]]/Table2[[#This Row],[Close Price]])-1</f>
        <v>7.8812765650889682E-2</v>
      </c>
      <c r="AI336">
        <v>7.8812765650889602</v>
      </c>
      <c r="AJ336">
        <v>64.364583641691993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-0.03</v>
      </c>
      <c r="AM336" t="s">
        <v>3189</v>
      </c>
      <c r="AN336">
        <v>3.5</v>
      </c>
      <c r="AO336" t="s">
        <v>3191</v>
      </c>
      <c r="AP336">
        <v>5.787914440677E-2</v>
      </c>
      <c r="AQ336">
        <f>(Table2[[#This Row],[Sharpe Ratio]]-AVERAGE(Table2[Sharpe Ratio]))/_xlfn.STDEV.P(Table2[Sharpe Ratio])</f>
        <v>-7.8797417901266265E-2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8.4576243351304425E-2</v>
      </c>
      <c r="AS336">
        <f>_xlfn.RANK.AVG(Table2[[#This Row],[1Y Return vs Nifty Z-Score]],Table2[1Y Return vs Nifty Z-Score])</f>
        <v>256</v>
      </c>
      <c r="AT336">
        <f>_xlfn.RANK.AVG(Table2[[#This Row],[6M Return vs Nifty Z-Score]],Table2[6M Return vs Nifty Z-Score])</f>
        <v>415</v>
      </c>
      <c r="AU336">
        <f>_xlfn.RANK.AVG(Table2[[#This Row],[Sharpe Ratio Z-Score]],Table2[Sharpe Ratio Z-Score])</f>
        <v>368</v>
      </c>
      <c r="AV336">
        <f>(Table2[[#This Row],[Rank 1Y]]+Table2[[#This Row],[Rank 6M]]+Table2[[#This Row],[Rank Sharpe]])/3</f>
        <v>346.33333333333331</v>
      </c>
    </row>
    <row r="337" spans="1:48" x14ac:dyDescent="0.3">
      <c r="A337" t="s">
        <v>197</v>
      </c>
      <c r="B337" t="s">
        <v>198</v>
      </c>
      <c r="C337" t="s">
        <v>3149</v>
      </c>
      <c r="D337" t="s">
        <v>199</v>
      </c>
      <c r="E337">
        <v>130106.21116185001</v>
      </c>
      <c r="F337">
        <v>4747.3500000000004</v>
      </c>
      <c r="G337">
        <v>13.6287374029924</v>
      </c>
      <c r="H337">
        <f>(Table2[[#This Row],[1Y Return vs Nifty]]-AVERAGE(Table2[1Y Return vs Nifty]))/_xlfn.STDEV.P(Table2[1Y Return vs Nifty])</f>
        <v>-0.1433315647052347</v>
      </c>
      <c r="I337">
        <v>-2.4597077940895602</v>
      </c>
      <c r="J337">
        <f>(Table2[[#This Row],[1M Return vs Nifty]]-AVERAGE(Table2[1M Return vs Nifty]))/_xlfn.STDEV.P(Table2[1M Return vs Nifty])</f>
        <v>-0.32383439160140548</v>
      </c>
      <c r="K337">
        <v>14.6016007256541</v>
      </c>
      <c r="L337">
        <f>(Table2[[#This Row],[6M Return vs Nifty]]-AVERAGE(Table2[6M Return vs Nifty]))/_xlfn.STDEV.P(Table2[6M Return vs Nifty])</f>
        <v>3.9128835063790508E-2</v>
      </c>
      <c r="M337">
        <v>-1.7766919118953199</v>
      </c>
      <c r="N337">
        <f>(Table2[[#This Row],[1W Return vs Nifty]]-AVERAGE(Table2[1W Return vs Nifty]))/_xlfn.STDEV.P(Table2[1W Return vs Nifty])</f>
        <v>-0.43957851409815801</v>
      </c>
      <c r="O337">
        <v>4840.2700000000004</v>
      </c>
      <c r="P337">
        <v>4809.9981882500397</v>
      </c>
      <c r="Q337">
        <v>4388.9641818328701</v>
      </c>
      <c r="R337">
        <v>31.512940721331699</v>
      </c>
      <c r="S337" s="1">
        <f>(Table2[[#This Row],[Close Price]]-Table2[[#This Row],[20D EMA]])/Table2[[#This Row],[20D EMA]]</f>
        <v>-1.9197276185006221E-2</v>
      </c>
      <c r="T337" s="1">
        <f>(Table2[[#This Row],[Close Price]]-Table2[[#This Row],[50D EMA]])/Table2[[#This Row],[50D EMA]]</f>
        <v>-1.3024576267633025E-2</v>
      </c>
      <c r="U337" s="1">
        <f>(Table2[[#This Row],[Close Price]]-Table2[[#This Row],[200D EMA]])/Table2[[#This Row],[200D EMA]]</f>
        <v>8.1656127350181573E-2</v>
      </c>
      <c r="V337">
        <v>0.64799379875926399</v>
      </c>
      <c r="W337">
        <v>4716.1000000000004</v>
      </c>
      <c r="X337">
        <v>4780</v>
      </c>
      <c r="Y337">
        <v>4716.1000000000004</v>
      </c>
      <c r="Z337">
        <v>4780</v>
      </c>
      <c r="AA337">
        <v>4716.1000000000004</v>
      </c>
      <c r="AB337">
        <v>5011</v>
      </c>
      <c r="AC337" s="1">
        <f>(Table2[[#This Row],[Close Price]]/Table2[[#This Row],[Day Low]])-1</f>
        <v>6.6262377812176254E-3</v>
      </c>
      <c r="AD337" s="1">
        <f>(Table2[[#This Row],[Day High]]/Table2[[#This Row],[Close Price]])-1</f>
        <v>6.8775211433746986E-3</v>
      </c>
      <c r="AE337" s="1">
        <f>(Table2[[#This Row],[Close Price]]/Table2[[#This Row],[Current Week Low]])-1</f>
        <v>6.6262377812176254E-3</v>
      </c>
      <c r="AF337" s="1">
        <f>(Table2[[#This Row],[Current Week High]]/Table2[[#This Row],[Close Price]])-1</f>
        <v>6.8775211433746986E-3</v>
      </c>
      <c r="AG337" s="1">
        <f>(Table2[[#This Row],[Close Price]]/Table2[[#This Row],[Current Month Low]])-1</f>
        <v>6.6262377812176254E-3</v>
      </c>
      <c r="AH337" s="1">
        <f>(Table2[[#This Row],[Current Month High]]/Table2[[#This Row],[Close Price]])-1</f>
        <v>5.5536246537541967E-2</v>
      </c>
      <c r="AI337">
        <v>6.5626086132263</v>
      </c>
      <c r="AJ337">
        <v>44.957251908396898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-0.04</v>
      </c>
      <c r="AM337" t="s">
        <v>3189</v>
      </c>
      <c r="AN337">
        <v>-3.77</v>
      </c>
      <c r="AO337" t="s">
        <v>3189</v>
      </c>
      <c r="AP337">
        <v>5.1545961289268999E-2</v>
      </c>
      <c r="AQ337">
        <f>(Table2[[#This Row],[Sharpe Ratio]]-AVERAGE(Table2[Sharpe Ratio]))/_xlfn.STDEV.P(Table2[Sharpe Ratio])</f>
        <v>-0.15244966973562685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-1.0200653050766346</v>
      </c>
      <c r="AS337">
        <f>_xlfn.RANK.AVG(Table2[[#This Row],[1Y Return vs Nifty Z-Score]],Table2[1Y Return vs Nifty Z-Score])</f>
        <v>349</v>
      </c>
      <c r="AT337">
        <f>_xlfn.RANK.AVG(Table2[[#This Row],[6M Return vs Nifty Z-Score]],Table2[6M Return vs Nifty Z-Score])</f>
        <v>308</v>
      </c>
      <c r="AU337">
        <f>_xlfn.RANK.AVG(Table2[[#This Row],[Sharpe Ratio Z-Score]],Table2[Sharpe Ratio Z-Score])</f>
        <v>382</v>
      </c>
      <c r="AV337">
        <f>(Table2[[#This Row],[Rank 1Y]]+Table2[[#This Row],[Rank 6M]]+Table2[[#This Row],[Rank Sharpe]])/3</f>
        <v>346.33333333333331</v>
      </c>
    </row>
    <row r="338" spans="1:48" x14ac:dyDescent="0.3">
      <c r="A338" t="s">
        <v>216</v>
      </c>
      <c r="B338" t="s">
        <v>217</v>
      </c>
      <c r="C338" t="s">
        <v>3157</v>
      </c>
      <c r="D338" t="s">
        <v>138</v>
      </c>
      <c r="E338">
        <v>118758.810010139</v>
      </c>
      <c r="F338">
        <v>1193.3</v>
      </c>
      <c r="G338">
        <v>23.768556403956001</v>
      </c>
      <c r="H338">
        <f>(Table2[[#This Row],[1Y Return vs Nifty]]-AVERAGE(Table2[1Y Return vs Nifty]))/_xlfn.STDEV.P(Table2[1Y Return vs Nifty])</f>
        <v>3.7456186154255937E-2</v>
      </c>
      <c r="I338">
        <v>-2.8793522071452999</v>
      </c>
      <c r="J338">
        <f>(Table2[[#This Row],[1M Return vs Nifty]]-AVERAGE(Table2[1M Return vs Nifty]))/_xlfn.STDEV.P(Table2[1M Return vs Nifty])</f>
        <v>-0.36442301783515868</v>
      </c>
      <c r="K338">
        <v>-9.8101778007856293</v>
      </c>
      <c r="L338">
        <f>(Table2[[#This Row],[6M Return vs Nifty]]-AVERAGE(Table2[6M Return vs Nifty]))/_xlfn.STDEV.P(Table2[6M Return vs Nifty])</f>
        <v>-0.75149958066989342</v>
      </c>
      <c r="M338">
        <v>-4.1514688047455897</v>
      </c>
      <c r="N338">
        <f>(Table2[[#This Row],[1W Return vs Nifty]]-AVERAGE(Table2[1W Return vs Nifty]))/_xlfn.STDEV.P(Table2[1W Return vs Nifty])</f>
        <v>-0.89937504701061866</v>
      </c>
      <c r="O338">
        <v>1240.52</v>
      </c>
      <c r="P338">
        <v>1291.39137491165</v>
      </c>
      <c r="Q338">
        <v>1182.23950856737</v>
      </c>
      <c r="R338">
        <v>34.317064708844498</v>
      </c>
      <c r="S338" s="1">
        <f>(Table2[[#This Row],[Close Price]]-Table2[[#This Row],[20D EMA]])/Table2[[#This Row],[20D EMA]]</f>
        <v>-3.8064682552478017E-2</v>
      </c>
      <c r="T338" s="1">
        <f>(Table2[[#This Row],[Close Price]]-Table2[[#This Row],[50D EMA]])/Table2[[#This Row],[50D EMA]]</f>
        <v>-7.5957898447603422E-2</v>
      </c>
      <c r="U338" s="1">
        <f>(Table2[[#This Row],[Close Price]]-Table2[[#This Row],[200D EMA]])/Table2[[#This Row],[200D EMA]]</f>
        <v>9.3555420475103374E-3</v>
      </c>
      <c r="V338">
        <v>0.99893094671320004</v>
      </c>
      <c r="W338">
        <v>1181.75</v>
      </c>
      <c r="X338">
        <v>1211.45</v>
      </c>
      <c r="Y338">
        <v>1181.75</v>
      </c>
      <c r="Z338">
        <v>1211.45</v>
      </c>
      <c r="AA338">
        <v>1181.75</v>
      </c>
      <c r="AB338">
        <v>1269</v>
      </c>
      <c r="AC338" s="1">
        <f>(Table2[[#This Row],[Close Price]]/Table2[[#This Row],[Day Low]])-1</f>
        <v>9.7736407869684072E-3</v>
      </c>
      <c r="AD338" s="1">
        <f>(Table2[[#This Row],[Day High]]/Table2[[#This Row],[Close Price]])-1</f>
        <v>1.5209922064862269E-2</v>
      </c>
      <c r="AE338" s="1">
        <f>(Table2[[#This Row],[Close Price]]/Table2[[#This Row],[Current Week Low]])-1</f>
        <v>9.7736407869684072E-3</v>
      </c>
      <c r="AF338" s="1">
        <f>(Table2[[#This Row],[Current Week High]]/Table2[[#This Row],[Close Price]])-1</f>
        <v>1.5209922064862269E-2</v>
      </c>
      <c r="AG338" s="1">
        <f>(Table2[[#This Row],[Close Price]]/Table2[[#This Row],[Current Month Low]])-1</f>
        <v>9.7736407869684072E-3</v>
      </c>
      <c r="AH338" s="1">
        <f>(Table2[[#This Row],[Current Month High]]/Table2[[#This Row],[Close Price]])-1</f>
        <v>6.3437526187882343E-2</v>
      </c>
      <c r="AI338">
        <v>38.267828710299099</v>
      </c>
      <c r="AJ338">
        <v>70.0584295282884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-0.17</v>
      </c>
      <c r="AM338" t="s">
        <v>3189</v>
      </c>
      <c r="AN338">
        <v>-2.42</v>
      </c>
      <c r="AO338" t="s">
        <v>3189</v>
      </c>
      <c r="AP338">
        <v>8.6707057360827997E-2</v>
      </c>
      <c r="AQ338">
        <f>(Table2[[#This Row],[Sharpe Ratio]]-AVERAGE(Table2[Sharpe Ratio]))/_xlfn.STDEV.P(Table2[Sharpe Ratio])</f>
        <v>0.25645906613817054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292</v>
      </c>
      <c r="AT338">
        <f>_xlfn.RANK.AVG(Table2[[#This Row],[6M Return vs Nifty Z-Score]],Table2[6M Return vs Nifty Z-Score])</f>
        <v>571</v>
      </c>
      <c r="AU338">
        <f>_xlfn.RANK.AVG(Table2[[#This Row],[Sharpe Ratio Z-Score]],Table2[Sharpe Ratio Z-Score])</f>
        <v>269</v>
      </c>
      <c r="AV338">
        <f>(Table2[[#This Row],[Rank 1Y]]+Table2[[#This Row],[Rank 6M]]+Table2[[#This Row],[Rank Sharpe]])/3</f>
        <v>377.33333333333331</v>
      </c>
    </row>
    <row r="339" spans="1:48" x14ac:dyDescent="0.3">
      <c r="A339" t="s">
        <v>1181</v>
      </c>
      <c r="B339" t="s">
        <v>1182</v>
      </c>
      <c r="C339" t="s">
        <v>3151</v>
      </c>
      <c r="D339" t="s">
        <v>289</v>
      </c>
      <c r="E339">
        <v>10246.7229206429</v>
      </c>
      <c r="F339">
        <v>129.41</v>
      </c>
      <c r="G339">
        <v>-14.923472403500099</v>
      </c>
      <c r="H339">
        <f>(Table2[[#This Row],[1Y Return vs Nifty]]-AVERAGE(Table2[1Y Return vs Nifty]))/_xlfn.STDEV.P(Table2[1Y Return vs Nifty])</f>
        <v>-0.65240276138966558</v>
      </c>
      <c r="I339">
        <v>6.0731236716299902E-2</v>
      </c>
      <c r="J339">
        <f>(Table2[[#This Row],[1M Return vs Nifty]]-AVERAGE(Table2[1M Return vs Nifty]))/_xlfn.STDEV.P(Table2[1M Return vs Nifty])</f>
        <v>-8.0053813131619203E-2</v>
      </c>
      <c r="K339">
        <v>-15.2488464663075</v>
      </c>
      <c r="L339">
        <f>(Table2[[#This Row],[6M Return vs Nifty]]-AVERAGE(Table2[6M Return vs Nifty]))/_xlfn.STDEV.P(Table2[6M Return vs Nifty])</f>
        <v>-0.92764266610976864</v>
      </c>
      <c r="M339">
        <v>-2.30099638670568</v>
      </c>
      <c r="N339">
        <f>(Table2[[#This Row],[1W Return vs Nifty]]-AVERAGE(Table2[1W Return vs Nifty]))/_xlfn.STDEV.P(Table2[1W Return vs Nifty])</f>
        <v>-0.54109263124915885</v>
      </c>
      <c r="O339">
        <v>131.77000000000001</v>
      </c>
      <c r="P339">
        <v>135.525717258443</v>
      </c>
      <c r="Q339">
        <v>132.552168856431</v>
      </c>
      <c r="R339">
        <v>42.789198275922899</v>
      </c>
      <c r="S339" s="1">
        <f>(Table2[[#This Row],[Close Price]]-Table2[[#This Row],[20D EMA]])/Table2[[#This Row],[20D EMA]]</f>
        <v>-1.7909994687713541E-2</v>
      </c>
      <c r="T339" s="1">
        <f>(Table2[[#This Row],[Close Price]]-Table2[[#This Row],[50D EMA]])/Table2[[#This Row],[50D EMA]]</f>
        <v>-4.5125880033385329E-2</v>
      </c>
      <c r="U339" s="1">
        <f>(Table2[[#This Row],[Close Price]]-Table2[[#This Row],[200D EMA]])/Table2[[#This Row],[200D EMA]]</f>
        <v>-2.3705148573120092E-2</v>
      </c>
      <c r="V339">
        <v>0.99836065246889705</v>
      </c>
      <c r="W339">
        <v>127.62</v>
      </c>
      <c r="X339">
        <v>130.43</v>
      </c>
      <c r="Y339">
        <v>127.62</v>
      </c>
      <c r="Z339">
        <v>130.43</v>
      </c>
      <c r="AA339">
        <v>127.62</v>
      </c>
      <c r="AB339">
        <v>135.35</v>
      </c>
      <c r="AC339" s="1">
        <f>(Table2[[#This Row],[Close Price]]/Table2[[#This Row],[Day Low]])-1</f>
        <v>1.4026014731233216E-2</v>
      </c>
      <c r="AD339" s="1">
        <f>(Table2[[#This Row],[Day High]]/Table2[[#This Row],[Close Price]])-1</f>
        <v>7.8819256626228018E-3</v>
      </c>
      <c r="AE339" s="1">
        <f>(Table2[[#This Row],[Close Price]]/Table2[[#This Row],[Current Week Low]])-1</f>
        <v>1.4026014731233216E-2</v>
      </c>
      <c r="AF339" s="1">
        <f>(Table2[[#This Row],[Current Week High]]/Table2[[#This Row],[Close Price]])-1</f>
        <v>7.8819256626228018E-3</v>
      </c>
      <c r="AG339" s="1">
        <f>(Table2[[#This Row],[Close Price]]/Table2[[#This Row],[Current Month Low]])-1</f>
        <v>1.4026014731233216E-2</v>
      </c>
      <c r="AH339" s="1">
        <f>(Table2[[#This Row],[Current Month High]]/Table2[[#This Row],[Close Price]])-1</f>
        <v>4.5900625917626225E-2</v>
      </c>
      <c r="AI339">
        <v>22.092573989645299</v>
      </c>
      <c r="AJ339">
        <v>28.4466501240694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-0.18</v>
      </c>
      <c r="AM339" t="s">
        <v>3189</v>
      </c>
      <c r="AN339">
        <v>-3.17</v>
      </c>
      <c r="AO339" t="s">
        <v>3189</v>
      </c>
      <c r="AP339">
        <v>0.13525300953012001</v>
      </c>
      <c r="AQ339">
        <f>(Table2[[#This Row],[Sharpe Ratio]]-AVERAGE(Table2[Sharpe Ratio]))/_xlfn.STDEV.P(Table2[Sharpe Ratio])</f>
        <v>0.82102804012393715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552</v>
      </c>
      <c r="AT339">
        <f>_xlfn.RANK.AVG(Table2[[#This Row],[6M Return vs Nifty Z-Score]],Table2[6M Return vs Nifty Z-Score])</f>
        <v>633</v>
      </c>
      <c r="AU339">
        <f>_xlfn.RANK.AVG(Table2[[#This Row],[Sharpe Ratio Z-Score]],Table2[Sharpe Ratio Z-Score])</f>
        <v>149</v>
      </c>
      <c r="AV339">
        <f>(Table2[[#This Row],[Rank 1Y]]+Table2[[#This Row],[Rank 6M]]+Table2[[#This Row],[Rank Sharpe]])/3</f>
        <v>444.66666666666669</v>
      </c>
    </row>
    <row r="340" spans="1:48" x14ac:dyDescent="0.3">
      <c r="A340" t="s">
        <v>748</v>
      </c>
      <c r="B340" t="s">
        <v>749</v>
      </c>
      <c r="C340" t="s">
        <v>3155</v>
      </c>
      <c r="D340" t="s">
        <v>257</v>
      </c>
      <c r="E340">
        <v>22496.3362084</v>
      </c>
      <c r="F340">
        <v>711.5</v>
      </c>
      <c r="G340">
        <v>19.7608012165323</v>
      </c>
      <c r="H340">
        <f>(Table2[[#This Row],[1Y Return vs Nifty]]-AVERAGE(Table2[1Y Return vs Nifty]))/_xlfn.STDEV.P(Table2[1Y Return vs Nifty])</f>
        <v>-3.4000024874849405E-2</v>
      </c>
      <c r="I340">
        <v>9.7125770174388304</v>
      </c>
      <c r="J340">
        <f>(Table2[[#This Row],[1M Return vs Nifty]]-AVERAGE(Table2[1M Return vs Nifty]))/_xlfn.STDEV.P(Table2[1M Return vs Nifty])</f>
        <v>0.85348693868470282</v>
      </c>
      <c r="K340">
        <v>-6.9081460643794097</v>
      </c>
      <c r="L340">
        <f>(Table2[[#This Row],[6M Return vs Nifty]]-AVERAGE(Table2[6M Return vs Nifty]))/_xlfn.STDEV.P(Table2[6M Return vs Nifty])</f>
        <v>-0.65751098611998426</v>
      </c>
      <c r="M340">
        <v>3.2882018648654898</v>
      </c>
      <c r="N340">
        <f>(Table2[[#This Row],[1W Return vs Nifty]]-AVERAGE(Table2[1W Return vs Nifty]))/_xlfn.STDEV.P(Table2[1W Return vs Nifty])</f>
        <v>0.54106964916125744</v>
      </c>
      <c r="O340">
        <v>689.48</v>
      </c>
      <c r="P340">
        <v>679.45940541225502</v>
      </c>
      <c r="Q340">
        <v>630.05819299449695</v>
      </c>
      <c r="R340">
        <v>65.675301915956695</v>
      </c>
      <c r="S340" s="1">
        <f>(Table2[[#This Row],[Close Price]]-Table2[[#This Row],[20D EMA]])/Table2[[#This Row],[20D EMA]]</f>
        <v>3.1937112026454689E-2</v>
      </c>
      <c r="T340" s="1">
        <f>(Table2[[#This Row],[Close Price]]-Table2[[#This Row],[50D EMA]])/Table2[[#This Row],[50D EMA]]</f>
        <v>4.7156010105275786E-2</v>
      </c>
      <c r="U340" s="1">
        <f>(Table2[[#This Row],[Close Price]]-Table2[[#This Row],[200D EMA]])/Table2[[#This Row],[200D EMA]]</f>
        <v>0.1292607697368906</v>
      </c>
      <c r="V340">
        <v>0.87482743461475099</v>
      </c>
      <c r="W340">
        <v>687.4</v>
      </c>
      <c r="X340">
        <v>714.6</v>
      </c>
      <c r="Y340">
        <v>687.4</v>
      </c>
      <c r="Z340">
        <v>714.6</v>
      </c>
      <c r="AA340">
        <v>687</v>
      </c>
      <c r="AB340">
        <v>726</v>
      </c>
      <c r="AC340" s="1">
        <f>(Table2[[#This Row],[Close Price]]/Table2[[#This Row],[Day Low]])-1</f>
        <v>3.5059645039278386E-2</v>
      </c>
      <c r="AD340" s="1">
        <f>(Table2[[#This Row],[Day High]]/Table2[[#This Row],[Close Price]])-1</f>
        <v>4.3569922698525332E-3</v>
      </c>
      <c r="AE340" s="1">
        <f>(Table2[[#This Row],[Close Price]]/Table2[[#This Row],[Current Week Low]])-1</f>
        <v>3.5059645039278386E-2</v>
      </c>
      <c r="AF340" s="1">
        <f>(Table2[[#This Row],[Current Week High]]/Table2[[#This Row],[Close Price]])-1</f>
        <v>4.3569922698525332E-3</v>
      </c>
      <c r="AG340" s="1">
        <f>(Table2[[#This Row],[Close Price]]/Table2[[#This Row],[Current Month Low]])-1</f>
        <v>3.5662299854439583E-2</v>
      </c>
      <c r="AH340" s="1">
        <f>(Table2[[#This Row],[Current Month High]]/Table2[[#This Row],[Close Price]])-1</f>
        <v>2.037947997189038E-2</v>
      </c>
      <c r="AI340">
        <v>12.2909346451159</v>
      </c>
      <c r="AJ340">
        <v>52.420736932304997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-7.0000000000000007E-2</v>
      </c>
      <c r="AM340" t="s">
        <v>3189</v>
      </c>
      <c r="AN340">
        <v>9.89</v>
      </c>
      <c r="AO340" t="s">
        <v>3191</v>
      </c>
      <c r="AP340">
        <v>0.11510442724995699</v>
      </c>
      <c r="AQ340">
        <f>(Table2[[#This Row],[Sharpe Ratio]]-AVERAGE(Table2[Sharpe Ratio]))/_xlfn.STDEV.P(Table2[Sharpe Ratio])</f>
        <v>0.58670851569662741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1.2897540925477542</v>
      </c>
      <c r="AS340">
        <f>_xlfn.RANK.AVG(Table2[[#This Row],[1Y Return vs Nifty Z-Score]],Table2[1Y Return vs Nifty Z-Score])</f>
        <v>311</v>
      </c>
      <c r="AT340">
        <f>_xlfn.RANK.AVG(Table2[[#This Row],[6M Return vs Nifty Z-Score]],Table2[6M Return vs Nifty Z-Score])</f>
        <v>541</v>
      </c>
      <c r="AU340">
        <f>_xlfn.RANK.AVG(Table2[[#This Row],[Sharpe Ratio Z-Score]],Table2[Sharpe Ratio Z-Score])</f>
        <v>193</v>
      </c>
      <c r="AV340">
        <f>(Table2[[#This Row],[Rank 1Y]]+Table2[[#This Row],[Rank 6M]]+Table2[[#This Row],[Rank Sharpe]])/3</f>
        <v>348.33333333333331</v>
      </c>
    </row>
    <row r="341" spans="1:48" x14ac:dyDescent="0.3">
      <c r="A341" t="s">
        <v>474</v>
      </c>
      <c r="B341" t="s">
        <v>475</v>
      </c>
      <c r="C341" t="s">
        <v>3144</v>
      </c>
      <c r="D341" t="s">
        <v>24</v>
      </c>
      <c r="E341">
        <v>45332.4592668349</v>
      </c>
      <c r="F341">
        <v>184.99</v>
      </c>
      <c r="G341">
        <v>-1.57690290181888</v>
      </c>
      <c r="H341">
        <f>(Table2[[#This Row],[1Y Return vs Nifty]]-AVERAGE(Table2[1Y Return vs Nifty]))/_xlfn.STDEV.P(Table2[1Y Return vs Nifty])</f>
        <v>-0.4144403005538736</v>
      </c>
      <c r="I341">
        <v>-8.7377283015391498</v>
      </c>
      <c r="J341">
        <f>(Table2[[#This Row],[1M Return vs Nifty]]-AVERAGE(Table2[1M Return vs Nifty]))/_xlfn.STDEV.P(Table2[1M Return vs Nifty])</f>
        <v>-0.93105378958934593</v>
      </c>
      <c r="K341">
        <v>8.1809596657519599</v>
      </c>
      <c r="L341">
        <f>(Table2[[#This Row],[6M Return vs Nifty]]-AVERAGE(Table2[6M Return vs Nifty]))/_xlfn.STDEV.P(Table2[6M Return vs Nifty])</f>
        <v>-0.16881755703078891</v>
      </c>
      <c r="M341">
        <v>-5.2633554698019296</v>
      </c>
      <c r="N341">
        <f>(Table2[[#This Row],[1W Return vs Nifty]]-AVERAGE(Table2[1W Return vs Nifty]))/_xlfn.STDEV.P(Table2[1W Return vs Nifty])</f>
        <v>-1.1146549055622563</v>
      </c>
      <c r="O341">
        <v>193.74</v>
      </c>
      <c r="P341">
        <v>191.10859279849399</v>
      </c>
      <c r="Q341">
        <v>169.57519943063599</v>
      </c>
      <c r="R341">
        <v>24.620422998032101</v>
      </c>
      <c r="S341" s="1">
        <f>(Table2[[#This Row],[Close Price]]-Table2[[#This Row],[20D EMA]])/Table2[[#This Row],[20D EMA]]</f>
        <v>-4.5163621348198617E-2</v>
      </c>
      <c r="T341" s="1">
        <f>(Table2[[#This Row],[Close Price]]-Table2[[#This Row],[50D EMA]])/Table2[[#This Row],[50D EMA]]</f>
        <v>-3.2016314436187902E-2</v>
      </c>
      <c r="U341" s="1">
        <f>(Table2[[#This Row],[Close Price]]-Table2[[#This Row],[200D EMA]])/Table2[[#This Row],[200D EMA]]</f>
        <v>9.0902446944603935E-2</v>
      </c>
      <c r="V341">
        <v>0.61333101347336605</v>
      </c>
      <c r="W341">
        <v>182.45</v>
      </c>
      <c r="X341">
        <v>186.36</v>
      </c>
      <c r="Y341">
        <v>182.45</v>
      </c>
      <c r="Z341">
        <v>186.36</v>
      </c>
      <c r="AA341">
        <v>182.41</v>
      </c>
      <c r="AB341">
        <v>197.5</v>
      </c>
      <c r="AC341" s="1">
        <f>(Table2[[#This Row],[Close Price]]/Table2[[#This Row],[Day Low]])-1</f>
        <v>1.3921622362291108E-2</v>
      </c>
      <c r="AD341" s="1">
        <f>(Table2[[#This Row],[Day High]]/Table2[[#This Row],[Close Price]])-1</f>
        <v>7.405805719228109E-3</v>
      </c>
      <c r="AE341" s="1">
        <f>(Table2[[#This Row],[Close Price]]/Table2[[#This Row],[Current Week Low]])-1</f>
        <v>1.3921622362291108E-2</v>
      </c>
      <c r="AF341" s="1">
        <f>(Table2[[#This Row],[Current Week High]]/Table2[[#This Row],[Close Price]])-1</f>
        <v>7.405805719228109E-3</v>
      </c>
      <c r="AG341" s="1">
        <f>(Table2[[#This Row],[Close Price]]/Table2[[#This Row],[Current Month Low]])-1</f>
        <v>1.4143961405624683E-2</v>
      </c>
      <c r="AH341" s="1">
        <f>(Table2[[#This Row],[Current Month High]]/Table2[[#This Row],[Close Price]])-1</f>
        <v>6.7625277042002274E-2</v>
      </c>
      <c r="AI341">
        <v>11.676306827395999</v>
      </c>
      <c r="AJ341">
        <v>34.783242258652102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0.05</v>
      </c>
      <c r="AM341" t="s">
        <v>3191</v>
      </c>
      <c r="AN341">
        <v>-9.02</v>
      </c>
      <c r="AO341" t="s">
        <v>3189</v>
      </c>
      <c r="AP341">
        <v>0.106752980089419</v>
      </c>
      <c r="AQ341">
        <f>(Table2[[#This Row],[Sharpe Ratio]]-AVERAGE(Table2[Sharpe Ratio]))/_xlfn.STDEV.P(Table2[Sharpe Ratio])</f>
        <v>0.48958470322552794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-2.1393818495107366</v>
      </c>
      <c r="AS341">
        <f>_xlfn.RANK.AVG(Table2[[#This Row],[1Y Return vs Nifty Z-Score]],Table2[1Y Return vs Nifty Z-Score])</f>
        <v>445</v>
      </c>
      <c r="AT341">
        <f>_xlfn.RANK.AVG(Table2[[#This Row],[6M Return vs Nifty Z-Score]],Table2[6M Return vs Nifty Z-Score])</f>
        <v>383</v>
      </c>
      <c r="AU341">
        <f>_xlfn.RANK.AVG(Table2[[#This Row],[Sharpe Ratio Z-Score]],Table2[Sharpe Ratio Z-Score])</f>
        <v>218</v>
      </c>
      <c r="AV341">
        <f>(Table2[[#This Row],[Rank 1Y]]+Table2[[#This Row],[Rank 6M]]+Table2[[#This Row],[Rank Sharpe]])/3</f>
        <v>348.66666666666669</v>
      </c>
    </row>
    <row r="342" spans="1:48" x14ac:dyDescent="0.3">
      <c r="A342" t="s">
        <v>1224</v>
      </c>
      <c r="B342" t="s">
        <v>1225</v>
      </c>
      <c r="C342" t="s">
        <v>3144</v>
      </c>
      <c r="D342" t="s">
        <v>548</v>
      </c>
      <c r="E342">
        <v>9657.1383899199991</v>
      </c>
      <c r="F342">
        <v>1084.3</v>
      </c>
      <c r="G342">
        <v>1.57022206725253</v>
      </c>
      <c r="H342">
        <f>(Table2[[#This Row],[1Y Return vs Nifty]]-AVERAGE(Table2[1Y Return vs Nifty]))/_xlfn.STDEV.P(Table2[1Y Return vs Nifty])</f>
        <v>-0.35832868310014049</v>
      </c>
      <c r="I342">
        <v>7.2969118703190698</v>
      </c>
      <c r="J342">
        <f>(Table2[[#This Row],[1M Return vs Nifty]]-AVERAGE(Table2[1M Return vs Nifty]))/_xlfn.STDEV.P(Table2[1M Return vs Nifty])</f>
        <v>0.61984024469350951</v>
      </c>
      <c r="K342">
        <v>16.226039103236399</v>
      </c>
      <c r="L342">
        <f>(Table2[[#This Row],[6M Return vs Nifty]]-AVERAGE(Table2[6M Return vs Nifty]))/_xlfn.STDEV.P(Table2[6M Return vs Nifty])</f>
        <v>9.1739796593441836E-2</v>
      </c>
      <c r="M342">
        <v>-1.55691250549048</v>
      </c>
      <c r="N342">
        <f>(Table2[[#This Row],[1W Return vs Nifty]]-AVERAGE(Table2[1W Return vs Nifty]))/_xlfn.STDEV.P(Table2[1W Return vs Nifty])</f>
        <v>-0.39702554443825172</v>
      </c>
      <c r="O342">
        <v>1094.94</v>
      </c>
      <c r="P342">
        <v>1054.9382617613501</v>
      </c>
      <c r="Q342">
        <v>962.12304372995595</v>
      </c>
      <c r="R342">
        <v>43.722114933573998</v>
      </c>
      <c r="S342" s="1">
        <f>(Table2[[#This Row],[Close Price]]-Table2[[#This Row],[20D EMA]])/Table2[[#This Row],[20D EMA]]</f>
        <v>-9.717427438946517E-3</v>
      </c>
      <c r="T342" s="1">
        <f>(Table2[[#This Row],[Close Price]]-Table2[[#This Row],[50D EMA]])/Table2[[#This Row],[50D EMA]]</f>
        <v>2.7832660263574876E-2</v>
      </c>
      <c r="U342" s="1">
        <f>(Table2[[#This Row],[Close Price]]-Table2[[#This Row],[200D EMA]])/Table2[[#This Row],[200D EMA]]</f>
        <v>0.12698683091134447</v>
      </c>
      <c r="V342">
        <v>0.82751641257619302</v>
      </c>
      <c r="W342">
        <v>1075.05</v>
      </c>
      <c r="X342">
        <v>1147.05</v>
      </c>
      <c r="Y342">
        <v>1075.05</v>
      </c>
      <c r="Z342">
        <v>1147.05</v>
      </c>
      <c r="AA342">
        <v>1075.05</v>
      </c>
      <c r="AB342">
        <v>1219.05</v>
      </c>
      <c r="AC342" s="1">
        <f>(Table2[[#This Row],[Close Price]]/Table2[[#This Row],[Day Low]])-1</f>
        <v>8.6042509650714472E-3</v>
      </c>
      <c r="AD342" s="1">
        <f>(Table2[[#This Row],[Day High]]/Table2[[#This Row],[Close Price]])-1</f>
        <v>5.7871437793968417E-2</v>
      </c>
      <c r="AE342" s="1">
        <f>(Table2[[#This Row],[Close Price]]/Table2[[#This Row],[Current Week Low]])-1</f>
        <v>8.6042509650714472E-3</v>
      </c>
      <c r="AF342" s="1">
        <f>(Table2[[#This Row],[Current Week High]]/Table2[[#This Row],[Close Price]])-1</f>
        <v>5.7871437793968417E-2</v>
      </c>
      <c r="AG342" s="1">
        <f>(Table2[[#This Row],[Close Price]]/Table2[[#This Row],[Current Month Low]])-1</f>
        <v>8.6042509650714472E-3</v>
      </c>
      <c r="AH342" s="1">
        <f>(Table2[[#This Row],[Current Month High]]/Table2[[#This Row],[Close Price]])-1</f>
        <v>0.12427372498386058</v>
      </c>
      <c r="AI342">
        <v>12.427372498385999</v>
      </c>
      <c r="AJ342">
        <v>39.612438035150902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0.01</v>
      </c>
      <c r="AM342" t="s">
        <v>3191</v>
      </c>
      <c r="AN342">
        <v>3.44</v>
      </c>
      <c r="AO342" t="s">
        <v>3191</v>
      </c>
      <c r="AP342">
        <v>7.0018155534802007E-2</v>
      </c>
      <c r="AQ342">
        <f>(Table2[[#This Row],[Sharpe Ratio]]-AVERAGE(Table2[Sharpe Ratio]))/_xlfn.STDEV.P(Table2[Sharpe Ratio])</f>
        <v>6.2374168019133661E-2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1.8599981767692786E-2</v>
      </c>
      <c r="AS342">
        <f>_xlfn.RANK.AVG(Table2[[#This Row],[1Y Return vs Nifty Z-Score]],Table2[1Y Return vs Nifty Z-Score])</f>
        <v>421</v>
      </c>
      <c r="AT342">
        <f>_xlfn.RANK.AVG(Table2[[#This Row],[6M Return vs Nifty Z-Score]],Table2[6M Return vs Nifty Z-Score])</f>
        <v>291</v>
      </c>
      <c r="AU342">
        <f>_xlfn.RANK.AVG(Table2[[#This Row],[Sharpe Ratio Z-Score]],Table2[Sharpe Ratio Z-Score])</f>
        <v>335</v>
      </c>
      <c r="AV342">
        <f>(Table2[[#This Row],[Rank 1Y]]+Table2[[#This Row],[Rank 6M]]+Table2[[#This Row],[Rank Sharpe]])/3</f>
        <v>349</v>
      </c>
    </row>
    <row r="343" spans="1:48" x14ac:dyDescent="0.3">
      <c r="A343" t="s">
        <v>2018</v>
      </c>
      <c r="B343" t="s">
        <v>2019</v>
      </c>
      <c r="C343" t="s">
        <v>3158</v>
      </c>
      <c r="D343" t="s">
        <v>274</v>
      </c>
      <c r="E343">
        <v>3322.494494</v>
      </c>
      <c r="F343">
        <v>324.5</v>
      </c>
      <c r="G343">
        <v>15.641325747333299</v>
      </c>
      <c r="H343">
        <f>(Table2[[#This Row],[1Y Return vs Nifty]]-AVERAGE(Table2[1Y Return vs Nifty]))/_xlfn.STDEV.P(Table2[1Y Return vs Nifty])</f>
        <v>-0.1074481509929347</v>
      </c>
      <c r="I343">
        <v>0.87911960203773298</v>
      </c>
      <c r="J343">
        <f>(Table2[[#This Row],[1M Return vs Nifty]]-AVERAGE(Table2[1M Return vs Nifty]))/_xlfn.STDEV.P(Table2[1M Return vs Nifty])</f>
        <v>-8.9808404135299758E-4</v>
      </c>
      <c r="K343">
        <v>26.5233488675823</v>
      </c>
      <c r="L343">
        <f>(Table2[[#This Row],[6M Return vs Nifty]]-AVERAGE(Table2[6M Return vs Nifty]))/_xlfn.STDEV.P(Table2[6M Return vs Nifty])</f>
        <v>0.42524051619427405</v>
      </c>
      <c r="M343">
        <v>-0.56386545896409102</v>
      </c>
      <c r="N343">
        <f>(Table2[[#This Row],[1W Return vs Nifty]]-AVERAGE(Table2[1W Return vs Nifty]))/_xlfn.STDEV.P(Table2[1W Return vs Nifty])</f>
        <v>-0.20475502404264109</v>
      </c>
      <c r="O343">
        <v>332.3</v>
      </c>
      <c r="P343">
        <v>321.705085282948</v>
      </c>
      <c r="Q343">
        <v>275.744404450849</v>
      </c>
      <c r="R343">
        <v>37.2203670405395</v>
      </c>
      <c r="S343" s="1">
        <f>(Table2[[#This Row],[Close Price]]-Table2[[#This Row],[20D EMA]])/Table2[[#This Row],[20D EMA]]</f>
        <v>-2.3472765573277193E-2</v>
      </c>
      <c r="T343" s="1">
        <f>(Table2[[#This Row],[Close Price]]-Table2[[#This Row],[50D EMA]])/Table2[[#This Row],[50D EMA]]</f>
        <v>8.6878164036287911E-3</v>
      </c>
      <c r="U343" s="1">
        <f>(Table2[[#This Row],[Close Price]]-Table2[[#This Row],[200D EMA]])/Table2[[#This Row],[200D EMA]]</f>
        <v>0.17681445121705672</v>
      </c>
      <c r="V343">
        <v>0.52024357791667197</v>
      </c>
      <c r="W343">
        <v>316.35000000000002</v>
      </c>
      <c r="X343">
        <v>332.4</v>
      </c>
      <c r="Y343">
        <v>316.35000000000002</v>
      </c>
      <c r="Z343">
        <v>332.4</v>
      </c>
      <c r="AA343">
        <v>316.35000000000002</v>
      </c>
      <c r="AB343">
        <v>342.9</v>
      </c>
      <c r="AC343" s="1">
        <f>(Table2[[#This Row],[Close Price]]/Table2[[#This Row],[Day Low]])-1</f>
        <v>2.5762604709973047E-2</v>
      </c>
      <c r="AD343" s="1">
        <f>(Table2[[#This Row],[Day High]]/Table2[[#This Row],[Close Price]])-1</f>
        <v>2.4345146379044724E-2</v>
      </c>
      <c r="AE343" s="1">
        <f>(Table2[[#This Row],[Close Price]]/Table2[[#This Row],[Current Week Low]])-1</f>
        <v>2.5762604709973047E-2</v>
      </c>
      <c r="AF343" s="1">
        <f>(Table2[[#This Row],[Current Week High]]/Table2[[#This Row],[Close Price]])-1</f>
        <v>2.4345146379044724E-2</v>
      </c>
      <c r="AG343" s="1">
        <f>(Table2[[#This Row],[Close Price]]/Table2[[#This Row],[Current Month Low]])-1</f>
        <v>2.5762604709973047E-2</v>
      </c>
      <c r="AH343" s="1">
        <f>(Table2[[#This Row],[Current Month High]]/Table2[[#This Row],[Close Price]])-1</f>
        <v>5.6702619414483735E-2</v>
      </c>
      <c r="AI343">
        <v>11.818181818181801</v>
      </c>
      <c r="AJ343">
        <v>72.011661807580097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-0.02</v>
      </c>
      <c r="AM343" t="s">
        <v>3189</v>
      </c>
      <c r="AN343">
        <v>-4.78</v>
      </c>
      <c r="AO343" t="s">
        <v>3189</v>
      </c>
      <c r="AP343">
        <v>5.3887907784420002E-3</v>
      </c>
      <c r="AQ343">
        <f>(Table2[[#This Row],[Sharpe Ratio]]-AVERAGE(Table2[Sharpe Ratio]))/_xlfn.STDEV.P(Table2[Sharpe Ratio])</f>
        <v>-0.68923811929594614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-0.57709886217860085</v>
      </c>
      <c r="AS343">
        <f>_xlfn.RANK.AVG(Table2[[#This Row],[1Y Return vs Nifty Z-Score]],Table2[1Y Return vs Nifty Z-Score])</f>
        <v>337</v>
      </c>
      <c r="AT343">
        <f>_xlfn.RANK.AVG(Table2[[#This Row],[6M Return vs Nifty Z-Score]],Table2[6M Return vs Nifty Z-Score])</f>
        <v>199</v>
      </c>
      <c r="AU343">
        <f>_xlfn.RANK.AVG(Table2[[#This Row],[Sharpe Ratio Z-Score]],Table2[Sharpe Ratio Z-Score])</f>
        <v>514</v>
      </c>
      <c r="AV343">
        <f>(Table2[[#This Row],[Rank 1Y]]+Table2[[#This Row],[Rank 6M]]+Table2[[#This Row],[Rank Sharpe]])/3</f>
        <v>350</v>
      </c>
    </row>
    <row r="344" spans="1:48" x14ac:dyDescent="0.3">
      <c r="A344" t="s">
        <v>1505</v>
      </c>
      <c r="B344" t="s">
        <v>1506</v>
      </c>
      <c r="C344" t="s">
        <v>635</v>
      </c>
      <c r="D344" t="s">
        <v>483</v>
      </c>
      <c r="E344">
        <v>6867.9208651849904</v>
      </c>
      <c r="F344">
        <v>2283.85</v>
      </c>
      <c r="G344">
        <v>17.467765265133998</v>
      </c>
      <c r="H344">
        <f>(Table2[[#This Row],[1Y Return vs Nifty]]-AVERAGE(Table2[1Y Return vs Nifty]))/_xlfn.STDEV.P(Table2[1Y Return vs Nifty])</f>
        <v>-7.488367499265286E-2</v>
      </c>
      <c r="I344">
        <v>-2.4106087538415699</v>
      </c>
      <c r="J344">
        <f>(Table2[[#This Row],[1M Return vs Nifty]]-AVERAGE(Table2[1M Return vs Nifty]))/_xlfn.STDEV.P(Table2[1M Return vs Nifty])</f>
        <v>-0.31908546005111943</v>
      </c>
      <c r="K344">
        <v>80.585351717446898</v>
      </c>
      <c r="L344">
        <f>(Table2[[#This Row],[6M Return vs Nifty]]-AVERAGE(Table2[6M Return vs Nifty]))/_xlfn.STDEV.P(Table2[6M Return vs Nifty])</f>
        <v>2.176155781064657</v>
      </c>
      <c r="M344">
        <v>-2.13716737678681</v>
      </c>
      <c r="N344">
        <f>(Table2[[#This Row],[1W Return vs Nifty]]-AVERAGE(Table2[1W Return vs Nifty]))/_xlfn.STDEV.P(Table2[1W Return vs Nifty])</f>
        <v>-0.50937259431517679</v>
      </c>
      <c r="O344">
        <v>2289.4699999999998</v>
      </c>
      <c r="P344">
        <v>2090.1499709693398</v>
      </c>
      <c r="Q344">
        <v>1658.43906415223</v>
      </c>
      <c r="R344">
        <v>43.891970396949802</v>
      </c>
      <c r="S344" s="1">
        <f>(Table2[[#This Row],[Close Price]]-Table2[[#This Row],[20D EMA]])/Table2[[#This Row],[20D EMA]]</f>
        <v>-2.45471659379677E-3</v>
      </c>
      <c r="T344" s="1">
        <f>(Table2[[#This Row],[Close Price]]-Table2[[#This Row],[50D EMA]])/Table2[[#This Row],[50D EMA]]</f>
        <v>9.267278985767162E-2</v>
      </c>
      <c r="U344" s="1">
        <f>(Table2[[#This Row],[Close Price]]-Table2[[#This Row],[200D EMA]])/Table2[[#This Row],[200D EMA]]</f>
        <v>0.3771081792308546</v>
      </c>
      <c r="V344">
        <v>0.62571126518430098</v>
      </c>
      <c r="W344">
        <v>2235</v>
      </c>
      <c r="X344">
        <v>2338.4499999999998</v>
      </c>
      <c r="Y344">
        <v>2235</v>
      </c>
      <c r="Z344">
        <v>2338.4499999999998</v>
      </c>
      <c r="AA344">
        <v>2235</v>
      </c>
      <c r="AB344">
        <v>2469.9499999999998</v>
      </c>
      <c r="AC344" s="1">
        <f>(Table2[[#This Row],[Close Price]]/Table2[[#This Row],[Day Low]])-1</f>
        <v>2.1856823266219294E-2</v>
      </c>
      <c r="AD344" s="1">
        <f>(Table2[[#This Row],[Day High]]/Table2[[#This Row],[Close Price]])-1</f>
        <v>2.3906999146178665E-2</v>
      </c>
      <c r="AE344" s="1">
        <f>(Table2[[#This Row],[Close Price]]/Table2[[#This Row],[Current Week Low]])-1</f>
        <v>2.1856823266219294E-2</v>
      </c>
      <c r="AF344" s="1">
        <f>(Table2[[#This Row],[Current Week High]]/Table2[[#This Row],[Close Price]])-1</f>
        <v>2.3906999146178665E-2</v>
      </c>
      <c r="AG344" s="1">
        <f>(Table2[[#This Row],[Close Price]]/Table2[[#This Row],[Current Month Low]])-1</f>
        <v>2.1856823266219294E-2</v>
      </c>
      <c r="AH344" s="1">
        <f>(Table2[[#This Row],[Current Month High]]/Table2[[#This Row],[Close Price]])-1</f>
        <v>8.1485211375528221E-2</v>
      </c>
      <c r="AI344">
        <v>9.1577818157935198</v>
      </c>
      <c r="AJ344">
        <v>113.095404711919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0.38</v>
      </c>
      <c r="AM344" t="s">
        <v>3191</v>
      </c>
      <c r="AN344">
        <v>-2.17</v>
      </c>
      <c r="AO344" t="s">
        <v>3189</v>
      </c>
      <c r="AP344">
        <v>-8.0474367440548006E-2</v>
      </c>
      <c r="AQ344">
        <f>(Table2[[#This Row],[Sharpe Ratio]]-AVERAGE(Table2[Sharpe Ratio]))/_xlfn.STDEV.P(Table2[Sharpe Ratio])</f>
        <v>-1.6877904799505645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-0.41497642824485648</v>
      </c>
      <c r="AS344">
        <f>_xlfn.RANK.AVG(Table2[[#This Row],[1Y Return vs Nifty Z-Score]],Table2[1Y Return vs Nifty Z-Score])</f>
        <v>323</v>
      </c>
      <c r="AT344">
        <f>_xlfn.RANK.AVG(Table2[[#This Row],[6M Return vs Nifty Z-Score]],Table2[6M Return vs Nifty Z-Score])</f>
        <v>21</v>
      </c>
      <c r="AU344">
        <f>_xlfn.RANK.AVG(Table2[[#This Row],[Sharpe Ratio Z-Score]],Table2[Sharpe Ratio Z-Score])</f>
        <v>708</v>
      </c>
      <c r="AV344">
        <f>(Table2[[#This Row],[Rank 1Y]]+Table2[[#This Row],[Rank 6M]]+Table2[[#This Row],[Rank Sharpe]])/3</f>
        <v>350.66666666666669</v>
      </c>
    </row>
    <row r="345" spans="1:48" x14ac:dyDescent="0.3">
      <c r="A345" t="s">
        <v>145</v>
      </c>
      <c r="B345" t="s">
        <v>146</v>
      </c>
      <c r="C345" t="s">
        <v>3144</v>
      </c>
      <c r="D345" t="s">
        <v>40</v>
      </c>
      <c r="E345">
        <v>190515.147195175</v>
      </c>
      <c r="F345">
        <v>1901.75</v>
      </c>
      <c r="G345">
        <v>15.0400734921429</v>
      </c>
      <c r="H345">
        <f>(Table2[[#This Row],[1Y Return vs Nifty]]-AVERAGE(Table2[1Y Return vs Nifty]))/_xlfn.STDEV.P(Table2[1Y Return vs Nifty])</f>
        <v>-0.11816816906275814</v>
      </c>
      <c r="I345">
        <v>8.1819864765829493</v>
      </c>
      <c r="J345">
        <f>(Table2[[#This Row],[1M Return vs Nifty]]-AVERAGE(Table2[1M Return vs Nifty]))/_xlfn.STDEV.P(Table2[1M Return vs Nifty])</f>
        <v>0.70544596531073889</v>
      </c>
      <c r="K345">
        <v>13.2667908324525</v>
      </c>
      <c r="L345">
        <f>(Table2[[#This Row],[6M Return vs Nifty]]-AVERAGE(Table2[6M Return vs Nifty]))/_xlfn.STDEV.P(Table2[6M Return vs Nifty])</f>
        <v>-4.1018795695009682E-3</v>
      </c>
      <c r="M345">
        <v>3.8484967902285301</v>
      </c>
      <c r="N345">
        <f>(Table2[[#This Row],[1W Return vs Nifty]]-AVERAGE(Table2[1W Return vs Nifty]))/_xlfn.STDEV.P(Table2[1W Return vs Nifty])</f>
        <v>0.64955211960553039</v>
      </c>
      <c r="O345">
        <v>1827.22</v>
      </c>
      <c r="P345">
        <v>1721.5848036148</v>
      </c>
      <c r="Q345">
        <v>1532.24411052952</v>
      </c>
      <c r="R345">
        <v>71.4821634107835</v>
      </c>
      <c r="S345" s="1">
        <f>(Table2[[#This Row],[Close Price]]-Table2[[#This Row],[20D EMA]])/Table2[[#This Row],[20D EMA]]</f>
        <v>4.078873917754839E-2</v>
      </c>
      <c r="T345" s="1">
        <f>(Table2[[#This Row],[Close Price]]-Table2[[#This Row],[50D EMA]])/Table2[[#This Row],[50D EMA]]</f>
        <v>0.10465078223675557</v>
      </c>
      <c r="U345" s="1">
        <f>(Table2[[#This Row],[Close Price]]-Table2[[#This Row],[200D EMA]])/Table2[[#This Row],[200D EMA]]</f>
        <v>0.24115340821429851</v>
      </c>
      <c r="V345">
        <v>1.14437533152501</v>
      </c>
      <c r="W345">
        <v>1894.5</v>
      </c>
      <c r="X345">
        <v>1932.85</v>
      </c>
      <c r="Y345">
        <v>1894.5</v>
      </c>
      <c r="Z345">
        <v>1932.85</v>
      </c>
      <c r="AA345">
        <v>1849.05</v>
      </c>
      <c r="AB345">
        <v>1936</v>
      </c>
      <c r="AC345" s="1">
        <f>(Table2[[#This Row],[Close Price]]/Table2[[#This Row],[Day Low]])-1</f>
        <v>3.8268672472947518E-3</v>
      </c>
      <c r="AD345" s="1">
        <f>(Table2[[#This Row],[Day High]]/Table2[[#This Row],[Close Price]])-1</f>
        <v>1.6353358748520952E-2</v>
      </c>
      <c r="AE345" s="1">
        <f>(Table2[[#This Row],[Close Price]]/Table2[[#This Row],[Current Week Low]])-1</f>
        <v>3.8268672472947518E-3</v>
      </c>
      <c r="AF345" s="1">
        <f>(Table2[[#This Row],[Current Week High]]/Table2[[#This Row],[Close Price]])-1</f>
        <v>1.6353358748520952E-2</v>
      </c>
      <c r="AG345" s="1">
        <f>(Table2[[#This Row],[Close Price]]/Table2[[#This Row],[Current Month Low]])-1</f>
        <v>2.8501122197885476E-2</v>
      </c>
      <c r="AH345" s="1">
        <f>(Table2[[#This Row],[Current Month High]]/Table2[[#This Row],[Close Price]])-1</f>
        <v>1.8009727882213777E-2</v>
      </c>
      <c r="AI345">
        <v>1.80097278822137</v>
      </c>
      <c r="AJ345">
        <v>50.413255823150202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0.27</v>
      </c>
      <c r="AM345" t="s">
        <v>3191</v>
      </c>
      <c r="AN345">
        <v>5.93</v>
      </c>
      <c r="AO345" t="s">
        <v>3191</v>
      </c>
      <c r="AP345">
        <v>4.6288700021715E-2</v>
      </c>
      <c r="AQ345">
        <f>(Table2[[#This Row],[Sharpe Ratio]]-AVERAGE(Table2[Sharpe Ratio]))/_xlfn.STDEV.P(Table2[Sharpe Ratio])</f>
        <v>-0.21358940368188054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1.0191386326021297</v>
      </c>
      <c r="AS345">
        <f>_xlfn.RANK.AVG(Table2[[#This Row],[1Y Return vs Nifty Z-Score]],Table2[1Y Return vs Nifty Z-Score])</f>
        <v>339</v>
      </c>
      <c r="AT345">
        <f>_xlfn.RANK.AVG(Table2[[#This Row],[6M Return vs Nifty Z-Score]],Table2[6M Return vs Nifty Z-Score])</f>
        <v>323</v>
      </c>
      <c r="AU345">
        <f>_xlfn.RANK.AVG(Table2[[#This Row],[Sharpe Ratio Z-Score]],Table2[Sharpe Ratio Z-Score])</f>
        <v>395</v>
      </c>
      <c r="AV345">
        <f>(Table2[[#This Row],[Rank 1Y]]+Table2[[#This Row],[Rank 6M]]+Table2[[#This Row],[Rank Sharpe]])/3</f>
        <v>352.33333333333331</v>
      </c>
    </row>
    <row r="346" spans="1:48" x14ac:dyDescent="0.3">
      <c r="A346" t="s">
        <v>636</v>
      </c>
      <c r="B346" t="s">
        <v>637</v>
      </c>
      <c r="C346" t="s">
        <v>3154</v>
      </c>
      <c r="D346" t="s">
        <v>345</v>
      </c>
      <c r="E346">
        <v>29654.516367359902</v>
      </c>
      <c r="F346">
        <v>460.8</v>
      </c>
      <c r="G346">
        <v>19.5710611710461</v>
      </c>
      <c r="H346">
        <f>(Table2[[#This Row],[1Y Return vs Nifty]]-AVERAGE(Table2[1Y Return vs Nifty]))/_xlfn.STDEV.P(Table2[1Y Return vs Nifty])</f>
        <v>-3.7382992171224982E-2</v>
      </c>
      <c r="I346">
        <v>4.1573471709111196</v>
      </c>
      <c r="J346">
        <f>(Table2[[#This Row],[1M Return vs Nifty]]-AVERAGE(Table2[1M Return vs Nifty]))/_xlfn.STDEV.P(Table2[1M Return vs Nifty])</f>
        <v>0.31617691889574934</v>
      </c>
      <c r="K346">
        <v>48.696562328169001</v>
      </c>
      <c r="L346">
        <f>(Table2[[#This Row],[6M Return vs Nifty]]-AVERAGE(Table2[6M Return vs Nifty]))/_xlfn.STDEV.P(Table2[6M Return vs Nifty])</f>
        <v>1.1433681450797055</v>
      </c>
      <c r="M346">
        <v>-2.0237104020427101</v>
      </c>
      <c r="N346">
        <f>(Table2[[#This Row],[1W Return vs Nifty]]-AVERAGE(Table2[1W Return vs Nifty]))/_xlfn.STDEV.P(Table2[1W Return vs Nifty])</f>
        <v>-0.48740542603965037</v>
      </c>
      <c r="O346">
        <v>458.83</v>
      </c>
      <c r="P346">
        <v>440.46539135646998</v>
      </c>
      <c r="Q346">
        <v>373.03871553946499</v>
      </c>
      <c r="R346">
        <v>47.933580678719103</v>
      </c>
      <c r="S346" s="1">
        <f>(Table2[[#This Row],[Close Price]]-Table2[[#This Row],[20D EMA]])/Table2[[#This Row],[20D EMA]]</f>
        <v>4.2935291938191213E-3</v>
      </c>
      <c r="T346" s="1">
        <f>(Table2[[#This Row],[Close Price]]-Table2[[#This Row],[50D EMA]])/Table2[[#This Row],[50D EMA]]</f>
        <v>4.6166189313777826E-2</v>
      </c>
      <c r="U346" s="1">
        <f>(Table2[[#This Row],[Close Price]]-Table2[[#This Row],[200D EMA]])/Table2[[#This Row],[200D EMA]]</f>
        <v>0.23526052606529113</v>
      </c>
      <c r="V346">
        <v>0.58729679802870305</v>
      </c>
      <c r="W346">
        <v>457.35</v>
      </c>
      <c r="X346">
        <v>466.35</v>
      </c>
      <c r="Y346">
        <v>457.35</v>
      </c>
      <c r="Z346">
        <v>466.35</v>
      </c>
      <c r="AA346">
        <v>457.35</v>
      </c>
      <c r="AB346">
        <v>484</v>
      </c>
      <c r="AC346" s="1">
        <f>(Table2[[#This Row],[Close Price]]/Table2[[#This Row],[Day Low]])-1</f>
        <v>7.5434568711052474E-3</v>
      </c>
      <c r="AD346" s="1">
        <f>(Table2[[#This Row],[Day High]]/Table2[[#This Row],[Close Price]])-1</f>
        <v>1.2044270833333259E-2</v>
      </c>
      <c r="AE346" s="1">
        <f>(Table2[[#This Row],[Close Price]]/Table2[[#This Row],[Current Week Low]])-1</f>
        <v>7.5434568711052474E-3</v>
      </c>
      <c r="AF346" s="1">
        <f>(Table2[[#This Row],[Current Week High]]/Table2[[#This Row],[Close Price]])-1</f>
        <v>1.2044270833333259E-2</v>
      </c>
      <c r="AG346" s="1">
        <f>(Table2[[#This Row],[Close Price]]/Table2[[#This Row],[Current Month Low]])-1</f>
        <v>7.5434568711052474E-3</v>
      </c>
      <c r="AH346" s="1">
        <f>(Table2[[#This Row],[Current Month High]]/Table2[[#This Row],[Close Price]])-1</f>
        <v>5.0347222222222099E-2</v>
      </c>
      <c r="AI346">
        <v>5.0347222222222099</v>
      </c>
      <c r="AJ346">
        <v>76.382775119617193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-0.02</v>
      </c>
      <c r="AM346" t="s">
        <v>3189</v>
      </c>
      <c r="AN346">
        <v>-0.31</v>
      </c>
      <c r="AO346" t="s">
        <v>3189</v>
      </c>
      <c r="AP346">
        <v>-4.3931036222624002E-2</v>
      </c>
      <c r="AQ346">
        <f>(Table2[[#This Row],[Sharpe Ratio]]-AVERAGE(Table2[Sharpe Ratio]))/_xlfn.STDEV.P(Table2[Sharpe Ratio])</f>
        <v>-1.2628069315842851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-0.32805028581970569</v>
      </c>
      <c r="AS346">
        <f>_xlfn.RANK.AVG(Table2[[#This Row],[1Y Return vs Nifty Z-Score]],Table2[1Y Return vs Nifty Z-Score])</f>
        <v>314</v>
      </c>
      <c r="AT346">
        <f>_xlfn.RANK.AVG(Table2[[#This Row],[6M Return vs Nifty Z-Score]],Table2[6M Return vs Nifty Z-Score])</f>
        <v>85</v>
      </c>
      <c r="AU346">
        <f>_xlfn.RANK.AVG(Table2[[#This Row],[Sharpe Ratio Z-Score]],Table2[Sharpe Ratio Z-Score])</f>
        <v>661</v>
      </c>
      <c r="AV346">
        <f>(Table2[[#This Row],[Rank 1Y]]+Table2[[#This Row],[Rank 6M]]+Table2[[#This Row],[Rank Sharpe]])/3</f>
        <v>353.33333333333331</v>
      </c>
    </row>
    <row r="347" spans="1:48" x14ac:dyDescent="0.3">
      <c r="A347" t="s">
        <v>90</v>
      </c>
      <c r="B347" t="s">
        <v>91</v>
      </c>
      <c r="C347" t="s">
        <v>3156</v>
      </c>
      <c r="D347" t="s">
        <v>92</v>
      </c>
      <c r="E347">
        <v>310174.35111255001</v>
      </c>
      <c r="F347">
        <v>1435.9</v>
      </c>
      <c r="G347">
        <v>36.902788061747501</v>
      </c>
      <c r="H347">
        <f>(Table2[[#This Row],[1Y Return vs Nifty]]-AVERAGE(Table2[1Y Return vs Nifty]))/_xlfn.STDEV.P(Table2[1Y Return vs Nifty])</f>
        <v>0.27163277258582746</v>
      </c>
      <c r="I347">
        <v>-8.43453036719972</v>
      </c>
      <c r="J347">
        <f>(Table2[[#This Row],[1M Return vs Nifty]]-AVERAGE(Table2[1M Return vs Nifty]))/_xlfn.STDEV.P(Table2[1M Return vs Nifty])</f>
        <v>-0.90172803843222382</v>
      </c>
      <c r="K347">
        <v>-2.6496663287837401</v>
      </c>
      <c r="L347">
        <f>(Table2[[#This Row],[6M Return vs Nifty]]-AVERAGE(Table2[6M Return vs Nifty]))/_xlfn.STDEV.P(Table2[6M Return vs Nifty])</f>
        <v>-0.51959087992446762</v>
      </c>
      <c r="M347">
        <v>-1.75924568228252</v>
      </c>
      <c r="N347">
        <f>(Table2[[#This Row],[1W Return vs Nifty]]-AVERAGE(Table2[1W Return vs Nifty]))/_xlfn.STDEV.P(Table2[1W Return vs Nifty])</f>
        <v>-0.43620063219585758</v>
      </c>
      <c r="O347">
        <v>1478.71</v>
      </c>
      <c r="P347">
        <v>1476.35085165958</v>
      </c>
      <c r="Q347">
        <v>1304.54359892549</v>
      </c>
      <c r="R347">
        <v>25.312065934261401</v>
      </c>
      <c r="S347" s="1">
        <f>(Table2[[#This Row],[Close Price]]-Table2[[#This Row],[20D EMA]])/Table2[[#This Row],[20D EMA]]</f>
        <v>-2.895090991472293E-2</v>
      </c>
      <c r="T347" s="1">
        <f>(Table2[[#This Row],[Close Price]]-Table2[[#This Row],[50D EMA]])/Table2[[#This Row],[50D EMA]]</f>
        <v>-2.7399213143751537E-2</v>
      </c>
      <c r="U347" s="1">
        <f>(Table2[[#This Row],[Close Price]]-Table2[[#This Row],[200D EMA]])/Table2[[#This Row],[200D EMA]]</f>
        <v>0.10069146112303499</v>
      </c>
      <c r="V347">
        <v>0.472674962253889</v>
      </c>
      <c r="W347">
        <v>1411</v>
      </c>
      <c r="X347">
        <v>1441.6</v>
      </c>
      <c r="Y347">
        <v>1411</v>
      </c>
      <c r="Z347">
        <v>1441.6</v>
      </c>
      <c r="AA347">
        <v>1411</v>
      </c>
      <c r="AB347">
        <v>1499.5</v>
      </c>
      <c r="AC347" s="1">
        <f>(Table2[[#This Row],[Close Price]]/Table2[[#This Row],[Day Low]])-1</f>
        <v>1.7647058823529571E-2</v>
      </c>
      <c r="AD347" s="1">
        <f>(Table2[[#This Row],[Day High]]/Table2[[#This Row],[Close Price]])-1</f>
        <v>3.9696357685075068E-3</v>
      </c>
      <c r="AE347" s="1">
        <f>(Table2[[#This Row],[Close Price]]/Table2[[#This Row],[Current Week Low]])-1</f>
        <v>1.7647058823529571E-2</v>
      </c>
      <c r="AF347" s="1">
        <f>(Table2[[#This Row],[Current Week High]]/Table2[[#This Row],[Close Price]])-1</f>
        <v>3.9696357685075068E-3</v>
      </c>
      <c r="AG347" s="1">
        <f>(Table2[[#This Row],[Close Price]]/Table2[[#This Row],[Current Month Low]])-1</f>
        <v>1.7647058823529571E-2</v>
      </c>
      <c r="AH347" s="1">
        <f>(Table2[[#This Row],[Current Month High]]/Table2[[#This Row],[Close Price]])-1</f>
        <v>4.4292778048610648E-2</v>
      </c>
      <c r="AI347">
        <v>12.9187269308447</v>
      </c>
      <c r="AJ347">
        <v>90.311464546056996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-0.05</v>
      </c>
      <c r="AM347" t="s">
        <v>3189</v>
      </c>
      <c r="AN347">
        <v>-3.78</v>
      </c>
      <c r="AO347" t="s">
        <v>3189</v>
      </c>
      <c r="AP347">
        <v>6.8256261178863006E-2</v>
      </c>
      <c r="AQ347">
        <f>(Table2[[#This Row],[Sharpe Ratio]]-AVERAGE(Table2[Sharpe Ratio]))/_xlfn.STDEV.P(Table2[Sharpe Ratio])</f>
        <v>4.1884078848877279E-2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-1.5440026991178442</v>
      </c>
      <c r="AS347">
        <f>_xlfn.RANK.AVG(Table2[[#This Row],[1Y Return vs Nifty Z-Score]],Table2[1Y Return vs Nifty Z-Score])</f>
        <v>224</v>
      </c>
      <c r="AT347">
        <f>_xlfn.RANK.AVG(Table2[[#This Row],[6M Return vs Nifty Z-Score]],Table2[6M Return vs Nifty Z-Score])</f>
        <v>496</v>
      </c>
      <c r="AU347">
        <f>_xlfn.RANK.AVG(Table2[[#This Row],[Sharpe Ratio Z-Score]],Table2[Sharpe Ratio Z-Score])</f>
        <v>341</v>
      </c>
      <c r="AV347">
        <f>(Table2[[#This Row],[Rank 1Y]]+Table2[[#This Row],[Rank 6M]]+Table2[[#This Row],[Rank Sharpe]])/3</f>
        <v>353.66666666666669</v>
      </c>
    </row>
    <row r="348" spans="1:48" x14ac:dyDescent="0.3">
      <c r="A348" t="s">
        <v>734</v>
      </c>
      <c r="B348" t="s">
        <v>735</v>
      </c>
      <c r="C348" t="s">
        <v>3148</v>
      </c>
      <c r="D348" t="s">
        <v>54</v>
      </c>
      <c r="E348">
        <v>23653.423526539998</v>
      </c>
      <c r="F348">
        <v>1203.3499999999999</v>
      </c>
      <c r="G348">
        <v>31.527142349128699</v>
      </c>
      <c r="H348">
        <f>(Table2[[#This Row],[1Y Return vs Nifty]]-AVERAGE(Table2[1Y Return vs Nifty]))/_xlfn.STDEV.P(Table2[1Y Return vs Nifty])</f>
        <v>0.17578777794544381</v>
      </c>
      <c r="I348">
        <v>-11.037499213123899</v>
      </c>
      <c r="J348">
        <f>(Table2[[#This Row],[1M Return vs Nifty]]-AVERAGE(Table2[1M Return vs Nifty]))/_xlfn.STDEV.P(Table2[1M Return vs Nifty])</f>
        <v>-1.1534910222784718</v>
      </c>
      <c r="K348">
        <v>12.1502535187667</v>
      </c>
      <c r="L348">
        <f>(Table2[[#This Row],[6M Return vs Nifty]]-AVERAGE(Table2[6M Return vs Nifty]))/_xlfn.STDEV.P(Table2[6M Return vs Nifty])</f>
        <v>-4.0263363111998601E-2</v>
      </c>
      <c r="M348">
        <v>4.47852153002653</v>
      </c>
      <c r="N348">
        <f>(Table2[[#This Row],[1W Return vs Nifty]]-AVERAGE(Table2[1W Return vs Nifty]))/_xlfn.STDEV.P(Table2[1W Return vs Nifty])</f>
        <v>0.77153544859965328</v>
      </c>
      <c r="O348">
        <v>1108.5999999999999</v>
      </c>
      <c r="P348">
        <v>1080.98906994085</v>
      </c>
      <c r="Q348">
        <v>962.87062198870001</v>
      </c>
      <c r="R348">
        <v>71.081562136241104</v>
      </c>
      <c r="S348" s="1">
        <f>(Table2[[#This Row],[Close Price]]-Table2[[#This Row],[20D EMA]])/Table2[[#This Row],[20D EMA]]</f>
        <v>8.5468158037163997E-2</v>
      </c>
      <c r="T348" s="1">
        <f>(Table2[[#This Row],[Close Price]]-Table2[[#This Row],[50D EMA]])/Table2[[#This Row],[50D EMA]]</f>
        <v>0.11319349423749987</v>
      </c>
      <c r="U348" s="1">
        <f>(Table2[[#This Row],[Close Price]]-Table2[[#This Row],[200D EMA]])/Table2[[#This Row],[200D EMA]]</f>
        <v>0.24975253426531702</v>
      </c>
      <c r="V348">
        <v>1.17321802934931</v>
      </c>
      <c r="W348">
        <v>1106.8499999999999</v>
      </c>
      <c r="X348">
        <v>1218.9000000000001</v>
      </c>
      <c r="Y348">
        <v>1106.8499999999999</v>
      </c>
      <c r="Z348">
        <v>1218.9000000000001</v>
      </c>
      <c r="AA348">
        <v>1040</v>
      </c>
      <c r="AB348">
        <v>1218.9000000000001</v>
      </c>
      <c r="AC348" s="1">
        <f>(Table2[[#This Row],[Close Price]]/Table2[[#This Row],[Day Low]])-1</f>
        <v>8.718435198988117E-2</v>
      </c>
      <c r="AD348" s="1">
        <f>(Table2[[#This Row],[Day High]]/Table2[[#This Row],[Close Price]])-1</f>
        <v>1.2922258694478161E-2</v>
      </c>
      <c r="AE348" s="1">
        <f>(Table2[[#This Row],[Close Price]]/Table2[[#This Row],[Current Week Low]])-1</f>
        <v>8.718435198988117E-2</v>
      </c>
      <c r="AF348" s="1">
        <f>(Table2[[#This Row],[Current Week High]]/Table2[[#This Row],[Close Price]])-1</f>
        <v>1.2922258694478161E-2</v>
      </c>
      <c r="AG348" s="1">
        <f>(Table2[[#This Row],[Close Price]]/Table2[[#This Row],[Current Month Low]])-1</f>
        <v>0.1570673076923077</v>
      </c>
      <c r="AH348" s="1">
        <f>(Table2[[#This Row],[Current Month High]]/Table2[[#This Row],[Close Price]])-1</f>
        <v>1.2922258694478161E-2</v>
      </c>
      <c r="AI348">
        <v>6.7810695142726596</v>
      </c>
      <c r="AJ348">
        <v>70.168988192038398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0.21</v>
      </c>
      <c r="AM348" t="s">
        <v>3191</v>
      </c>
      <c r="AN348">
        <v>7.67</v>
      </c>
      <c r="AO348" t="s">
        <v>3191</v>
      </c>
      <c r="AP348">
        <v>2.0353672181002001E-2</v>
      </c>
      <c r="AQ348">
        <f>(Table2[[#This Row],[Sharpe Ratio]]-AVERAGE(Table2[Sharpe Ratio]))/_xlfn.STDEV.P(Table2[Sharpe Ratio])</f>
        <v>-0.51520285246671182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-0.76163401131208519</v>
      </c>
      <c r="AS348">
        <f>_xlfn.RANK.AVG(Table2[[#This Row],[1Y Return vs Nifty Z-Score]],Table2[1Y Return vs Nifty Z-Score])</f>
        <v>251</v>
      </c>
      <c r="AT348">
        <f>_xlfn.RANK.AVG(Table2[[#This Row],[6M Return vs Nifty Z-Score]],Table2[6M Return vs Nifty Z-Score])</f>
        <v>335</v>
      </c>
      <c r="AU348">
        <f>_xlfn.RANK.AVG(Table2[[#This Row],[Sharpe Ratio Z-Score]],Table2[Sharpe Ratio Z-Score])</f>
        <v>476</v>
      </c>
      <c r="AV348">
        <f>(Table2[[#This Row],[Rank 1Y]]+Table2[[#This Row],[Rank 6M]]+Table2[[#This Row],[Rank Sharpe]])/3</f>
        <v>354</v>
      </c>
    </row>
    <row r="349" spans="1:48" x14ac:dyDescent="0.3">
      <c r="A349" t="s">
        <v>1042</v>
      </c>
      <c r="B349" t="s">
        <v>1043</v>
      </c>
      <c r="C349" t="s">
        <v>3148</v>
      </c>
      <c r="D349" t="s">
        <v>271</v>
      </c>
      <c r="E349">
        <v>12972.718467385001</v>
      </c>
      <c r="F349">
        <v>1277.45</v>
      </c>
      <c r="G349">
        <v>-1.2036138219754799</v>
      </c>
      <c r="H349">
        <f>(Table2[[#This Row],[1Y Return vs Nifty]]-AVERAGE(Table2[1Y Return vs Nifty]))/_xlfn.STDEV.P(Table2[1Y Return vs Nifty])</f>
        <v>-0.40778474850123009</v>
      </c>
      <c r="I349">
        <v>2.6618431664124902</v>
      </c>
      <c r="J349">
        <f>(Table2[[#This Row],[1M Return vs Nifty]]-AVERAGE(Table2[1M Return vs Nifty]))/_xlfn.STDEV.P(Table2[1M Return vs Nifty])</f>
        <v>0.17152956703975453</v>
      </c>
      <c r="K349">
        <v>1.82943688074295</v>
      </c>
      <c r="L349">
        <f>(Table2[[#This Row],[6M Return vs Nifty]]-AVERAGE(Table2[6M Return vs Nifty]))/_xlfn.STDEV.P(Table2[6M Return vs Nifty])</f>
        <v>-0.37452540382159971</v>
      </c>
      <c r="M349">
        <v>1.61284679900155</v>
      </c>
      <c r="N349">
        <f>(Table2[[#This Row],[1W Return vs Nifty]]-AVERAGE(Table2[1W Return vs Nifty]))/_xlfn.STDEV.P(Table2[1W Return vs Nifty])</f>
        <v>0.21669288223179428</v>
      </c>
      <c r="O349">
        <v>1245.8900000000001</v>
      </c>
      <c r="P349">
        <v>1238.3180610842301</v>
      </c>
      <c r="Q349">
        <v>1209.6659852237899</v>
      </c>
      <c r="R349">
        <v>69.280283263859303</v>
      </c>
      <c r="S349" s="1">
        <f>(Table2[[#This Row],[Close Price]]-Table2[[#This Row],[20D EMA]])/Table2[[#This Row],[20D EMA]]</f>
        <v>2.53312892791498E-2</v>
      </c>
      <c r="T349" s="1">
        <f>(Table2[[#This Row],[Close Price]]-Table2[[#This Row],[50D EMA]])/Table2[[#This Row],[50D EMA]]</f>
        <v>3.160087876091168E-2</v>
      </c>
      <c r="U349" s="1">
        <f>(Table2[[#This Row],[Close Price]]-Table2[[#This Row],[200D EMA]])/Table2[[#This Row],[200D EMA]]</f>
        <v>5.6035315206180658E-2</v>
      </c>
      <c r="V349">
        <v>0.82017079800456705</v>
      </c>
      <c r="W349">
        <v>1261.05</v>
      </c>
      <c r="X349">
        <v>1290</v>
      </c>
      <c r="Y349">
        <v>1261.05</v>
      </c>
      <c r="Z349">
        <v>1290</v>
      </c>
      <c r="AA349">
        <v>1250.05</v>
      </c>
      <c r="AB349">
        <v>1317.6</v>
      </c>
      <c r="AC349" s="1">
        <f>(Table2[[#This Row],[Close Price]]/Table2[[#This Row],[Day Low]])-1</f>
        <v>1.3005035486301164E-2</v>
      </c>
      <c r="AD349" s="1">
        <f>(Table2[[#This Row],[Day High]]/Table2[[#This Row],[Close Price]])-1</f>
        <v>9.8242592665074291E-3</v>
      </c>
      <c r="AE349" s="1">
        <f>(Table2[[#This Row],[Close Price]]/Table2[[#This Row],[Current Week Low]])-1</f>
        <v>1.3005035486301164E-2</v>
      </c>
      <c r="AF349" s="1">
        <f>(Table2[[#This Row],[Current Week High]]/Table2[[#This Row],[Close Price]])-1</f>
        <v>9.8242592665074291E-3</v>
      </c>
      <c r="AG349" s="1">
        <f>(Table2[[#This Row],[Close Price]]/Table2[[#This Row],[Current Month Low]])-1</f>
        <v>2.1919123235070614E-2</v>
      </c>
      <c r="AH349" s="1">
        <f>(Table2[[#This Row],[Current Month High]]/Table2[[#This Row],[Close Price]])-1</f>
        <v>3.1429801557790737E-2</v>
      </c>
      <c r="AI349">
        <v>29.085287095385301</v>
      </c>
      <c r="AJ349">
        <v>28.651996575859801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-0.16</v>
      </c>
      <c r="AM349" t="s">
        <v>3189</v>
      </c>
      <c r="AN349">
        <v>5.35</v>
      </c>
      <c r="AO349" t="s">
        <v>3191</v>
      </c>
      <c r="AP349">
        <v>0.122758589929751</v>
      </c>
      <c r="AQ349">
        <f>(Table2[[#This Row],[Sharpe Ratio]]-AVERAGE(Table2[Sharpe Ratio]))/_xlfn.STDEV.P(Table2[Sharpe Ratio])</f>
        <v>0.67572320338432523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0.28163550033304424</v>
      </c>
      <c r="AS349">
        <f>_xlfn.RANK.AVG(Table2[[#This Row],[1Y Return vs Nifty Z-Score]],Table2[1Y Return vs Nifty Z-Score])</f>
        <v>441</v>
      </c>
      <c r="AT349">
        <f>_xlfn.RANK.AVG(Table2[[#This Row],[6M Return vs Nifty Z-Score]],Table2[6M Return vs Nifty Z-Score])</f>
        <v>447</v>
      </c>
      <c r="AU349">
        <f>_xlfn.RANK.AVG(Table2[[#This Row],[Sharpe Ratio Z-Score]],Table2[Sharpe Ratio Z-Score])</f>
        <v>175</v>
      </c>
      <c r="AV349">
        <f>(Table2[[#This Row],[Rank 1Y]]+Table2[[#This Row],[Rank 6M]]+Table2[[#This Row],[Rank Sharpe]])/3</f>
        <v>354.33333333333331</v>
      </c>
    </row>
    <row r="350" spans="1:48" x14ac:dyDescent="0.3">
      <c r="A350" t="s">
        <v>1928</v>
      </c>
      <c r="B350" t="s">
        <v>1929</v>
      </c>
      <c r="C350" t="s">
        <v>3155</v>
      </c>
      <c r="D350" t="s">
        <v>528</v>
      </c>
      <c r="E350">
        <v>3714.60826124</v>
      </c>
      <c r="F350">
        <v>4353.6499999999996</v>
      </c>
      <c r="G350">
        <v>-7.2269718560132299</v>
      </c>
      <c r="H350">
        <f>(Table2[[#This Row],[1Y Return vs Nifty]]-AVERAGE(Table2[1Y Return vs Nifty]))/_xlfn.STDEV.P(Table2[1Y Return vs Nifty])</f>
        <v>-0.51517812026572052</v>
      </c>
      <c r="I350">
        <v>6.2338046377671503</v>
      </c>
      <c r="J350">
        <f>(Table2[[#This Row],[1M Return vs Nifty]]-AVERAGE(Table2[1M Return vs Nifty]))/_xlfn.STDEV.P(Table2[1M Return vs Nifty])</f>
        <v>0.51701494602161202</v>
      </c>
      <c r="K350">
        <v>29.1938201147642</v>
      </c>
      <c r="L350">
        <f>(Table2[[#This Row],[6M Return vs Nifty]]-AVERAGE(Table2[6M Return vs Nifty]))/_xlfn.STDEV.P(Table2[6M Return vs Nifty])</f>
        <v>0.51172952186565668</v>
      </c>
      <c r="M350">
        <v>2.1692117159472399</v>
      </c>
      <c r="N350">
        <f>(Table2[[#This Row],[1W Return vs Nifty]]-AVERAGE(Table2[1W Return vs Nifty]))/_xlfn.STDEV.P(Table2[1W Return vs Nifty])</f>
        <v>0.32441443730332009</v>
      </c>
      <c r="O350">
        <v>4149.07</v>
      </c>
      <c r="P350">
        <v>4031.3013233480301</v>
      </c>
      <c r="Q350">
        <v>3666.7537585350101</v>
      </c>
      <c r="R350">
        <v>68.518148007241606</v>
      </c>
      <c r="S350" s="1">
        <f>(Table2[[#This Row],[Close Price]]-Table2[[#This Row],[20D EMA]])/Table2[[#This Row],[20D EMA]]</f>
        <v>4.930743516016841E-2</v>
      </c>
      <c r="T350" s="1">
        <f>(Table2[[#This Row],[Close Price]]-Table2[[#This Row],[50D EMA]])/Table2[[#This Row],[50D EMA]]</f>
        <v>7.9961444406308035E-2</v>
      </c>
      <c r="U350" s="1">
        <f>(Table2[[#This Row],[Close Price]]-Table2[[#This Row],[200D EMA]])/Table2[[#This Row],[200D EMA]]</f>
        <v>0.18733088903669043</v>
      </c>
      <c r="V350">
        <v>0.70322606360284301</v>
      </c>
      <c r="W350">
        <v>4260.05</v>
      </c>
      <c r="X350">
        <v>4398</v>
      </c>
      <c r="Y350">
        <v>4260.05</v>
      </c>
      <c r="Z350">
        <v>4398</v>
      </c>
      <c r="AA350">
        <v>4199.8</v>
      </c>
      <c r="AB350">
        <v>4399.8999999999996</v>
      </c>
      <c r="AC350" s="1">
        <f>(Table2[[#This Row],[Close Price]]/Table2[[#This Row],[Day Low]])-1</f>
        <v>2.1971573103601871E-2</v>
      </c>
      <c r="AD350" s="1">
        <f>(Table2[[#This Row],[Day High]]/Table2[[#This Row],[Close Price]])-1</f>
        <v>1.0186854708118531E-2</v>
      </c>
      <c r="AE350" s="1">
        <f>(Table2[[#This Row],[Close Price]]/Table2[[#This Row],[Current Week Low]])-1</f>
        <v>2.1971573103601871E-2</v>
      </c>
      <c r="AF350" s="1">
        <f>(Table2[[#This Row],[Current Week High]]/Table2[[#This Row],[Close Price]])-1</f>
        <v>1.0186854708118531E-2</v>
      </c>
      <c r="AG350" s="1">
        <f>(Table2[[#This Row],[Close Price]]/Table2[[#This Row],[Current Month Low]])-1</f>
        <v>3.6632696795085407E-2</v>
      </c>
      <c r="AH350" s="1">
        <f>(Table2[[#This Row],[Current Month High]]/Table2[[#This Row],[Close Price]])-1</f>
        <v>1.0623270129661355E-2</v>
      </c>
      <c r="AI350">
        <v>1.06232701296613</v>
      </c>
      <c r="AJ350">
        <v>45.2960218929381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0.03</v>
      </c>
      <c r="AM350" t="s">
        <v>3191</v>
      </c>
      <c r="AN350">
        <v>10.76</v>
      </c>
      <c r="AO350" t="s">
        <v>3191</v>
      </c>
      <c r="AP350">
        <v>4.6205456615858002E-2</v>
      </c>
      <c r="AQ350">
        <f>(Table2[[#This Row],[Sharpe Ratio]]-AVERAGE(Table2[Sharpe Ratio]))/_xlfn.STDEV.P(Table2[Sharpe Ratio])</f>
        <v>-0.21455748942612296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0.62342329549874531</v>
      </c>
      <c r="AS350">
        <f>_xlfn.RANK.AVG(Table2[[#This Row],[1Y Return vs Nifty Z-Score]],Table2[1Y Return vs Nifty Z-Score])</f>
        <v>484</v>
      </c>
      <c r="AT350">
        <f>_xlfn.RANK.AVG(Table2[[#This Row],[6M Return vs Nifty Z-Score]],Table2[6M Return vs Nifty Z-Score])</f>
        <v>184</v>
      </c>
      <c r="AU350">
        <f>_xlfn.RANK.AVG(Table2[[#This Row],[Sharpe Ratio Z-Score]],Table2[Sharpe Ratio Z-Score])</f>
        <v>398</v>
      </c>
      <c r="AV350">
        <f>(Table2[[#This Row],[Rank 1Y]]+Table2[[#This Row],[Rank 6M]]+Table2[[#This Row],[Rank Sharpe]])/3</f>
        <v>355.33333333333331</v>
      </c>
    </row>
    <row r="351" spans="1:48" x14ac:dyDescent="0.3">
      <c r="A351" t="s">
        <v>966</v>
      </c>
      <c r="B351" t="s">
        <v>967</v>
      </c>
      <c r="C351" t="s">
        <v>3154</v>
      </c>
      <c r="D351" t="s">
        <v>345</v>
      </c>
      <c r="E351">
        <v>15297.438968729901</v>
      </c>
      <c r="F351">
        <v>4532.05</v>
      </c>
      <c r="G351">
        <v>23.106737035668399</v>
      </c>
      <c r="H351">
        <f>(Table2[[#This Row],[1Y Return vs Nifty]]-AVERAGE(Table2[1Y Return vs Nifty]))/_xlfn.STDEV.P(Table2[1Y Return vs Nifty])</f>
        <v>2.5656287649500169E-2</v>
      </c>
      <c r="I351">
        <v>1.17694083352673</v>
      </c>
      <c r="J351">
        <f>(Table2[[#This Row],[1M Return vs Nifty]]-AVERAGE(Table2[1M Return vs Nifty]))/_xlfn.STDEV.P(Table2[1M Return vs Nifty])</f>
        <v>2.7907624490211221E-2</v>
      </c>
      <c r="K351">
        <v>14.1428786020471</v>
      </c>
      <c r="L351">
        <f>(Table2[[#This Row],[6M Return vs Nifty]]-AVERAGE(Table2[6M Return vs Nifty]))/_xlfn.STDEV.P(Table2[6M Return vs Nifty])</f>
        <v>2.4272123765325049E-2</v>
      </c>
      <c r="M351">
        <v>2.0713781343307902</v>
      </c>
      <c r="N351">
        <f>(Table2[[#This Row],[1W Return vs Nifty]]-AVERAGE(Table2[1W Return vs Nifty]))/_xlfn.STDEV.P(Table2[1W Return vs Nifty])</f>
        <v>0.30547221929324786</v>
      </c>
      <c r="O351">
        <v>4405.8999999999996</v>
      </c>
      <c r="P351">
        <v>4302.2626704026998</v>
      </c>
      <c r="Q351">
        <v>3830.6133344865698</v>
      </c>
      <c r="R351">
        <v>58.942653605444697</v>
      </c>
      <c r="S351" s="1">
        <f>(Table2[[#This Row],[Close Price]]-Table2[[#This Row],[20D EMA]])/Table2[[#This Row],[20D EMA]]</f>
        <v>2.8632061553825677E-2</v>
      </c>
      <c r="T351" s="1">
        <f>(Table2[[#This Row],[Close Price]]-Table2[[#This Row],[50D EMA]])/Table2[[#This Row],[50D EMA]]</f>
        <v>5.3410808962947837E-2</v>
      </c>
      <c r="U351" s="1">
        <f>(Table2[[#This Row],[Close Price]]-Table2[[#This Row],[200D EMA]])/Table2[[#This Row],[200D EMA]]</f>
        <v>0.18311340881066671</v>
      </c>
      <c r="V351">
        <v>0.84441358313543102</v>
      </c>
      <c r="W351">
        <v>4378.05</v>
      </c>
      <c r="X351">
        <v>4543.3</v>
      </c>
      <c r="Y351">
        <v>4378.05</v>
      </c>
      <c r="Z351">
        <v>4543.3</v>
      </c>
      <c r="AA351">
        <v>4378.05</v>
      </c>
      <c r="AB351">
        <v>4727</v>
      </c>
      <c r="AC351" s="1">
        <f>(Table2[[#This Row],[Close Price]]/Table2[[#This Row],[Day Low]])-1</f>
        <v>3.5175477666997912E-2</v>
      </c>
      <c r="AD351" s="1">
        <f>(Table2[[#This Row],[Day High]]/Table2[[#This Row],[Close Price]])-1</f>
        <v>2.482320362749757E-3</v>
      </c>
      <c r="AE351" s="1">
        <f>(Table2[[#This Row],[Close Price]]/Table2[[#This Row],[Current Week Low]])-1</f>
        <v>3.5175477666997912E-2</v>
      </c>
      <c r="AF351" s="1">
        <f>(Table2[[#This Row],[Current Week High]]/Table2[[#This Row],[Close Price]])-1</f>
        <v>2.482320362749757E-3</v>
      </c>
      <c r="AG351" s="1">
        <f>(Table2[[#This Row],[Close Price]]/Table2[[#This Row],[Current Month Low]])-1</f>
        <v>3.5175477666997912E-2</v>
      </c>
      <c r="AH351" s="1">
        <f>(Table2[[#This Row],[Current Month High]]/Table2[[#This Row],[Close Price]])-1</f>
        <v>4.3015853752716771E-2</v>
      </c>
      <c r="AI351">
        <v>7.8540616277402</v>
      </c>
      <c r="AJ351">
        <v>66.555190092060002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0.03</v>
      </c>
      <c r="AM351" t="s">
        <v>3191</v>
      </c>
      <c r="AN351">
        <v>7.91</v>
      </c>
      <c r="AO351" t="s">
        <v>3191</v>
      </c>
      <c r="AP351">
        <v>2.5369463618425001E-2</v>
      </c>
      <c r="AQ351">
        <f>(Table2[[#This Row],[Sharpe Ratio]]-AVERAGE(Table2[Sharpe Ratio]))/_xlfn.STDEV.P(Table2[Sharpe Ratio])</f>
        <v>-0.4568713109269058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-7.3563055728621485E-2</v>
      </c>
      <c r="AS351">
        <f>_xlfn.RANK.AVG(Table2[[#This Row],[1Y Return vs Nifty Z-Score]],Table2[1Y Return vs Nifty Z-Score])</f>
        <v>294</v>
      </c>
      <c r="AT351">
        <f>_xlfn.RANK.AVG(Table2[[#This Row],[6M Return vs Nifty Z-Score]],Table2[6M Return vs Nifty Z-Score])</f>
        <v>312</v>
      </c>
      <c r="AU351">
        <f>_xlfn.RANK.AVG(Table2[[#This Row],[Sharpe Ratio Z-Score]],Table2[Sharpe Ratio Z-Score])</f>
        <v>461</v>
      </c>
      <c r="AV351">
        <f>(Table2[[#This Row],[Rank 1Y]]+Table2[[#This Row],[Rank 6M]]+Table2[[#This Row],[Rank Sharpe]])/3</f>
        <v>355.66666666666669</v>
      </c>
    </row>
    <row r="352" spans="1:48" x14ac:dyDescent="0.3">
      <c r="A352" t="s">
        <v>666</v>
      </c>
      <c r="B352" t="s">
        <v>667</v>
      </c>
      <c r="C352" t="s">
        <v>3148</v>
      </c>
      <c r="D352" t="s">
        <v>271</v>
      </c>
      <c r="E352">
        <v>27966.847279500002</v>
      </c>
      <c r="F352">
        <v>1377</v>
      </c>
      <c r="G352">
        <v>8.0956910963603796</v>
      </c>
      <c r="H352">
        <f>(Table2[[#This Row],[1Y Return vs Nifty]]-AVERAGE(Table2[1Y Return vs Nifty]))/_xlfn.STDEV.P(Table2[1Y Return vs Nifty])</f>
        <v>-0.24198293087679593</v>
      </c>
      <c r="I352">
        <v>6.9600094974420603</v>
      </c>
      <c r="J352">
        <f>(Table2[[#This Row],[1M Return vs Nifty]]-AVERAGE(Table2[1M Return vs Nifty]))/_xlfn.STDEV.P(Table2[1M Return vs Nifty])</f>
        <v>0.58725455055690445</v>
      </c>
      <c r="K352">
        <v>-2.9533205277712198</v>
      </c>
      <c r="L352">
        <f>(Table2[[#This Row],[6M Return vs Nifty]]-AVERAGE(Table2[6M Return vs Nifty]))/_xlfn.STDEV.P(Table2[6M Return vs Nifty])</f>
        <v>-0.52942538002106365</v>
      </c>
      <c r="M352">
        <v>6.5769347798622002</v>
      </c>
      <c r="N352">
        <f>(Table2[[#This Row],[1W Return vs Nifty]]-AVERAGE(Table2[1W Return vs Nifty]))/_xlfn.STDEV.P(Table2[1W Return vs Nifty])</f>
        <v>1.1778233570751229</v>
      </c>
      <c r="O352">
        <v>1276.5999999999999</v>
      </c>
      <c r="P352">
        <v>1254.5434186456</v>
      </c>
      <c r="Q352">
        <v>1210.6580265434</v>
      </c>
      <c r="R352">
        <v>89.130258989083799</v>
      </c>
      <c r="S352" s="1">
        <f>(Table2[[#This Row],[Close Price]]-Table2[[#This Row],[20D EMA]])/Table2[[#This Row],[20D EMA]]</f>
        <v>7.8646404511985041E-2</v>
      </c>
      <c r="T352" s="1">
        <f>(Table2[[#This Row],[Close Price]]-Table2[[#This Row],[50D EMA]])/Table2[[#This Row],[50D EMA]]</f>
        <v>9.7610476875008137E-2</v>
      </c>
      <c r="U352" s="1">
        <f>(Table2[[#This Row],[Close Price]]-Table2[[#This Row],[200D EMA]])/Table2[[#This Row],[200D EMA]]</f>
        <v>0.13739798507059003</v>
      </c>
      <c r="V352">
        <v>1.0838383149820401</v>
      </c>
      <c r="W352">
        <v>1332.5</v>
      </c>
      <c r="X352">
        <v>1392.95</v>
      </c>
      <c r="Y352">
        <v>1332.5</v>
      </c>
      <c r="Z352">
        <v>1392.95</v>
      </c>
      <c r="AA352">
        <v>1252.05</v>
      </c>
      <c r="AB352">
        <v>1392.95</v>
      </c>
      <c r="AC352" s="1">
        <f>(Table2[[#This Row],[Close Price]]/Table2[[#This Row],[Day Low]])-1</f>
        <v>3.3395872420262762E-2</v>
      </c>
      <c r="AD352" s="1">
        <f>(Table2[[#This Row],[Day High]]/Table2[[#This Row],[Close Price]])-1</f>
        <v>1.1583151779230194E-2</v>
      </c>
      <c r="AE352" s="1">
        <f>(Table2[[#This Row],[Close Price]]/Table2[[#This Row],[Current Week Low]])-1</f>
        <v>3.3395872420262762E-2</v>
      </c>
      <c r="AF352" s="1">
        <f>(Table2[[#This Row],[Current Week High]]/Table2[[#This Row],[Close Price]])-1</f>
        <v>1.1583151779230194E-2</v>
      </c>
      <c r="AG352" s="1">
        <f>(Table2[[#This Row],[Close Price]]/Table2[[#This Row],[Current Month Low]])-1</f>
        <v>9.97963340122201E-2</v>
      </c>
      <c r="AH352" s="1">
        <f>(Table2[[#This Row],[Current Month High]]/Table2[[#This Row],[Close Price]])-1</f>
        <v>1.1583151779230194E-2</v>
      </c>
      <c r="AI352">
        <v>4.9310094408133702</v>
      </c>
      <c r="AJ352">
        <v>40.517373335374202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-0.05</v>
      </c>
      <c r="AM352" t="s">
        <v>3189</v>
      </c>
      <c r="AN352">
        <v>8.51</v>
      </c>
      <c r="AO352" t="s">
        <v>3191</v>
      </c>
      <c r="AP352">
        <v>0.117986422412573</v>
      </c>
      <c r="AQ352">
        <f>(Table2[[#This Row],[Sharpe Ratio]]-AVERAGE(Table2[Sharpe Ratio]))/_xlfn.STDEV.P(Table2[Sharpe Ratio])</f>
        <v>0.6202249054115927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1.6138945021457605</v>
      </c>
      <c r="AS352">
        <f>_xlfn.RANK.AVG(Table2[[#This Row],[1Y Return vs Nifty Z-Score]],Table2[1Y Return vs Nifty Z-Score])</f>
        <v>381</v>
      </c>
      <c r="AT352">
        <f>_xlfn.RANK.AVG(Table2[[#This Row],[6M Return vs Nifty Z-Score]],Table2[6M Return vs Nifty Z-Score])</f>
        <v>501</v>
      </c>
      <c r="AU352">
        <f>_xlfn.RANK.AVG(Table2[[#This Row],[Sharpe Ratio Z-Score]],Table2[Sharpe Ratio Z-Score])</f>
        <v>187</v>
      </c>
      <c r="AV352">
        <f>(Table2[[#This Row],[Rank 1Y]]+Table2[[#This Row],[Rank 6M]]+Table2[[#This Row],[Rank Sharpe]])/3</f>
        <v>356.33333333333331</v>
      </c>
    </row>
    <row r="353" spans="1:48" x14ac:dyDescent="0.3">
      <c r="A353" t="s">
        <v>1724</v>
      </c>
      <c r="B353" t="s">
        <v>1725</v>
      </c>
      <c r="C353" t="s">
        <v>3149</v>
      </c>
      <c r="D353" t="s">
        <v>206</v>
      </c>
      <c r="E353">
        <v>4783.3791461500005</v>
      </c>
      <c r="F353">
        <v>119.9</v>
      </c>
      <c r="G353">
        <v>-27.334153540658399</v>
      </c>
      <c r="H353">
        <f>(Table2[[#This Row],[1Y Return vs Nifty]]-AVERAGE(Table2[1Y Return vs Nifty]))/_xlfn.STDEV.P(Table2[1Y Return vs Nifty])</f>
        <v>-0.87367881466122133</v>
      </c>
      <c r="I353">
        <v>-8.5587653118920297</v>
      </c>
      <c r="J353">
        <f>(Table2[[#This Row],[1M Return vs Nifty]]-AVERAGE(Table2[1M Return vs Nifty]))/_xlfn.STDEV.P(Table2[1M Return vs Nifty])</f>
        <v>-0.91374422541912736</v>
      </c>
      <c r="K353">
        <v>-14.2445918210404</v>
      </c>
      <c r="L353">
        <f>(Table2[[#This Row],[6M Return vs Nifty]]-AVERAGE(Table2[6M Return vs Nifty]))/_xlfn.STDEV.P(Table2[6M Return vs Nifty])</f>
        <v>-0.89511770041254313</v>
      </c>
      <c r="M353">
        <v>-1.8233915943728101</v>
      </c>
      <c r="N353">
        <f>(Table2[[#This Row],[1W Return vs Nifty]]-AVERAGE(Table2[1W Return vs Nifty]))/_xlfn.STDEV.P(Table2[1W Return vs Nifty])</f>
        <v>-0.44862035384146581</v>
      </c>
      <c r="O353">
        <v>126.18</v>
      </c>
      <c r="P353">
        <v>127.632834842283</v>
      </c>
      <c r="Q353">
        <v>124.062094143721</v>
      </c>
      <c r="R353">
        <v>26.446471396006501</v>
      </c>
      <c r="S353" s="1">
        <f>(Table2[[#This Row],[Close Price]]-Table2[[#This Row],[20D EMA]])/Table2[[#This Row],[20D EMA]]</f>
        <v>-4.9770169598985579E-2</v>
      </c>
      <c r="T353" s="1">
        <f>(Table2[[#This Row],[Close Price]]-Table2[[#This Row],[50D EMA]])/Table2[[#This Row],[50D EMA]]</f>
        <v>-6.0586563417153023E-2</v>
      </c>
      <c r="U353" s="1">
        <f>(Table2[[#This Row],[Close Price]]-Table2[[#This Row],[200D EMA]])/Table2[[#This Row],[200D EMA]]</f>
        <v>-3.3548475643973667E-2</v>
      </c>
      <c r="V353">
        <v>0.97011736870065002</v>
      </c>
      <c r="W353">
        <v>117.76</v>
      </c>
      <c r="X353">
        <v>122</v>
      </c>
      <c r="Y353">
        <v>117.76</v>
      </c>
      <c r="Z353">
        <v>122</v>
      </c>
      <c r="AA353">
        <v>117.76</v>
      </c>
      <c r="AB353">
        <v>128</v>
      </c>
      <c r="AC353" s="1">
        <f>(Table2[[#This Row],[Close Price]]/Table2[[#This Row],[Day Low]])-1</f>
        <v>1.8172554347826164E-2</v>
      </c>
      <c r="AD353" s="1">
        <f>(Table2[[#This Row],[Day High]]/Table2[[#This Row],[Close Price]])-1</f>
        <v>1.7514595496246788E-2</v>
      </c>
      <c r="AE353" s="1">
        <f>(Table2[[#This Row],[Close Price]]/Table2[[#This Row],[Current Week Low]])-1</f>
        <v>1.8172554347826164E-2</v>
      </c>
      <c r="AF353" s="1">
        <f>(Table2[[#This Row],[Current Week High]]/Table2[[#This Row],[Close Price]])-1</f>
        <v>1.7514595496246788E-2</v>
      </c>
      <c r="AG353" s="1">
        <f>(Table2[[#This Row],[Close Price]]/Table2[[#This Row],[Current Month Low]])-1</f>
        <v>1.8172554347826164E-2</v>
      </c>
      <c r="AH353" s="1">
        <f>(Table2[[#This Row],[Current Month High]]/Table2[[#This Row],[Close Price]])-1</f>
        <v>6.7556296914095038E-2</v>
      </c>
      <c r="AI353">
        <v>24.820683903252601</v>
      </c>
      <c r="AJ353">
        <v>17.147044455300399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-7.0000000000000007E-2</v>
      </c>
      <c r="AM353" t="s">
        <v>3189</v>
      </c>
      <c r="AN353">
        <v>-5.51</v>
      </c>
      <c r="AO353" t="s">
        <v>3189</v>
      </c>
      <c r="AP353">
        <v>5.6110963556429997E-3</v>
      </c>
      <c r="AQ353">
        <f>(Table2[[#This Row],[Sharpe Ratio]]-AVERAGE(Table2[Sharpe Ratio]))/_xlfn.STDEV.P(Table2[Sharpe Ratio])</f>
        <v>-0.68665279907822729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624</v>
      </c>
      <c r="AT353">
        <f>_xlfn.RANK.AVG(Table2[[#This Row],[6M Return vs Nifty Z-Score]],Table2[6M Return vs Nifty Z-Score])</f>
        <v>615</v>
      </c>
      <c r="AU353">
        <f>_xlfn.RANK.AVG(Table2[[#This Row],[Sharpe Ratio Z-Score]],Table2[Sharpe Ratio Z-Score])</f>
        <v>513</v>
      </c>
      <c r="AV353">
        <f>(Table2[[#This Row],[Rank 1Y]]+Table2[[#This Row],[Rank 6M]]+Table2[[#This Row],[Rank Sharpe]])/3</f>
        <v>584</v>
      </c>
    </row>
    <row r="354" spans="1:48" x14ac:dyDescent="0.3">
      <c r="A354" t="s">
        <v>70</v>
      </c>
      <c r="B354" t="s">
        <v>71</v>
      </c>
      <c r="C354" t="s">
        <v>3151</v>
      </c>
      <c r="D354" t="s">
        <v>72</v>
      </c>
      <c r="E354">
        <v>348884.02707751998</v>
      </c>
      <c r="F354">
        <v>5361.4</v>
      </c>
      <c r="G354">
        <v>14.876818580924001</v>
      </c>
      <c r="H354">
        <f>(Table2[[#This Row],[1Y Return vs Nifty]]-AVERAGE(Table2[1Y Return vs Nifty]))/_xlfn.STDEV.P(Table2[1Y Return vs Nifty])</f>
        <v>-0.12107892005478529</v>
      </c>
      <c r="I354">
        <v>3.1352637160458601</v>
      </c>
      <c r="J354">
        <f>(Table2[[#This Row],[1M Return vs Nifty]]-AVERAGE(Table2[1M Return vs Nifty]))/_xlfn.STDEV.P(Table2[1M Return vs Nifty])</f>
        <v>0.21731950047536189</v>
      </c>
      <c r="K354">
        <v>23.860165608611702</v>
      </c>
      <c r="L354">
        <f>(Table2[[#This Row],[6M Return vs Nifty]]-AVERAGE(Table2[6M Return vs Nifty]))/_xlfn.STDEV.P(Table2[6M Return vs Nifty])</f>
        <v>0.33898754783443547</v>
      </c>
      <c r="M354">
        <v>7.6612324103073304</v>
      </c>
      <c r="N354">
        <f>(Table2[[#This Row],[1W Return vs Nifty]]-AVERAGE(Table2[1W Return vs Nifty]))/_xlfn.STDEV.P(Table2[1W Return vs Nifty])</f>
        <v>1.3877615170028483</v>
      </c>
      <c r="O354">
        <v>5079.8599999999997</v>
      </c>
      <c r="P354">
        <v>4976.50691808387</v>
      </c>
      <c r="Q354">
        <v>4525.6459482681403</v>
      </c>
      <c r="R354">
        <v>78.138118540616304</v>
      </c>
      <c r="S354" s="1">
        <f>(Table2[[#This Row],[Close Price]]-Table2[[#This Row],[20D EMA]])/Table2[[#This Row],[20D EMA]]</f>
        <v>5.5422787242168085E-2</v>
      </c>
      <c r="T354" s="1">
        <f>(Table2[[#This Row],[Close Price]]-Table2[[#This Row],[50D EMA]])/Table2[[#This Row],[50D EMA]]</f>
        <v>7.7342016850712431E-2</v>
      </c>
      <c r="U354" s="1">
        <f>(Table2[[#This Row],[Close Price]]-Table2[[#This Row],[200D EMA]])/Table2[[#This Row],[200D EMA]]</f>
        <v>0.18467066608506638</v>
      </c>
      <c r="V354">
        <v>1.0439549849673999</v>
      </c>
      <c r="W354">
        <v>5216.05</v>
      </c>
      <c r="X354">
        <v>5395</v>
      </c>
      <c r="Y354">
        <v>5216.05</v>
      </c>
      <c r="Z354">
        <v>5395</v>
      </c>
      <c r="AA354">
        <v>4951</v>
      </c>
      <c r="AB354">
        <v>5395</v>
      </c>
      <c r="AC354" s="1">
        <f>(Table2[[#This Row],[Close Price]]/Table2[[#This Row],[Day Low]])-1</f>
        <v>2.7865913862021863E-2</v>
      </c>
      <c r="AD354" s="1">
        <f>(Table2[[#This Row],[Day High]]/Table2[[#This Row],[Close Price]])-1</f>
        <v>6.2670198082590556E-3</v>
      </c>
      <c r="AE354" s="1">
        <f>(Table2[[#This Row],[Close Price]]/Table2[[#This Row],[Current Week Low]])-1</f>
        <v>2.7865913862021863E-2</v>
      </c>
      <c r="AF354" s="1">
        <f>(Table2[[#This Row],[Current Week High]]/Table2[[#This Row],[Close Price]])-1</f>
        <v>6.2670198082590556E-3</v>
      </c>
      <c r="AG354" s="1">
        <f>(Table2[[#This Row],[Close Price]]/Table2[[#This Row],[Current Month Low]])-1</f>
        <v>8.2892344980811883E-2</v>
      </c>
      <c r="AH354" s="1">
        <f>(Table2[[#This Row],[Current Month High]]/Table2[[#This Row],[Close Price]])-1</f>
        <v>6.2670198082590556E-3</v>
      </c>
      <c r="AI354">
        <v>0.626701980825905</v>
      </c>
      <c r="AJ354">
        <v>48.268805309734397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</v>
      </c>
      <c r="AM354" t="s">
        <v>3190</v>
      </c>
      <c r="AN354">
        <v>6</v>
      </c>
      <c r="AO354" t="s">
        <v>3191</v>
      </c>
      <c r="AP354">
        <v>4.8471711807910002E-3</v>
      </c>
      <c r="AQ354">
        <f>(Table2[[#This Row],[Sharpe Ratio]]-AVERAGE(Table2[Sharpe Ratio]))/_xlfn.STDEV.P(Table2[Sharpe Ratio])</f>
        <v>-0.69553692706204107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1.1274527181958194</v>
      </c>
      <c r="AS354">
        <f>_xlfn.RANK.AVG(Table2[[#This Row],[1Y Return vs Nifty Z-Score]],Table2[1Y Return vs Nifty Z-Score])</f>
        <v>341</v>
      </c>
      <c r="AT354">
        <f>_xlfn.RANK.AVG(Table2[[#This Row],[6M Return vs Nifty Z-Score]],Table2[6M Return vs Nifty Z-Score])</f>
        <v>221</v>
      </c>
      <c r="AU354">
        <f>_xlfn.RANK.AVG(Table2[[#This Row],[Sharpe Ratio Z-Score]],Table2[Sharpe Ratio Z-Score])</f>
        <v>516</v>
      </c>
      <c r="AV354">
        <f>(Table2[[#This Row],[Rank 1Y]]+Table2[[#This Row],[Rank 6M]]+Table2[[#This Row],[Rank Sharpe]])/3</f>
        <v>359.33333333333331</v>
      </c>
    </row>
    <row r="355" spans="1:48" x14ac:dyDescent="0.3">
      <c r="A355" t="s">
        <v>1406</v>
      </c>
      <c r="B355" t="s">
        <v>1407</v>
      </c>
      <c r="C355" t="s">
        <v>3147</v>
      </c>
      <c r="D355" t="s">
        <v>46</v>
      </c>
      <c r="E355">
        <v>7804.9551519799998</v>
      </c>
      <c r="F355">
        <v>533.79999999999995</v>
      </c>
      <c r="G355">
        <v>36.978888260411502</v>
      </c>
      <c r="H355">
        <f>(Table2[[#This Row],[1Y Return vs Nifty]]-AVERAGE(Table2[1Y Return vs Nifty]))/_xlfn.STDEV.P(Table2[1Y Return vs Nifty])</f>
        <v>0.2729895999369979</v>
      </c>
      <c r="I355">
        <v>-2.5991208432357298</v>
      </c>
      <c r="J355">
        <f>(Table2[[#This Row],[1M Return vs Nifty]]-AVERAGE(Table2[1M Return vs Nifty]))/_xlfn.STDEV.P(Table2[1M Return vs Nifty])</f>
        <v>-0.33731862722531725</v>
      </c>
      <c r="K355">
        <v>13.020026262767001</v>
      </c>
      <c r="L355">
        <f>(Table2[[#This Row],[6M Return vs Nifty]]-AVERAGE(Table2[6M Return vs Nifty]))/_xlfn.STDEV.P(Table2[6M Return vs Nifty])</f>
        <v>-1.2093885583251428E-2</v>
      </c>
      <c r="M355">
        <v>-1.9951355704772</v>
      </c>
      <c r="N355">
        <f>(Table2[[#This Row],[1W Return vs Nifty]]-AVERAGE(Table2[1W Return vs Nifty]))/_xlfn.STDEV.P(Table2[1W Return vs Nifty])</f>
        <v>-0.48187286063448104</v>
      </c>
      <c r="O355">
        <v>541.92999999999995</v>
      </c>
      <c r="P355">
        <v>526.396703013452</v>
      </c>
      <c r="Q355">
        <v>454.84329591287599</v>
      </c>
      <c r="R355">
        <v>42.785212348015598</v>
      </c>
      <c r="S355" s="1">
        <f>(Table2[[#This Row],[Close Price]]-Table2[[#This Row],[20D EMA]])/Table2[[#This Row],[20D EMA]]</f>
        <v>-1.5001937519605846E-2</v>
      </c>
      <c r="T355" s="1">
        <f>(Table2[[#This Row],[Close Price]]-Table2[[#This Row],[50D EMA]])/Table2[[#This Row],[50D EMA]]</f>
        <v>1.4064102119497445E-2</v>
      </c>
      <c r="U355" s="1">
        <f>(Table2[[#This Row],[Close Price]]-Table2[[#This Row],[200D EMA]])/Table2[[#This Row],[200D EMA]]</f>
        <v>0.1735910033117162</v>
      </c>
      <c r="V355">
        <v>0.88743447134255704</v>
      </c>
      <c r="W355">
        <v>528.15</v>
      </c>
      <c r="X355">
        <v>547.35</v>
      </c>
      <c r="Y355">
        <v>528.15</v>
      </c>
      <c r="Z355">
        <v>547.35</v>
      </c>
      <c r="AA355">
        <v>528.15</v>
      </c>
      <c r="AB355">
        <v>581.75</v>
      </c>
      <c r="AC355" s="1">
        <f>(Table2[[#This Row],[Close Price]]/Table2[[#This Row],[Day Low]])-1</f>
        <v>1.0697718451197602E-2</v>
      </c>
      <c r="AD355" s="1">
        <f>(Table2[[#This Row],[Day High]]/Table2[[#This Row],[Close Price]])-1</f>
        <v>2.538403896590502E-2</v>
      </c>
      <c r="AE355" s="1">
        <f>(Table2[[#This Row],[Close Price]]/Table2[[#This Row],[Current Week Low]])-1</f>
        <v>1.0697718451197602E-2</v>
      </c>
      <c r="AF355" s="1">
        <f>(Table2[[#This Row],[Current Week High]]/Table2[[#This Row],[Close Price]])-1</f>
        <v>2.538403896590502E-2</v>
      </c>
      <c r="AG355" s="1">
        <f>(Table2[[#This Row],[Close Price]]/Table2[[#This Row],[Current Month Low]])-1</f>
        <v>1.0697718451197602E-2</v>
      </c>
      <c r="AH355" s="1">
        <f>(Table2[[#This Row],[Current Month High]]/Table2[[#This Row],[Close Price]])-1</f>
        <v>8.9827650805545334E-2</v>
      </c>
      <c r="AI355">
        <v>10.1536155863619</v>
      </c>
      <c r="AJ355">
        <v>86.480349344978094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-0.05</v>
      </c>
      <c r="AM355" t="s">
        <v>3189</v>
      </c>
      <c r="AN355">
        <v>2.39</v>
      </c>
      <c r="AO355" t="s">
        <v>3191</v>
      </c>
      <c r="AP355">
        <v>3.53173157469E-4</v>
      </c>
      <c r="AQ355">
        <f>(Table2[[#This Row],[Sharpe Ratio]]-AVERAGE(Table2[Sharpe Ratio]))/_xlfn.STDEV.P(Table2[Sharpe Ratio])</f>
        <v>-0.7478002309987567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-1.3060960045048084</v>
      </c>
      <c r="AS355">
        <f>_xlfn.RANK.AVG(Table2[[#This Row],[1Y Return vs Nifty Z-Score]],Table2[1Y Return vs Nifty Z-Score])</f>
        <v>223</v>
      </c>
      <c r="AT355">
        <f>_xlfn.RANK.AVG(Table2[[#This Row],[6M Return vs Nifty Z-Score]],Table2[6M Return vs Nifty Z-Score])</f>
        <v>324</v>
      </c>
      <c r="AU355">
        <f>_xlfn.RANK.AVG(Table2[[#This Row],[Sharpe Ratio Z-Score]],Table2[Sharpe Ratio Z-Score])</f>
        <v>531</v>
      </c>
      <c r="AV355">
        <f>(Table2[[#This Row],[Rank 1Y]]+Table2[[#This Row],[Rank 6M]]+Table2[[#This Row],[Rank Sharpe]])/3</f>
        <v>359.33333333333331</v>
      </c>
    </row>
    <row r="356" spans="1:48" x14ac:dyDescent="0.3">
      <c r="A356" t="s">
        <v>781</v>
      </c>
      <c r="B356" t="s">
        <v>782</v>
      </c>
      <c r="C356" t="s">
        <v>3149</v>
      </c>
      <c r="D356" t="s">
        <v>206</v>
      </c>
      <c r="E356">
        <v>21174.111072255</v>
      </c>
      <c r="F356">
        <v>558.15</v>
      </c>
      <c r="G356">
        <v>-14.251584191097701</v>
      </c>
      <c r="H356">
        <f>(Table2[[#This Row],[1Y Return vs Nifty]]-AVERAGE(Table2[1Y Return vs Nifty]))/_xlfn.STDEV.P(Table2[1Y Return vs Nifty])</f>
        <v>-0.64042334057971917</v>
      </c>
      <c r="I356">
        <v>1.04666722845555</v>
      </c>
      <c r="J356">
        <f>(Table2[[#This Row],[1M Return vs Nifty]]-AVERAGE(Table2[1M Return vs Nifty]))/_xlfn.STDEV.P(Table2[1M Return vs Nifty])</f>
        <v>1.5307369369799649E-2</v>
      </c>
      <c r="K356">
        <v>15.704401474908</v>
      </c>
      <c r="L356">
        <f>(Table2[[#This Row],[6M Return vs Nifty]]-AVERAGE(Table2[6M Return vs Nifty]))/_xlfn.STDEV.P(Table2[6M Return vs Nifty])</f>
        <v>7.4845430161857351E-2</v>
      </c>
      <c r="M356">
        <v>-1.8873866422374601</v>
      </c>
      <c r="N356">
        <f>(Table2[[#This Row],[1W Return vs Nifty]]-AVERAGE(Table2[1W Return vs Nifty]))/_xlfn.STDEV.P(Table2[1W Return vs Nifty])</f>
        <v>-0.46101086564925797</v>
      </c>
      <c r="O356">
        <v>571.13</v>
      </c>
      <c r="P356">
        <v>567.30792439882703</v>
      </c>
      <c r="Q356">
        <v>522.78088789905496</v>
      </c>
      <c r="R356">
        <v>32.612584497698101</v>
      </c>
      <c r="S356" s="1">
        <f>(Table2[[#This Row],[Close Price]]-Table2[[#This Row],[20D EMA]])/Table2[[#This Row],[20D EMA]]</f>
        <v>-2.2726874792078893E-2</v>
      </c>
      <c r="T356" s="1">
        <f>(Table2[[#This Row],[Close Price]]-Table2[[#This Row],[50D EMA]])/Table2[[#This Row],[50D EMA]]</f>
        <v>-1.6142775386985206E-2</v>
      </c>
      <c r="U356" s="1">
        <f>(Table2[[#This Row],[Close Price]]-Table2[[#This Row],[200D EMA]])/Table2[[#This Row],[200D EMA]]</f>
        <v>6.7655709915268605E-2</v>
      </c>
      <c r="V356">
        <v>0.770991381696575</v>
      </c>
      <c r="W356">
        <v>552.1</v>
      </c>
      <c r="X356">
        <v>566.4</v>
      </c>
      <c r="Y356">
        <v>552.1</v>
      </c>
      <c r="Z356">
        <v>566.4</v>
      </c>
      <c r="AA356">
        <v>552.1</v>
      </c>
      <c r="AB356">
        <v>602.85</v>
      </c>
      <c r="AC356" s="1">
        <f>(Table2[[#This Row],[Close Price]]/Table2[[#This Row],[Day Low]])-1</f>
        <v>1.0958159753667651E-2</v>
      </c>
      <c r="AD356" s="1">
        <f>(Table2[[#This Row],[Day High]]/Table2[[#This Row],[Close Price]])-1</f>
        <v>1.4780972856758945E-2</v>
      </c>
      <c r="AE356" s="1">
        <f>(Table2[[#This Row],[Close Price]]/Table2[[#This Row],[Current Week Low]])-1</f>
        <v>1.0958159753667651E-2</v>
      </c>
      <c r="AF356" s="1">
        <f>(Table2[[#This Row],[Current Week High]]/Table2[[#This Row],[Close Price]])-1</f>
        <v>1.4780972856758945E-2</v>
      </c>
      <c r="AG356" s="1">
        <f>(Table2[[#This Row],[Close Price]]/Table2[[#This Row],[Current Month Low]])-1</f>
        <v>1.0958159753667651E-2</v>
      </c>
      <c r="AH356" s="1">
        <f>(Table2[[#This Row],[Current Month High]]/Table2[[#This Row],[Close Price]])-1</f>
        <v>8.0085998387530388E-2</v>
      </c>
      <c r="AI356">
        <v>11.5112424975365</v>
      </c>
      <c r="AJ356">
        <v>37.205014749262503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-0.03</v>
      </c>
      <c r="AM356" t="s">
        <v>3189</v>
      </c>
      <c r="AN356">
        <v>-2.3199999999999998</v>
      </c>
      <c r="AO356" t="s">
        <v>3189</v>
      </c>
      <c r="AP356">
        <v>9.7457518538743002E-2</v>
      </c>
      <c r="AQ356">
        <f>(Table2[[#This Row],[Sharpe Ratio]]-AVERAGE(Table2[Sharpe Ratio]))/_xlfn.STDEV.P(Table2[Sharpe Ratio])</f>
        <v>0.38148240105853298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-0.62979900563878721</v>
      </c>
      <c r="AS356">
        <f>_xlfn.RANK.AVG(Table2[[#This Row],[1Y Return vs Nifty Z-Score]],Table2[1Y Return vs Nifty Z-Score])</f>
        <v>546</v>
      </c>
      <c r="AT356">
        <f>_xlfn.RANK.AVG(Table2[[#This Row],[6M Return vs Nifty Z-Score]],Table2[6M Return vs Nifty Z-Score])</f>
        <v>298</v>
      </c>
      <c r="AU356">
        <f>_xlfn.RANK.AVG(Table2[[#This Row],[Sharpe Ratio Z-Score]],Table2[Sharpe Ratio Z-Score])</f>
        <v>239</v>
      </c>
      <c r="AV356">
        <f>(Table2[[#This Row],[Rank 1Y]]+Table2[[#This Row],[Rank 6M]]+Table2[[#This Row],[Rank Sharpe]])/3</f>
        <v>361</v>
      </c>
    </row>
    <row r="357" spans="1:48" x14ac:dyDescent="0.3">
      <c r="A357" t="s">
        <v>1358</v>
      </c>
      <c r="B357" t="s">
        <v>1359</v>
      </c>
      <c r="C357" t="s">
        <v>3157</v>
      </c>
      <c r="D357" t="s">
        <v>138</v>
      </c>
      <c r="E357">
        <v>8358.5150681399991</v>
      </c>
      <c r="F357">
        <v>570.6</v>
      </c>
      <c r="G357">
        <v>14.7445358114912</v>
      </c>
      <c r="H357">
        <f>(Table2[[#This Row],[1Y Return vs Nifty]]-AVERAGE(Table2[1Y Return vs Nifty]))/_xlfn.STDEV.P(Table2[1Y Return vs Nifty])</f>
        <v>-0.12343745370917773</v>
      </c>
      <c r="I357">
        <v>-0.74283387348504404</v>
      </c>
      <c r="J357">
        <f>(Table2[[#This Row],[1M Return vs Nifty]]-AVERAGE(Table2[1M Return vs Nifty]))/_xlfn.STDEV.P(Table2[1M Return vs Nifty])</f>
        <v>-0.15777581513552727</v>
      </c>
      <c r="K357">
        <v>16.790782335977301</v>
      </c>
      <c r="L357">
        <f>(Table2[[#This Row],[6M Return vs Nifty]]-AVERAGE(Table2[6M Return vs Nifty]))/_xlfn.STDEV.P(Table2[6M Return vs Nifty])</f>
        <v>0.11003023155354376</v>
      </c>
      <c r="M357">
        <v>4.3628763734866096</v>
      </c>
      <c r="N357">
        <f>(Table2[[#This Row],[1W Return vs Nifty]]-AVERAGE(Table2[1W Return vs Nifty]))/_xlfn.STDEV.P(Table2[1W Return vs Nifty])</f>
        <v>0.74914461172345548</v>
      </c>
      <c r="O357">
        <v>582.15</v>
      </c>
      <c r="P357">
        <v>572.49831591739405</v>
      </c>
      <c r="Q357">
        <v>502.14996738698397</v>
      </c>
      <c r="R357">
        <v>42.933203439783597</v>
      </c>
      <c r="S357" s="1">
        <f>(Table2[[#This Row],[Close Price]]-Table2[[#This Row],[20D EMA]])/Table2[[#This Row],[20D EMA]]</f>
        <v>-1.9840247358928035E-2</v>
      </c>
      <c r="T357" s="1">
        <f>(Table2[[#This Row],[Close Price]]-Table2[[#This Row],[50D EMA]])/Table2[[#This Row],[50D EMA]]</f>
        <v>-3.3158454175574166E-3</v>
      </c>
      <c r="U357" s="1">
        <f>(Table2[[#This Row],[Close Price]]-Table2[[#This Row],[200D EMA]])/Table2[[#This Row],[200D EMA]]</f>
        <v>0.13631392424300356</v>
      </c>
      <c r="V357">
        <v>0.599578365649581</v>
      </c>
      <c r="W357">
        <v>567.70000000000005</v>
      </c>
      <c r="X357">
        <v>588.45000000000005</v>
      </c>
      <c r="Y357">
        <v>567.70000000000005</v>
      </c>
      <c r="Z357">
        <v>588.45000000000005</v>
      </c>
      <c r="AA357">
        <v>551.04999999999995</v>
      </c>
      <c r="AB357">
        <v>619</v>
      </c>
      <c r="AC357" s="1">
        <f>(Table2[[#This Row],[Close Price]]/Table2[[#This Row],[Day Low]])-1</f>
        <v>5.1083318654219223E-3</v>
      </c>
      <c r="AD357" s="1">
        <f>(Table2[[#This Row],[Day High]]/Table2[[#This Row],[Close Price]])-1</f>
        <v>3.1282860147213487E-2</v>
      </c>
      <c r="AE357" s="1">
        <f>(Table2[[#This Row],[Close Price]]/Table2[[#This Row],[Current Week Low]])-1</f>
        <v>5.1083318654219223E-3</v>
      </c>
      <c r="AF357" s="1">
        <f>(Table2[[#This Row],[Current Week High]]/Table2[[#This Row],[Close Price]])-1</f>
        <v>3.1282860147213487E-2</v>
      </c>
      <c r="AG357" s="1">
        <f>(Table2[[#This Row],[Close Price]]/Table2[[#This Row],[Current Month Low]])-1</f>
        <v>3.5477724344433526E-2</v>
      </c>
      <c r="AH357" s="1">
        <f>(Table2[[#This Row],[Current Month High]]/Table2[[#This Row],[Close Price]])-1</f>
        <v>8.4822993340343489E-2</v>
      </c>
      <c r="AI357">
        <v>22.502628811777001</v>
      </c>
      <c r="AJ357">
        <v>50.792811839323399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0.05</v>
      </c>
      <c r="AM357" t="s">
        <v>3191</v>
      </c>
      <c r="AN357">
        <v>-6.05</v>
      </c>
      <c r="AO357" t="s">
        <v>3189</v>
      </c>
      <c r="AP357">
        <v>2.4116132779170001E-2</v>
      </c>
      <c r="AQ357">
        <f>(Table2[[#This Row],[Sharpe Ratio]]-AVERAGE(Table2[Sharpe Ratio]))/_xlfn.STDEV.P(Table2[Sharpe Ratio])</f>
        <v>-0.4714470206280022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0.10651455380429198</v>
      </c>
      <c r="AS357">
        <f>_xlfn.RANK.AVG(Table2[[#This Row],[1Y Return vs Nifty Z-Score]],Table2[1Y Return vs Nifty Z-Score])</f>
        <v>343</v>
      </c>
      <c r="AT357">
        <f>_xlfn.RANK.AVG(Table2[[#This Row],[6M Return vs Nifty Z-Score]],Table2[6M Return vs Nifty Z-Score])</f>
        <v>282</v>
      </c>
      <c r="AU357">
        <f>_xlfn.RANK.AVG(Table2[[#This Row],[Sharpe Ratio Z-Score]],Table2[Sharpe Ratio Z-Score])</f>
        <v>466</v>
      </c>
      <c r="AV357">
        <f>(Table2[[#This Row],[Rank 1Y]]+Table2[[#This Row],[Rank 6M]]+Table2[[#This Row],[Rank Sharpe]])/3</f>
        <v>363.66666666666669</v>
      </c>
    </row>
    <row r="358" spans="1:48" x14ac:dyDescent="0.3">
      <c r="A358" t="s">
        <v>1668</v>
      </c>
      <c r="B358" t="s">
        <v>1669</v>
      </c>
      <c r="C358" t="s">
        <v>3144</v>
      </c>
      <c r="D358" t="s">
        <v>417</v>
      </c>
      <c r="E358">
        <v>5165.97764319</v>
      </c>
      <c r="F358">
        <v>284.7</v>
      </c>
      <c r="G358">
        <v>-30.416455803146601</v>
      </c>
      <c r="H358">
        <f>(Table2[[#This Row],[1Y Return vs Nifty]]-AVERAGE(Table2[1Y Return vs Nifty]))/_xlfn.STDEV.P(Table2[1Y Return vs Nifty])</f>
        <v>-0.92863467663976407</v>
      </c>
      <c r="I358">
        <v>0.77572486829403797</v>
      </c>
      <c r="J358">
        <f>(Table2[[#This Row],[1M Return vs Nifty]]-AVERAGE(Table2[1M Return vs Nifty]))/_xlfn.STDEV.P(Table2[1M Return vs Nifty])</f>
        <v>-1.0898575104494686E-2</v>
      </c>
      <c r="K358">
        <v>-11.8341374189103</v>
      </c>
      <c r="L358">
        <f>(Table2[[#This Row],[6M Return vs Nifty]]-AVERAGE(Table2[6M Return vs Nifty]))/_xlfn.STDEV.P(Table2[6M Return vs Nifty])</f>
        <v>-0.81704990444715231</v>
      </c>
      <c r="M358">
        <v>0.14824742385154399</v>
      </c>
      <c r="N358">
        <f>(Table2[[#This Row],[1W Return vs Nifty]]-AVERAGE(Table2[1W Return vs Nifty]))/_xlfn.STDEV.P(Table2[1W Return vs Nifty])</f>
        <v>-6.6878057348755252E-2</v>
      </c>
      <c r="O358">
        <v>284.70999999999998</v>
      </c>
      <c r="P358">
        <v>287.11702268751799</v>
      </c>
      <c r="Q358">
        <v>291.682702615023</v>
      </c>
      <c r="R358">
        <v>49.560638234942402</v>
      </c>
      <c r="S358" s="1">
        <f>(Table2[[#This Row],[Close Price]]-Table2[[#This Row],[20D EMA]])/Table2[[#This Row],[20D EMA]]</f>
        <v>-3.5123458958206267E-5</v>
      </c>
      <c r="T358" s="1">
        <f>(Table2[[#This Row],[Close Price]]-Table2[[#This Row],[50D EMA]])/Table2[[#This Row],[50D EMA]]</f>
        <v>-8.4182493427028549E-3</v>
      </c>
      <c r="U358" s="1">
        <f>(Table2[[#This Row],[Close Price]]-Table2[[#This Row],[200D EMA]])/Table2[[#This Row],[200D EMA]]</f>
        <v>-2.3939378483609039E-2</v>
      </c>
      <c r="V358">
        <v>0.96494151566185704</v>
      </c>
      <c r="W358">
        <v>279.5</v>
      </c>
      <c r="X358">
        <v>288</v>
      </c>
      <c r="Y358">
        <v>279.5</v>
      </c>
      <c r="Z358">
        <v>288</v>
      </c>
      <c r="AA358">
        <v>279.5</v>
      </c>
      <c r="AB358">
        <v>296.95</v>
      </c>
      <c r="AC358" s="1">
        <f>(Table2[[#This Row],[Close Price]]/Table2[[#This Row],[Day Low]])-1</f>
        <v>1.8604651162790642E-2</v>
      </c>
      <c r="AD358" s="1">
        <f>(Table2[[#This Row],[Day High]]/Table2[[#This Row],[Close Price]])-1</f>
        <v>1.1591148577450028E-2</v>
      </c>
      <c r="AE358" s="1">
        <f>(Table2[[#This Row],[Close Price]]/Table2[[#This Row],[Current Week Low]])-1</f>
        <v>1.8604651162790642E-2</v>
      </c>
      <c r="AF358" s="1">
        <f>(Table2[[#This Row],[Current Week High]]/Table2[[#This Row],[Close Price]])-1</f>
        <v>1.1591148577450028E-2</v>
      </c>
      <c r="AG358" s="1">
        <f>(Table2[[#This Row],[Close Price]]/Table2[[#This Row],[Current Month Low]])-1</f>
        <v>1.8604651162790642E-2</v>
      </c>
      <c r="AH358" s="1">
        <f>(Table2[[#This Row],[Current Month High]]/Table2[[#This Row],[Close Price]])-1</f>
        <v>4.3027748507200592E-2</v>
      </c>
      <c r="AI358">
        <v>36.266245170354701</v>
      </c>
      <c r="AJ358">
        <v>5.6596771200593698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-0.12</v>
      </c>
      <c r="AM358" t="s">
        <v>3189</v>
      </c>
      <c r="AN358">
        <v>2.59</v>
      </c>
      <c r="AO358" t="s">
        <v>3191</v>
      </c>
      <c r="AP358">
        <v>-6.1056327434809996E-3</v>
      </c>
      <c r="AQ358">
        <f>(Table2[[#This Row],[Sharpe Ratio]]-AVERAGE(Table2[Sharpe Ratio]))/_xlfn.STDEV.P(Table2[Sharpe Ratio])</f>
        <v>-0.82291342288665059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646</v>
      </c>
      <c r="AT358">
        <f>_xlfn.RANK.AVG(Table2[[#This Row],[6M Return vs Nifty Z-Score]],Table2[6M Return vs Nifty Z-Score])</f>
        <v>591</v>
      </c>
      <c r="AU358">
        <f>_xlfn.RANK.AVG(Table2[[#This Row],[Sharpe Ratio Z-Score]],Table2[Sharpe Ratio Z-Score])</f>
        <v>592</v>
      </c>
      <c r="AV358">
        <f>(Table2[[#This Row],[Rank 1Y]]+Table2[[#This Row],[Rank 6M]]+Table2[[#This Row],[Rank Sharpe]])/3</f>
        <v>609.66666666666663</v>
      </c>
    </row>
    <row r="359" spans="1:48" x14ac:dyDescent="0.3">
      <c r="A359" t="s">
        <v>1132</v>
      </c>
      <c r="B359" t="s">
        <v>1133</v>
      </c>
      <c r="C359" t="s">
        <v>3158</v>
      </c>
      <c r="D359" t="s">
        <v>490</v>
      </c>
      <c r="E359">
        <v>11094.26551076</v>
      </c>
      <c r="F359">
        <v>702.2</v>
      </c>
      <c r="G359">
        <v>10.8400194046897</v>
      </c>
      <c r="H359">
        <f>(Table2[[#This Row],[1Y Return vs Nifty]]-AVERAGE(Table2[1Y Return vs Nifty]))/_xlfn.STDEV.P(Table2[1Y Return vs Nifty])</f>
        <v>-0.19305297044695593</v>
      </c>
      <c r="I359">
        <v>3.0235286776676298</v>
      </c>
      <c r="J359">
        <f>(Table2[[#This Row],[1M Return vs Nifty]]-AVERAGE(Table2[1M Return vs Nifty]))/_xlfn.STDEV.P(Table2[1M Return vs Nifty])</f>
        <v>0.20651232285342208</v>
      </c>
      <c r="K359">
        <v>42.945492413528598</v>
      </c>
      <c r="L359">
        <f>(Table2[[#This Row],[6M Return vs Nifty]]-AVERAGE(Table2[6M Return vs Nifty]))/_xlfn.STDEV.P(Table2[6M Return vs Nifty])</f>
        <v>0.95710726734557794</v>
      </c>
      <c r="M359">
        <v>9.5839651341526597</v>
      </c>
      <c r="N359">
        <f>(Table2[[#This Row],[1W Return vs Nifty]]-AVERAGE(Table2[1W Return vs Nifty]))/_xlfn.STDEV.P(Table2[1W Return vs Nifty])</f>
        <v>1.7600347367748057</v>
      </c>
      <c r="O359">
        <v>674.84</v>
      </c>
      <c r="P359">
        <v>631.21160555435404</v>
      </c>
      <c r="Q359">
        <v>542.70983774081299</v>
      </c>
      <c r="R359">
        <v>57.057559065411702</v>
      </c>
      <c r="S359" s="1">
        <f>(Table2[[#This Row],[Close Price]]-Table2[[#This Row],[20D EMA]])/Table2[[#This Row],[20D EMA]]</f>
        <v>4.0542943512536324E-2</v>
      </c>
      <c r="T359" s="1">
        <f>(Table2[[#This Row],[Close Price]]-Table2[[#This Row],[50D EMA]])/Table2[[#This Row],[50D EMA]]</f>
        <v>0.1124637028549266</v>
      </c>
      <c r="U359" s="1">
        <f>(Table2[[#This Row],[Close Price]]-Table2[[#This Row],[200D EMA]])/Table2[[#This Row],[200D EMA]]</f>
        <v>0.29387741140479612</v>
      </c>
      <c r="V359">
        <v>1.6242940139647899</v>
      </c>
      <c r="W359">
        <v>692.25</v>
      </c>
      <c r="X359">
        <v>728.95</v>
      </c>
      <c r="Y359">
        <v>692.25</v>
      </c>
      <c r="Z359">
        <v>728.95</v>
      </c>
      <c r="AA359">
        <v>655.1</v>
      </c>
      <c r="AB359">
        <v>768.7</v>
      </c>
      <c r="AC359" s="1">
        <f>(Table2[[#This Row],[Close Price]]/Table2[[#This Row],[Day Low]])-1</f>
        <v>1.437342000722297E-2</v>
      </c>
      <c r="AD359" s="1">
        <f>(Table2[[#This Row],[Day High]]/Table2[[#This Row],[Close Price]])-1</f>
        <v>3.8094559954428897E-2</v>
      </c>
      <c r="AE359" s="1">
        <f>(Table2[[#This Row],[Close Price]]/Table2[[#This Row],[Current Week Low]])-1</f>
        <v>1.437342000722297E-2</v>
      </c>
      <c r="AF359" s="1">
        <f>(Table2[[#This Row],[Current Week High]]/Table2[[#This Row],[Close Price]])-1</f>
        <v>3.8094559954428897E-2</v>
      </c>
      <c r="AG359" s="1">
        <f>(Table2[[#This Row],[Close Price]]/Table2[[#This Row],[Current Month Low]])-1</f>
        <v>7.1897420241184617E-2</v>
      </c>
      <c r="AH359" s="1">
        <f>(Table2[[#This Row],[Current Month High]]/Table2[[#This Row],[Close Price]])-1</f>
        <v>9.4702363998860672E-2</v>
      </c>
      <c r="AI359">
        <v>9.4702363998860601</v>
      </c>
      <c r="AJ359">
        <v>72.891788747999499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0.28000000000000003</v>
      </c>
      <c r="AM359" t="s">
        <v>3191</v>
      </c>
      <c r="AN359">
        <v>1.47</v>
      </c>
      <c r="AO359" t="s">
        <v>3191</v>
      </c>
      <c r="AP359">
        <v>-2.5991072773510999E-2</v>
      </c>
      <c r="AQ359">
        <f>(Table2[[#This Row],[Sharpe Ratio]]-AVERAGE(Table2[Sharpe Ratio]))/_xlfn.STDEV.P(Table2[Sharpe Ratio])</f>
        <v>-1.0541727137922894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1.6764286427345603</v>
      </c>
      <c r="AS359">
        <f>_xlfn.RANK.AVG(Table2[[#This Row],[1Y Return vs Nifty Z-Score]],Table2[1Y Return vs Nifty Z-Score])</f>
        <v>362</v>
      </c>
      <c r="AT359">
        <f>_xlfn.RANK.AVG(Table2[[#This Row],[6M Return vs Nifty Z-Score]],Table2[6M Return vs Nifty Z-Score])</f>
        <v>108</v>
      </c>
      <c r="AU359">
        <f>_xlfn.RANK.AVG(Table2[[#This Row],[Sharpe Ratio Z-Score]],Table2[Sharpe Ratio Z-Score])</f>
        <v>631</v>
      </c>
      <c r="AV359">
        <f>(Table2[[#This Row],[Rank 1Y]]+Table2[[#This Row],[Rank 6M]]+Table2[[#This Row],[Rank Sharpe]])/3</f>
        <v>367</v>
      </c>
    </row>
    <row r="360" spans="1:48" x14ac:dyDescent="0.3">
      <c r="A360" t="s">
        <v>439</v>
      </c>
      <c r="B360" t="s">
        <v>440</v>
      </c>
      <c r="C360" t="s">
        <v>3142</v>
      </c>
      <c r="D360" t="s">
        <v>441</v>
      </c>
      <c r="E360">
        <v>51457.503018839998</v>
      </c>
      <c r="F360">
        <v>343.05</v>
      </c>
      <c r="G360">
        <v>11.901130442667201</v>
      </c>
      <c r="H360">
        <f>(Table2[[#This Row],[1Y Return vs Nifty]]-AVERAGE(Table2[1Y Return vs Nifty]))/_xlfn.STDEV.P(Table2[1Y Return vs Nifty])</f>
        <v>-0.17413390710372453</v>
      </c>
      <c r="I360">
        <v>-5.5207740099086404</v>
      </c>
      <c r="J360">
        <f>(Table2[[#This Row],[1M Return vs Nifty]]-AVERAGE(Table2[1M Return vs Nifty]))/_xlfn.STDEV.P(Table2[1M Return vs Nifty])</f>
        <v>-0.61990522835086792</v>
      </c>
      <c r="K360">
        <v>11.789042696430601</v>
      </c>
      <c r="L360">
        <f>(Table2[[#This Row],[6M Return vs Nifty]]-AVERAGE(Table2[6M Return vs Nifty]))/_xlfn.STDEV.P(Table2[6M Return vs Nifty])</f>
        <v>-5.1961959340869994E-2</v>
      </c>
      <c r="M360">
        <v>-2.6198545960775301</v>
      </c>
      <c r="N360">
        <f>(Table2[[#This Row],[1W Return vs Nifty]]-AVERAGE(Table2[1W Return vs Nifty]))/_xlfn.STDEV.P(Table2[1W Return vs Nifty])</f>
        <v>-0.60282891460329191</v>
      </c>
      <c r="O360">
        <v>362.97</v>
      </c>
      <c r="P360">
        <v>353.88459159969102</v>
      </c>
      <c r="Q360">
        <v>304.15458879569502</v>
      </c>
      <c r="R360">
        <v>23.223641831655499</v>
      </c>
      <c r="S360" s="1">
        <f>(Table2[[#This Row],[Close Price]]-Table2[[#This Row],[20D EMA]])/Table2[[#This Row],[20D EMA]]</f>
        <v>-5.4880568642036574E-2</v>
      </c>
      <c r="T360" s="1">
        <f>(Table2[[#This Row],[Close Price]]-Table2[[#This Row],[50D EMA]])/Table2[[#This Row],[50D EMA]]</f>
        <v>-3.0616172212287043E-2</v>
      </c>
      <c r="U360" s="1">
        <f>(Table2[[#This Row],[Close Price]]-Table2[[#This Row],[200D EMA]])/Table2[[#This Row],[200D EMA]]</f>
        <v>0.12788040239113932</v>
      </c>
      <c r="V360">
        <v>0.58771165833914796</v>
      </c>
      <c r="W360">
        <v>338</v>
      </c>
      <c r="X360">
        <v>352.4</v>
      </c>
      <c r="Y360">
        <v>338</v>
      </c>
      <c r="Z360">
        <v>352.4</v>
      </c>
      <c r="AA360">
        <v>338</v>
      </c>
      <c r="AB360">
        <v>372.25</v>
      </c>
      <c r="AC360" s="1">
        <f>(Table2[[#This Row],[Close Price]]/Table2[[#This Row],[Day Low]])-1</f>
        <v>1.4940828402366879E-2</v>
      </c>
      <c r="AD360" s="1">
        <f>(Table2[[#This Row],[Day High]]/Table2[[#This Row],[Close Price]])-1</f>
        <v>2.7255502113394448E-2</v>
      </c>
      <c r="AE360" s="1">
        <f>(Table2[[#This Row],[Close Price]]/Table2[[#This Row],[Current Week Low]])-1</f>
        <v>1.4940828402366879E-2</v>
      </c>
      <c r="AF360" s="1">
        <f>(Table2[[#This Row],[Current Week High]]/Table2[[#This Row],[Close Price]])-1</f>
        <v>2.7255502113394448E-2</v>
      </c>
      <c r="AG360" s="1">
        <f>(Table2[[#This Row],[Close Price]]/Table2[[#This Row],[Current Month Low]])-1</f>
        <v>1.4940828402366879E-2</v>
      </c>
      <c r="AH360" s="1">
        <f>(Table2[[#This Row],[Current Month High]]/Table2[[#This Row],[Close Price]])-1</f>
        <v>8.5118787348782865E-2</v>
      </c>
      <c r="AI360">
        <v>11.9953359568576</v>
      </c>
      <c r="AJ360">
        <v>78.951486697965507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0.06</v>
      </c>
      <c r="AM360" t="s">
        <v>3191</v>
      </c>
      <c r="AN360">
        <v>-10.01</v>
      </c>
      <c r="AO360" t="s">
        <v>3189</v>
      </c>
      <c r="AP360">
        <v>4.3685581298920001E-2</v>
      </c>
      <c r="AQ360">
        <f>(Table2[[#This Row],[Sharpe Ratio]]-AVERAGE(Table2[Sharpe Ratio]))/_xlfn.STDEV.P(Table2[Sharpe Ratio])</f>
        <v>-0.24386257787705351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-1.6926925872758078</v>
      </c>
      <c r="AS360">
        <f>_xlfn.RANK.AVG(Table2[[#This Row],[1Y Return vs Nifty Z-Score]],Table2[1Y Return vs Nifty Z-Score])</f>
        <v>357</v>
      </c>
      <c r="AT360">
        <f>_xlfn.RANK.AVG(Table2[[#This Row],[6M Return vs Nifty Z-Score]],Table2[6M Return vs Nifty Z-Score])</f>
        <v>340</v>
      </c>
      <c r="AU360">
        <f>_xlfn.RANK.AVG(Table2[[#This Row],[Sharpe Ratio Z-Score]],Table2[Sharpe Ratio Z-Score])</f>
        <v>405</v>
      </c>
      <c r="AV360">
        <f>(Table2[[#This Row],[Rank 1Y]]+Table2[[#This Row],[Rank 6M]]+Table2[[#This Row],[Rank Sharpe]])/3</f>
        <v>367.33333333333331</v>
      </c>
    </row>
    <row r="361" spans="1:48" x14ac:dyDescent="0.3">
      <c r="A361" t="s">
        <v>679</v>
      </c>
      <c r="B361" t="s">
        <v>680</v>
      </c>
      <c r="C361" t="s">
        <v>3154</v>
      </c>
      <c r="D361" t="s">
        <v>345</v>
      </c>
      <c r="E361">
        <v>27132.809563800001</v>
      </c>
      <c r="F361">
        <v>2224.4</v>
      </c>
      <c r="G361">
        <v>5.0670576266653402</v>
      </c>
      <c r="H361">
        <f>(Table2[[#This Row],[1Y Return vs Nifty]]-AVERAGE(Table2[1Y Return vs Nifty]))/_xlfn.STDEV.P(Table2[1Y Return vs Nifty])</f>
        <v>-0.29598190591884627</v>
      </c>
      <c r="I361">
        <v>3.1146206519795498</v>
      </c>
      <c r="J361">
        <f>(Table2[[#This Row],[1M Return vs Nifty]]-AVERAGE(Table2[1M Return vs Nifty]))/_xlfn.STDEV.P(Table2[1M Return vs Nifty])</f>
        <v>0.21532287288867316</v>
      </c>
      <c r="K361">
        <v>65.805648073142294</v>
      </c>
      <c r="L361">
        <f>(Table2[[#This Row],[6M Return vs Nifty]]-AVERAGE(Table2[6M Return vs Nifty]))/_xlfn.STDEV.P(Table2[6M Return vs Nifty])</f>
        <v>1.6974830098589899</v>
      </c>
      <c r="M361">
        <v>3.1573081049892799</v>
      </c>
      <c r="N361">
        <f>(Table2[[#This Row],[1W Return vs Nifty]]-AVERAGE(Table2[1W Return vs Nifty]))/_xlfn.STDEV.P(Table2[1W Return vs Nifty])</f>
        <v>0.51572642759288412</v>
      </c>
      <c r="O361">
        <v>2136.12</v>
      </c>
      <c r="P361">
        <v>2030.05340887386</v>
      </c>
      <c r="Q361">
        <v>1710.69028431537</v>
      </c>
      <c r="R361">
        <v>46.243228345277799</v>
      </c>
      <c r="S361" s="1">
        <f>(Table2[[#This Row],[Close Price]]-Table2[[#This Row],[20D EMA]])/Table2[[#This Row],[20D EMA]]</f>
        <v>4.1327266258449999E-2</v>
      </c>
      <c r="T361" s="1">
        <f>(Table2[[#This Row],[Close Price]]-Table2[[#This Row],[50D EMA]])/Table2[[#This Row],[50D EMA]]</f>
        <v>9.5734718247610429E-2</v>
      </c>
      <c r="U361" s="1">
        <f>(Table2[[#This Row],[Close Price]]-Table2[[#This Row],[200D EMA]])/Table2[[#This Row],[200D EMA]]</f>
        <v>0.3002938172938886</v>
      </c>
      <c r="V361">
        <v>1.0969367688875</v>
      </c>
      <c r="W361">
        <v>2126.25</v>
      </c>
      <c r="X361">
        <v>2219.65</v>
      </c>
      <c r="Y361">
        <v>2126.25</v>
      </c>
      <c r="Z361">
        <v>2219.65</v>
      </c>
      <c r="AA361">
        <v>2126.25</v>
      </c>
      <c r="AB361">
        <v>2280</v>
      </c>
      <c r="AC361" s="1">
        <f>(Table2[[#This Row],[Close Price]]/Table2[[#This Row],[Day Low]])-1</f>
        <v>4.6161081716637353E-2</v>
      </c>
      <c r="AD361" s="1">
        <f>(Table2[[#This Row],[Day High]]/Table2[[#This Row],[Close Price]])-1</f>
        <v>-2.1354073008451602E-3</v>
      </c>
      <c r="AE361" s="1">
        <f>(Table2[[#This Row],[Close Price]]/Table2[[#This Row],[Current Week Low]])-1</f>
        <v>4.6161081716637353E-2</v>
      </c>
      <c r="AF361" s="1">
        <f>(Table2[[#This Row],[Current Week High]]/Table2[[#This Row],[Close Price]])-1</f>
        <v>-2.1354073008451602E-3</v>
      </c>
      <c r="AG361" s="1">
        <f>(Table2[[#This Row],[Close Price]]/Table2[[#This Row],[Current Month Low]])-1</f>
        <v>4.6161081716637353E-2</v>
      </c>
      <c r="AH361" s="1">
        <f>(Table2[[#This Row],[Current Month High]]/Table2[[#This Row],[Close Price]])-1</f>
        <v>2.4995504405682434E-2</v>
      </c>
      <c r="AI361">
        <v>2.4995504405682398</v>
      </c>
      <c r="AJ361">
        <v>87.538993339516097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7.0000000000000007E-2</v>
      </c>
      <c r="AM361" t="s">
        <v>3191</v>
      </c>
      <c r="AN361">
        <v>3.84</v>
      </c>
      <c r="AO361" t="s">
        <v>3191</v>
      </c>
      <c r="AP361">
        <v>-4.8342484373232998E-2</v>
      </c>
      <c r="AQ361">
        <f>(Table2[[#This Row],[Sharpe Ratio]]-AVERAGE(Table2[Sharpe Ratio]))/_xlfn.STDEV.P(Table2[Sharpe Ratio])</f>
        <v>-1.3141102152750757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0.81844018914662531</v>
      </c>
      <c r="AS361">
        <f>_xlfn.RANK.AVG(Table2[[#This Row],[1Y Return vs Nifty Z-Score]],Table2[1Y Return vs Nifty Z-Score])</f>
        <v>397</v>
      </c>
      <c r="AT361">
        <f>_xlfn.RANK.AVG(Table2[[#This Row],[6M Return vs Nifty Z-Score]],Table2[6M Return vs Nifty Z-Score])</f>
        <v>42</v>
      </c>
      <c r="AU361">
        <f>_xlfn.RANK.AVG(Table2[[#This Row],[Sharpe Ratio Z-Score]],Table2[Sharpe Ratio Z-Score])</f>
        <v>665</v>
      </c>
      <c r="AV361">
        <f>(Table2[[#This Row],[Rank 1Y]]+Table2[[#This Row],[Rank 6M]]+Table2[[#This Row],[Rank Sharpe]])/3</f>
        <v>368</v>
      </c>
    </row>
    <row r="362" spans="1:48" x14ac:dyDescent="0.3">
      <c r="A362" t="s">
        <v>689</v>
      </c>
      <c r="B362" t="s">
        <v>690</v>
      </c>
      <c r="C362" t="s">
        <v>3158</v>
      </c>
      <c r="D362" t="s">
        <v>274</v>
      </c>
      <c r="E362">
        <v>26544.570240479999</v>
      </c>
      <c r="F362">
        <v>531.79999999999995</v>
      </c>
      <c r="G362">
        <v>-6.6971639929534099</v>
      </c>
      <c r="H362">
        <f>(Table2[[#This Row],[1Y Return vs Nifty]]-AVERAGE(Table2[1Y Return vs Nifty]))/_xlfn.STDEV.P(Table2[1Y Return vs Nifty])</f>
        <v>-0.50573191891428071</v>
      </c>
      <c r="I362">
        <v>1.37438879963657</v>
      </c>
      <c r="J362">
        <f>(Table2[[#This Row],[1M Return vs Nifty]]-AVERAGE(Table2[1M Return vs Nifty]))/_xlfn.STDEV.P(Table2[1M Return vs Nifty])</f>
        <v>4.7005082832835637E-2</v>
      </c>
      <c r="K362">
        <v>39.663409929690999</v>
      </c>
      <c r="L362">
        <f>(Table2[[#This Row],[6M Return vs Nifty]]-AVERAGE(Table2[6M Return vs Nifty]))/_xlfn.STDEV.P(Table2[6M Return vs Nifty])</f>
        <v>0.85080990471412021</v>
      </c>
      <c r="M362">
        <v>5.9295853063004698</v>
      </c>
      <c r="N362">
        <f>(Table2[[#This Row],[1W Return vs Nifty]]-AVERAGE(Table2[1W Return vs Nifty]))/_xlfn.STDEV.P(Table2[1W Return vs Nifty])</f>
        <v>1.0524856698075227</v>
      </c>
      <c r="O362">
        <v>523.16</v>
      </c>
      <c r="P362">
        <v>509.41805194853902</v>
      </c>
      <c r="Q362">
        <v>454.60085790716897</v>
      </c>
      <c r="R362">
        <v>57.091353667610299</v>
      </c>
      <c r="S362" s="1">
        <f>(Table2[[#This Row],[Close Price]]-Table2[[#This Row],[20D EMA]])/Table2[[#This Row],[20D EMA]]</f>
        <v>1.6515024084410097E-2</v>
      </c>
      <c r="T362" s="1">
        <f>(Table2[[#This Row],[Close Price]]-Table2[[#This Row],[50D EMA]])/Table2[[#This Row],[50D EMA]]</f>
        <v>4.3936307254619909E-2</v>
      </c>
      <c r="U362" s="1">
        <f>(Table2[[#This Row],[Close Price]]-Table2[[#This Row],[200D EMA]])/Table2[[#This Row],[200D EMA]]</f>
        <v>0.16981741400187877</v>
      </c>
      <c r="V362">
        <v>0.73090155130245404</v>
      </c>
      <c r="W362">
        <v>523.1</v>
      </c>
      <c r="X362">
        <v>539</v>
      </c>
      <c r="Y362">
        <v>523.1</v>
      </c>
      <c r="Z362">
        <v>539</v>
      </c>
      <c r="AA362">
        <v>501.35</v>
      </c>
      <c r="AB362">
        <v>548.29999999999995</v>
      </c>
      <c r="AC362" s="1">
        <f>(Table2[[#This Row],[Close Price]]/Table2[[#This Row],[Day Low]])-1</f>
        <v>1.6631619193270719E-2</v>
      </c>
      <c r="AD362" s="1">
        <f>(Table2[[#This Row],[Day High]]/Table2[[#This Row],[Close Price]])-1</f>
        <v>1.3538924407672237E-2</v>
      </c>
      <c r="AE362" s="1">
        <f>(Table2[[#This Row],[Close Price]]/Table2[[#This Row],[Current Week Low]])-1</f>
        <v>1.6631619193270719E-2</v>
      </c>
      <c r="AF362" s="1">
        <f>(Table2[[#This Row],[Current Week High]]/Table2[[#This Row],[Close Price]])-1</f>
        <v>1.3538924407672237E-2</v>
      </c>
      <c r="AG362" s="1">
        <f>(Table2[[#This Row],[Close Price]]/Table2[[#This Row],[Current Month Low]])-1</f>
        <v>6.0736012765532976E-2</v>
      </c>
      <c r="AH362" s="1">
        <f>(Table2[[#This Row],[Current Month High]]/Table2[[#This Row],[Close Price]])-1</f>
        <v>3.1026701767581821E-2</v>
      </c>
      <c r="AI362">
        <v>6.6848439262880897</v>
      </c>
      <c r="AJ362">
        <v>58.226718238619398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0.06</v>
      </c>
      <c r="AM362" t="s">
        <v>3191</v>
      </c>
      <c r="AN362">
        <v>-1.93</v>
      </c>
      <c r="AO362" t="s">
        <v>3189</v>
      </c>
      <c r="AP362">
        <v>1.0577645046829001E-2</v>
      </c>
      <c r="AQ362">
        <f>(Table2[[#This Row],[Sharpe Ratio]]-AVERAGE(Table2[Sharpe Ratio]))/_xlfn.STDEV.P(Table2[Sharpe Ratio])</f>
        <v>-0.62889392993389337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0.81567480850630436</v>
      </c>
      <c r="AS362">
        <f>_xlfn.RANK.AVG(Table2[[#This Row],[1Y Return vs Nifty Z-Score]],Table2[1Y Return vs Nifty Z-Score])</f>
        <v>482</v>
      </c>
      <c r="AT362">
        <f>_xlfn.RANK.AVG(Table2[[#This Row],[6M Return vs Nifty Z-Score]],Table2[6M Return vs Nifty Z-Score])</f>
        <v>122</v>
      </c>
      <c r="AU362">
        <f>_xlfn.RANK.AVG(Table2[[#This Row],[Sharpe Ratio Z-Score]],Table2[Sharpe Ratio Z-Score])</f>
        <v>502</v>
      </c>
      <c r="AV362">
        <f>(Table2[[#This Row],[Rank 1Y]]+Table2[[#This Row],[Rank 6M]]+Table2[[#This Row],[Rank Sharpe]])/3</f>
        <v>368.66666666666669</v>
      </c>
    </row>
    <row r="363" spans="1:48" x14ac:dyDescent="0.3">
      <c r="A363" t="s">
        <v>279</v>
      </c>
      <c r="B363" t="s">
        <v>280</v>
      </c>
      <c r="C363" t="s">
        <v>3156</v>
      </c>
      <c r="D363" t="s">
        <v>46</v>
      </c>
      <c r="E363">
        <v>95970.532427728001</v>
      </c>
      <c r="F363">
        <v>90.89</v>
      </c>
      <c r="G363">
        <v>15.4285548894011</v>
      </c>
      <c r="H363">
        <f>(Table2[[#This Row],[1Y Return vs Nifty]]-AVERAGE(Table2[1Y Return vs Nifty]))/_xlfn.STDEV.P(Table2[1Y Return vs Nifty])</f>
        <v>-0.11124174581453368</v>
      </c>
      <c r="I363">
        <v>-11.4682266697824</v>
      </c>
      <c r="J363">
        <f>(Table2[[#This Row],[1M Return vs Nifty]]-AVERAGE(Table2[1M Return vs Nifty]))/_xlfn.STDEV.P(Table2[1M Return vs Nifty])</f>
        <v>-1.1951516168271352</v>
      </c>
      <c r="K363">
        <v>-0.95695956285650696</v>
      </c>
      <c r="L363">
        <f>(Table2[[#This Row],[6M Return vs Nifty]]-AVERAGE(Table2[6M Return vs Nifty]))/_xlfn.STDEV.P(Table2[6M Return vs Nifty])</f>
        <v>-0.46476889851097669</v>
      </c>
      <c r="M363">
        <v>-2.7036527232856602</v>
      </c>
      <c r="N363">
        <f>(Table2[[#This Row],[1W Return vs Nifty]]-AVERAGE(Table2[1W Return vs Nifty]))/_xlfn.STDEV.P(Table2[1W Return vs Nifty])</f>
        <v>-0.61905363384780621</v>
      </c>
      <c r="O363">
        <v>94.37</v>
      </c>
      <c r="P363">
        <v>94.379523539371903</v>
      </c>
      <c r="Q363">
        <v>84.126473314383503</v>
      </c>
      <c r="R363">
        <v>33.134373903413902</v>
      </c>
      <c r="S363" s="1">
        <f>(Table2[[#This Row],[Close Price]]-Table2[[#This Row],[20D EMA]])/Table2[[#This Row],[20D EMA]]</f>
        <v>-3.6876125887464278E-2</v>
      </c>
      <c r="T363" s="1">
        <f>(Table2[[#This Row],[Close Price]]-Table2[[#This Row],[50D EMA]])/Table2[[#This Row],[50D EMA]]</f>
        <v>-3.697331167301552E-2</v>
      </c>
      <c r="U363" s="1">
        <f>(Table2[[#This Row],[Close Price]]-Table2[[#This Row],[200D EMA]])/Table2[[#This Row],[200D EMA]]</f>
        <v>8.0397126126290436E-2</v>
      </c>
      <c r="V363">
        <v>0.95873110270826101</v>
      </c>
      <c r="W363">
        <v>89.21</v>
      </c>
      <c r="X363">
        <v>91.35</v>
      </c>
      <c r="Y363">
        <v>89.21</v>
      </c>
      <c r="Z363">
        <v>91.35</v>
      </c>
      <c r="AA363">
        <v>89.21</v>
      </c>
      <c r="AB363">
        <v>96.9</v>
      </c>
      <c r="AC363" s="1">
        <f>(Table2[[#This Row],[Close Price]]/Table2[[#This Row],[Day Low]])-1</f>
        <v>1.8831969510144653E-2</v>
      </c>
      <c r="AD363" s="1">
        <f>(Table2[[#This Row],[Day High]]/Table2[[#This Row],[Close Price]])-1</f>
        <v>5.0610628231928523E-3</v>
      </c>
      <c r="AE363" s="1">
        <f>(Table2[[#This Row],[Close Price]]/Table2[[#This Row],[Current Week Low]])-1</f>
        <v>1.8831969510144653E-2</v>
      </c>
      <c r="AF363" s="1">
        <f>(Table2[[#This Row],[Current Week High]]/Table2[[#This Row],[Close Price]])-1</f>
        <v>5.0610628231928523E-3</v>
      </c>
      <c r="AG363" s="1">
        <f>(Table2[[#This Row],[Close Price]]/Table2[[#This Row],[Current Month Low]])-1</f>
        <v>1.8831969510144653E-2</v>
      </c>
      <c r="AH363" s="1">
        <f>(Table2[[#This Row],[Current Month High]]/Table2[[#This Row],[Close Price]])-1</f>
        <v>6.6123886016063338E-2</v>
      </c>
      <c r="AI363">
        <v>14.148971283969599</v>
      </c>
      <c r="AJ363">
        <v>74.788461538461505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-0.09</v>
      </c>
      <c r="AM363" t="s">
        <v>3189</v>
      </c>
      <c r="AN363">
        <v>-4.34</v>
      </c>
      <c r="AO363" t="s">
        <v>3189</v>
      </c>
      <c r="AP363">
        <v>0.14102021581527899</v>
      </c>
      <c r="AQ363">
        <f>(Table2[[#This Row],[Sharpe Ratio]]-AVERAGE(Table2[Sharpe Ratio]))/_xlfn.STDEV.P(Table2[Sharpe Ratio])</f>
        <v>0.88809821981311121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338</v>
      </c>
      <c r="AT363">
        <f>_xlfn.RANK.AVG(Table2[[#This Row],[6M Return vs Nifty Z-Score]],Table2[6M Return vs Nifty Z-Score])</f>
        <v>474</v>
      </c>
      <c r="AU363">
        <f>_xlfn.RANK.AVG(Table2[[#This Row],[Sharpe Ratio Z-Score]],Table2[Sharpe Ratio Z-Score])</f>
        <v>134</v>
      </c>
      <c r="AV363">
        <f>(Table2[[#This Row],[Rank 1Y]]+Table2[[#This Row],[Rank 6M]]+Table2[[#This Row],[Rank Sharpe]])/3</f>
        <v>315.33333333333331</v>
      </c>
    </row>
    <row r="364" spans="1:48" x14ac:dyDescent="0.3">
      <c r="A364" t="s">
        <v>298</v>
      </c>
      <c r="B364" t="s">
        <v>299</v>
      </c>
      <c r="C364" t="s">
        <v>3144</v>
      </c>
      <c r="D364" t="s">
        <v>232</v>
      </c>
      <c r="E364">
        <v>94018.619219820001</v>
      </c>
      <c r="F364">
        <v>4401.3999999999996</v>
      </c>
      <c r="G364">
        <v>39.409273463009797</v>
      </c>
      <c r="H364">
        <f>(Table2[[#This Row],[1Y Return vs Nifty]]-AVERAGE(Table2[1Y Return vs Nifty]))/_xlfn.STDEV.P(Table2[1Y Return vs Nifty])</f>
        <v>0.31632211646990427</v>
      </c>
      <c r="I364">
        <v>4.4667301888542204</v>
      </c>
      <c r="J364">
        <f>(Table2[[#This Row],[1M Return vs Nifty]]-AVERAGE(Table2[1M Return vs Nifty]))/_xlfn.STDEV.P(Table2[1M Return vs Nifty])</f>
        <v>0.34610090045652642</v>
      </c>
      <c r="K364">
        <v>5.9466544229012896</v>
      </c>
      <c r="L364">
        <f>(Table2[[#This Row],[6M Return vs Nifty]]-AVERAGE(Table2[6M Return vs Nifty]))/_xlfn.STDEV.P(Table2[6M Return vs Nifty])</f>
        <v>-0.24118038026823699</v>
      </c>
      <c r="M364">
        <v>1.07534542913723</v>
      </c>
      <c r="N364">
        <f>(Table2[[#This Row],[1W Return vs Nifty]]-AVERAGE(Table2[1W Return vs Nifty]))/_xlfn.STDEV.P(Table2[1W Return vs Nifty])</f>
        <v>0.1126236254340801</v>
      </c>
      <c r="O364">
        <v>4369.74</v>
      </c>
      <c r="P364">
        <v>4226.55019563514</v>
      </c>
      <c r="Q364">
        <v>3726.14392183051</v>
      </c>
      <c r="R364">
        <v>49.142240456833598</v>
      </c>
      <c r="S364" s="1">
        <f>(Table2[[#This Row],[Close Price]]-Table2[[#This Row],[20D EMA]])/Table2[[#This Row],[20D EMA]]</f>
        <v>7.2452823280103294E-3</v>
      </c>
      <c r="T364" s="1">
        <f>(Table2[[#This Row],[Close Price]]-Table2[[#This Row],[50D EMA]])/Table2[[#This Row],[50D EMA]]</f>
        <v>4.1369390228804398E-2</v>
      </c>
      <c r="U364" s="1">
        <f>(Table2[[#This Row],[Close Price]]-Table2[[#This Row],[200D EMA]])/Table2[[#This Row],[200D EMA]]</f>
        <v>0.18122114774293596</v>
      </c>
      <c r="V364">
        <v>0.76627000171320403</v>
      </c>
      <c r="W364">
        <v>4370</v>
      </c>
      <c r="X364">
        <v>4418.05</v>
      </c>
      <c r="Y364">
        <v>4370</v>
      </c>
      <c r="Z364">
        <v>4418.05</v>
      </c>
      <c r="AA364">
        <v>4360</v>
      </c>
      <c r="AB364">
        <v>4546.2</v>
      </c>
      <c r="AC364" s="1">
        <f>(Table2[[#This Row],[Close Price]]/Table2[[#This Row],[Day Low]])-1</f>
        <v>7.1853546910753963E-3</v>
      </c>
      <c r="AD364" s="1">
        <f>(Table2[[#This Row],[Day High]]/Table2[[#This Row],[Close Price]])-1</f>
        <v>3.782887263143575E-3</v>
      </c>
      <c r="AE364" s="1">
        <f>(Table2[[#This Row],[Close Price]]/Table2[[#This Row],[Current Week Low]])-1</f>
        <v>7.1853546910753963E-3</v>
      </c>
      <c r="AF364" s="1">
        <f>(Table2[[#This Row],[Current Week High]]/Table2[[#This Row],[Close Price]])-1</f>
        <v>3.782887263143575E-3</v>
      </c>
      <c r="AG364" s="1">
        <f>(Table2[[#This Row],[Close Price]]/Table2[[#This Row],[Current Month Low]])-1</f>
        <v>9.4954128440365437E-3</v>
      </c>
      <c r="AH364" s="1">
        <f>(Table2[[#This Row],[Current Month High]]/Table2[[#This Row],[Close Price]])-1</f>
        <v>3.2898623165356522E-2</v>
      </c>
      <c r="AI364">
        <v>3.28986231653565</v>
      </c>
      <c r="AJ364">
        <v>74.302516682177199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</v>
      </c>
      <c r="AM364" t="s">
        <v>3191</v>
      </c>
      <c r="AN364">
        <v>-0.54</v>
      </c>
      <c r="AO364" t="s">
        <v>3189</v>
      </c>
      <c r="AP364">
        <v>1.3862391409758E-2</v>
      </c>
      <c r="AQ364">
        <f>(Table2[[#This Row],[Sharpe Ratio]]-AVERAGE(Table2[Sharpe Ratio]))/_xlfn.STDEV.P(Table2[Sharpe Ratio])</f>
        <v>-0.5906937134162461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-5.6827451323972308E-2</v>
      </c>
      <c r="AS364">
        <f>_xlfn.RANK.AVG(Table2[[#This Row],[1Y Return vs Nifty Z-Score]],Table2[1Y Return vs Nifty Z-Score])</f>
        <v>209</v>
      </c>
      <c r="AT364">
        <f>_xlfn.RANK.AVG(Table2[[#This Row],[6M Return vs Nifty Z-Score]],Table2[6M Return vs Nifty Z-Score])</f>
        <v>404</v>
      </c>
      <c r="AU364">
        <f>_xlfn.RANK.AVG(Table2[[#This Row],[Sharpe Ratio Z-Score]],Table2[Sharpe Ratio Z-Score])</f>
        <v>496</v>
      </c>
      <c r="AV364">
        <f>(Table2[[#This Row],[Rank 1Y]]+Table2[[#This Row],[Rank 6M]]+Table2[[#This Row],[Rank Sharpe]])/3</f>
        <v>369.66666666666669</v>
      </c>
    </row>
    <row r="365" spans="1:48" x14ac:dyDescent="0.3">
      <c r="A365" t="s">
        <v>797</v>
      </c>
      <c r="B365" t="s">
        <v>798</v>
      </c>
      <c r="C365" t="s">
        <v>3157</v>
      </c>
      <c r="D365" t="s">
        <v>138</v>
      </c>
      <c r="E365">
        <v>20490.674068529999</v>
      </c>
      <c r="F365">
        <v>1458.3</v>
      </c>
      <c r="G365">
        <v>192.209560384832</v>
      </c>
      <c r="H365">
        <f>(Table2[[#This Row],[1Y Return vs Nifty]]-AVERAGE(Table2[1Y Return vs Nifty]))/_xlfn.STDEV.P(Table2[1Y Return vs Nifty])</f>
        <v>3.0406725413301401</v>
      </c>
      <c r="I365">
        <v>-0.76565159892370405</v>
      </c>
      <c r="J365">
        <f>(Table2[[#This Row],[1M Return vs Nifty]]-AVERAGE(Table2[1M Return vs Nifty]))/_xlfn.STDEV.P(Table2[1M Return vs Nifty])</f>
        <v>-0.1599827791758448</v>
      </c>
      <c r="K365">
        <v>-6.55065032586303</v>
      </c>
      <c r="L365">
        <f>(Table2[[#This Row],[6M Return vs Nifty]]-AVERAGE(Table2[6M Return vs Nifty]))/_xlfn.STDEV.P(Table2[6M Return vs Nifty])</f>
        <v>-0.64593271094152394</v>
      </c>
      <c r="M365">
        <v>-3.97215794969742</v>
      </c>
      <c r="N365">
        <f>(Table2[[#This Row],[1W Return vs Nifty]]-AVERAGE(Table2[1W Return vs Nifty]))/_xlfn.STDEV.P(Table2[1W Return vs Nifty])</f>
        <v>-0.86465746587154879</v>
      </c>
      <c r="O365">
        <v>1468.49</v>
      </c>
      <c r="P365">
        <v>1450.6342878857699</v>
      </c>
      <c r="Q365">
        <v>1203.9369452183701</v>
      </c>
      <c r="R365">
        <v>47.706955583500402</v>
      </c>
      <c r="S365" s="1">
        <f>(Table2[[#This Row],[Close Price]]-Table2[[#This Row],[20D EMA]])/Table2[[#This Row],[20D EMA]]</f>
        <v>-6.9391007088914838E-3</v>
      </c>
      <c r="T365" s="1">
        <f>(Table2[[#This Row],[Close Price]]-Table2[[#This Row],[50D EMA]])/Table2[[#This Row],[50D EMA]]</f>
        <v>5.2843864082396863E-3</v>
      </c>
      <c r="U365" s="1">
        <f>(Table2[[#This Row],[Close Price]]-Table2[[#This Row],[200D EMA]])/Table2[[#This Row],[200D EMA]]</f>
        <v>0.21127606042149785</v>
      </c>
      <c r="V365">
        <v>1.57743111840696</v>
      </c>
      <c r="W365">
        <v>1433.5</v>
      </c>
      <c r="X365">
        <v>1464.1</v>
      </c>
      <c r="Y365">
        <v>1433.5</v>
      </c>
      <c r="Z365">
        <v>1464.1</v>
      </c>
      <c r="AA365">
        <v>1387.35</v>
      </c>
      <c r="AB365">
        <v>1524</v>
      </c>
      <c r="AC365" s="1">
        <f>(Table2[[#This Row],[Close Price]]/Table2[[#This Row],[Day Low]])-1</f>
        <v>1.7300313916986276E-2</v>
      </c>
      <c r="AD365" s="1">
        <f>(Table2[[#This Row],[Day High]]/Table2[[#This Row],[Close Price]])-1</f>
        <v>3.9772337653432022E-3</v>
      </c>
      <c r="AE365" s="1">
        <f>(Table2[[#This Row],[Close Price]]/Table2[[#This Row],[Current Week Low]])-1</f>
        <v>1.7300313916986276E-2</v>
      </c>
      <c r="AF365" s="1">
        <f>(Table2[[#This Row],[Current Week High]]/Table2[[#This Row],[Close Price]])-1</f>
        <v>3.9772337653432022E-3</v>
      </c>
      <c r="AG365" s="1">
        <f>(Table2[[#This Row],[Close Price]]/Table2[[#This Row],[Current Month Low]])-1</f>
        <v>5.1140663855552049E-2</v>
      </c>
      <c r="AH365" s="1">
        <f>(Table2[[#This Row],[Current Month High]]/Table2[[#This Row],[Close Price]])-1</f>
        <v>4.5052458341904966E-2</v>
      </c>
      <c r="AI365">
        <v>8.0024686278543609</v>
      </c>
      <c r="AJ365">
        <v>228.445945945945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0.16</v>
      </c>
      <c r="AM365" t="s">
        <v>3191</v>
      </c>
      <c r="AN365">
        <v>-3.46</v>
      </c>
      <c r="AO365" t="s">
        <v>3189</v>
      </c>
      <c r="AQ365">
        <f>(Table2[[#This Row],[Sharpe Ratio]]-AVERAGE(Table2[Sharpe Ratio]))/_xlfn.STDEV.P(Table2[Sharpe Ratio])</f>
        <v>-0.75190748604766899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0.61819209929355379</v>
      </c>
      <c r="AS365">
        <f>_xlfn.RANK.AVG(Table2[[#This Row],[1Y Return vs Nifty Z-Score]],Table2[1Y Return vs Nifty Z-Score])</f>
        <v>16</v>
      </c>
      <c r="AT365">
        <f>_xlfn.RANK.AVG(Table2[[#This Row],[6M Return vs Nifty Z-Score]],Table2[6M Return vs Nifty Z-Score])</f>
        <v>538</v>
      </c>
      <c r="AU365">
        <f>_xlfn.RANK.AVG(Table2[[#This Row],[Sharpe Ratio Z-Score]],Table2[Sharpe Ratio Z-Score])</f>
        <v>556</v>
      </c>
      <c r="AV365">
        <f>(Table2[[#This Row],[Rank 1Y]]+Table2[[#This Row],[Rank 6M]]+Table2[[#This Row],[Rank Sharpe]])/3</f>
        <v>370</v>
      </c>
    </row>
    <row r="366" spans="1:48" x14ac:dyDescent="0.3">
      <c r="A366" t="s">
        <v>699</v>
      </c>
      <c r="B366" t="s">
        <v>700</v>
      </c>
      <c r="C366" t="s">
        <v>3155</v>
      </c>
      <c r="D366" t="s">
        <v>257</v>
      </c>
      <c r="E366">
        <v>26010.548283374999</v>
      </c>
      <c r="F366">
        <v>5261.25</v>
      </c>
      <c r="G366">
        <v>-28.347089225630999</v>
      </c>
      <c r="H366">
        <f>(Table2[[#This Row],[1Y Return vs Nifty]]-AVERAGE(Table2[1Y Return vs Nifty]))/_xlfn.STDEV.P(Table2[1Y Return vs Nifty])</f>
        <v>-0.89173893627030631</v>
      </c>
      <c r="I366">
        <v>-6.0594931480855996</v>
      </c>
      <c r="J366">
        <f>(Table2[[#This Row],[1M Return vs Nifty]]-AVERAGE(Table2[1M Return vs Nifty]))/_xlfn.STDEV.P(Table2[1M Return vs Nifty])</f>
        <v>-0.67201093752786556</v>
      </c>
      <c r="K366">
        <v>15.0793102856173</v>
      </c>
      <c r="L366">
        <f>(Table2[[#This Row],[6M Return vs Nifty]]-AVERAGE(Table2[6M Return vs Nifty]))/_xlfn.STDEV.P(Table2[6M Return vs Nifty])</f>
        <v>5.4600495687184815E-2</v>
      </c>
      <c r="M366">
        <v>0.46730558962103502</v>
      </c>
      <c r="N366">
        <f>(Table2[[#This Row],[1W Return vs Nifty]]-AVERAGE(Table2[1W Return vs Nifty]))/_xlfn.STDEV.P(Table2[1W Return vs Nifty])</f>
        <v>-5.1030590910681167E-3</v>
      </c>
      <c r="O366">
        <v>5313.32</v>
      </c>
      <c r="P366">
        <v>5478.1188158983796</v>
      </c>
      <c r="Q366">
        <v>5255.6889660856305</v>
      </c>
      <c r="R366">
        <v>46.276471686099903</v>
      </c>
      <c r="S366" s="1">
        <f>(Table2[[#This Row],[Close Price]]-Table2[[#This Row],[20D EMA]])/Table2[[#This Row],[20D EMA]]</f>
        <v>-9.799899121453199E-3</v>
      </c>
      <c r="T366" s="1">
        <f>(Table2[[#This Row],[Close Price]]-Table2[[#This Row],[50D EMA]])/Table2[[#This Row],[50D EMA]]</f>
        <v>-3.9588191345720995E-2</v>
      </c>
      <c r="U366" s="1">
        <f>(Table2[[#This Row],[Close Price]]-Table2[[#This Row],[200D EMA]])/Table2[[#This Row],[200D EMA]]</f>
        <v>1.0580979868204286E-3</v>
      </c>
      <c r="V366">
        <v>0.94417454897032504</v>
      </c>
      <c r="W366">
        <v>5177.2</v>
      </c>
      <c r="X366">
        <v>5291.85</v>
      </c>
      <c r="Y366">
        <v>5177.2</v>
      </c>
      <c r="Z366">
        <v>5291.85</v>
      </c>
      <c r="AA366">
        <v>5177.2</v>
      </c>
      <c r="AB366">
        <v>5423.95</v>
      </c>
      <c r="AC366" s="1">
        <f>(Table2[[#This Row],[Close Price]]/Table2[[#This Row],[Day Low]])-1</f>
        <v>1.6234644209225157E-2</v>
      </c>
      <c r="AD366" s="1">
        <f>(Table2[[#This Row],[Day High]]/Table2[[#This Row],[Close Price]])-1</f>
        <v>5.8161083392731516E-3</v>
      </c>
      <c r="AE366" s="1">
        <f>(Table2[[#This Row],[Close Price]]/Table2[[#This Row],[Current Week Low]])-1</f>
        <v>1.6234644209225157E-2</v>
      </c>
      <c r="AF366" s="1">
        <f>(Table2[[#This Row],[Current Week High]]/Table2[[#This Row],[Close Price]])-1</f>
        <v>5.8161083392731516E-3</v>
      </c>
      <c r="AG366" s="1">
        <f>(Table2[[#This Row],[Close Price]]/Table2[[#This Row],[Current Month Low]])-1</f>
        <v>1.6234644209225157E-2</v>
      </c>
      <c r="AH366" s="1">
        <f>(Table2[[#This Row],[Current Month High]]/Table2[[#This Row],[Close Price]])-1</f>
        <v>3.0924210026134435E-2</v>
      </c>
      <c r="AI366">
        <v>39.700641482537399</v>
      </c>
      <c r="AJ366">
        <v>30.730525531121799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-0.23</v>
      </c>
      <c r="AM366" t="s">
        <v>3189</v>
      </c>
      <c r="AN366">
        <v>-0.51</v>
      </c>
      <c r="AO366" t="s">
        <v>3189</v>
      </c>
      <c r="AP366">
        <v>5.5516584335097E-2</v>
      </c>
      <c r="AQ366">
        <f>(Table2[[#This Row],[Sharpe Ratio]]-AVERAGE(Table2[Sharpe Ratio]))/_xlfn.STDEV.P(Table2[Sharpe Ratio])</f>
        <v>-0.10627299631803661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629</v>
      </c>
      <c r="AT366">
        <f>_xlfn.RANK.AVG(Table2[[#This Row],[6M Return vs Nifty Z-Score]],Table2[6M Return vs Nifty Z-Score])</f>
        <v>304</v>
      </c>
      <c r="AU366">
        <f>_xlfn.RANK.AVG(Table2[[#This Row],[Sharpe Ratio Z-Score]],Table2[Sharpe Ratio Z-Score])</f>
        <v>373</v>
      </c>
      <c r="AV366">
        <f>(Table2[[#This Row],[Rank 1Y]]+Table2[[#This Row],[Rank 6M]]+Table2[[#This Row],[Rank Sharpe]])/3</f>
        <v>435.33333333333331</v>
      </c>
    </row>
    <row r="367" spans="1:48" x14ac:dyDescent="0.3">
      <c r="A367" t="s">
        <v>1272</v>
      </c>
      <c r="B367" t="s">
        <v>1273</v>
      </c>
      <c r="C367" t="s">
        <v>3148</v>
      </c>
      <c r="D367" t="s">
        <v>54</v>
      </c>
      <c r="E367">
        <v>9068.7724190000008</v>
      </c>
      <c r="F367">
        <v>522.79999999999995</v>
      </c>
      <c r="G367">
        <v>0.64882727948486596</v>
      </c>
      <c r="H367">
        <f>(Table2[[#This Row],[1Y Return vs Nifty]]-AVERAGE(Table2[1Y Return vs Nifty]))/_xlfn.STDEV.P(Table2[1Y Return vs Nifty])</f>
        <v>-0.3747566776549095</v>
      </c>
      <c r="I367">
        <v>1.11746004245516</v>
      </c>
      <c r="J367">
        <f>(Table2[[#This Row],[1M Return vs Nifty]]-AVERAGE(Table2[1M Return vs Nifty]))/_xlfn.STDEV.P(Table2[1M Return vs Nifty])</f>
        <v>2.2154554696401662E-2</v>
      </c>
      <c r="K367">
        <v>38.789124415179003</v>
      </c>
      <c r="L367">
        <f>(Table2[[#This Row],[6M Return vs Nifty]]-AVERAGE(Table2[6M Return vs Nifty]))/_xlfn.STDEV.P(Table2[6M Return vs Nifty])</f>
        <v>0.8224942713206389</v>
      </c>
      <c r="M367">
        <v>4.9008524111417202</v>
      </c>
      <c r="N367">
        <f>(Table2[[#This Row],[1W Return vs Nifty]]-AVERAGE(Table2[1W Return vs Nifty]))/_xlfn.STDEV.P(Table2[1W Return vs Nifty])</f>
        <v>0.85330577214594716</v>
      </c>
      <c r="O367">
        <v>482.61</v>
      </c>
      <c r="P367">
        <v>460.140663295754</v>
      </c>
      <c r="Q367">
        <v>398.67005850232999</v>
      </c>
      <c r="R367">
        <v>73.142471673917001</v>
      </c>
      <c r="S367" s="1">
        <f>(Table2[[#This Row],[Close Price]]-Table2[[#This Row],[20D EMA]])/Table2[[#This Row],[20D EMA]]</f>
        <v>8.3276351505356172E-2</v>
      </c>
      <c r="T367" s="1">
        <f>(Table2[[#This Row],[Close Price]]-Table2[[#This Row],[50D EMA]])/Table2[[#This Row],[50D EMA]]</f>
        <v>0.1361743086460756</v>
      </c>
      <c r="U367" s="1">
        <f>(Table2[[#This Row],[Close Price]]-Table2[[#This Row],[200D EMA]])/Table2[[#This Row],[200D EMA]]</f>
        <v>0.31136008047352393</v>
      </c>
      <c r="V367">
        <v>0.842435801878333</v>
      </c>
      <c r="W367">
        <v>511.2</v>
      </c>
      <c r="X367">
        <v>535</v>
      </c>
      <c r="Y367">
        <v>511.2</v>
      </c>
      <c r="Z367">
        <v>535</v>
      </c>
      <c r="AA367">
        <v>460.5</v>
      </c>
      <c r="AB367">
        <v>535</v>
      </c>
      <c r="AC367" s="1">
        <f>(Table2[[#This Row],[Close Price]]/Table2[[#This Row],[Day Low]])-1</f>
        <v>2.2691705790297334E-2</v>
      </c>
      <c r="AD367" s="1">
        <f>(Table2[[#This Row],[Day High]]/Table2[[#This Row],[Close Price]])-1</f>
        <v>2.3335883703136995E-2</v>
      </c>
      <c r="AE367" s="1">
        <f>(Table2[[#This Row],[Close Price]]/Table2[[#This Row],[Current Week Low]])-1</f>
        <v>2.2691705790297334E-2</v>
      </c>
      <c r="AF367" s="1">
        <f>(Table2[[#This Row],[Current Week High]]/Table2[[#This Row],[Close Price]])-1</f>
        <v>2.3335883703136995E-2</v>
      </c>
      <c r="AG367" s="1">
        <f>(Table2[[#This Row],[Close Price]]/Table2[[#This Row],[Current Month Low]])-1</f>
        <v>0.13528773072747002</v>
      </c>
      <c r="AH367" s="1">
        <f>(Table2[[#This Row],[Current Month High]]/Table2[[#This Row],[Close Price]])-1</f>
        <v>2.3335883703136995E-2</v>
      </c>
      <c r="AI367">
        <v>3.00306044376434</v>
      </c>
      <c r="AJ367">
        <v>63.630672926447502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0.05</v>
      </c>
      <c r="AM367" t="s">
        <v>3191</v>
      </c>
      <c r="AN367">
        <v>9.91</v>
      </c>
      <c r="AO367" t="s">
        <v>3191</v>
      </c>
      <c r="AQ367">
        <f>(Table2[[#This Row],[Sharpe Ratio]]-AVERAGE(Table2[Sharpe Ratio]))/_xlfn.STDEV.P(Table2[Sharpe Ratio])</f>
        <v>-0.75190748604766899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0.57129043446040928</v>
      </c>
      <c r="AS367">
        <f>_xlfn.RANK.AVG(Table2[[#This Row],[1Y Return vs Nifty Z-Score]],Table2[1Y Return vs Nifty Z-Score])</f>
        <v>428</v>
      </c>
      <c r="AT367">
        <f>_xlfn.RANK.AVG(Table2[[#This Row],[6M Return vs Nifty Z-Score]],Table2[6M Return vs Nifty Z-Score])</f>
        <v>130</v>
      </c>
      <c r="AU367">
        <f>_xlfn.RANK.AVG(Table2[[#This Row],[Sharpe Ratio Z-Score]],Table2[Sharpe Ratio Z-Score])</f>
        <v>556</v>
      </c>
      <c r="AV367">
        <f>(Table2[[#This Row],[Rank 1Y]]+Table2[[#This Row],[Rank 6M]]+Table2[[#This Row],[Rank Sharpe]])/3</f>
        <v>371.33333333333331</v>
      </c>
    </row>
    <row r="368" spans="1:48" x14ac:dyDescent="0.3">
      <c r="A368" t="s">
        <v>488</v>
      </c>
      <c r="B368" t="s">
        <v>489</v>
      </c>
      <c r="C368" t="s">
        <v>3158</v>
      </c>
      <c r="D368" t="s">
        <v>490</v>
      </c>
      <c r="E368">
        <v>43681.852500000001</v>
      </c>
      <c r="F368">
        <v>3976.5</v>
      </c>
      <c r="G368">
        <v>2.3293363734286898</v>
      </c>
      <c r="H368">
        <f>(Table2[[#This Row],[1Y Return vs Nifty]]-AVERAGE(Table2[1Y Return vs Nifty]))/_xlfn.STDEV.P(Table2[1Y Return vs Nifty])</f>
        <v>-0.34479406595896583</v>
      </c>
      <c r="I368">
        <v>7.7316518606917501</v>
      </c>
      <c r="J368">
        <f>(Table2[[#This Row],[1M Return vs Nifty]]-AVERAGE(Table2[1M Return vs Nifty]))/_xlfn.STDEV.P(Table2[1M Return vs Nifty])</f>
        <v>0.66188893741793375</v>
      </c>
      <c r="K368">
        <v>4.8753286900393498</v>
      </c>
      <c r="L368">
        <f>(Table2[[#This Row],[6M Return vs Nifty]]-AVERAGE(Table2[6M Return vs Nifty]))/_xlfn.STDEV.P(Table2[6M Return vs Nifty])</f>
        <v>-0.27587758866663281</v>
      </c>
      <c r="M368">
        <v>20.196538141009899</v>
      </c>
      <c r="N368">
        <f>(Table2[[#This Row],[1W Return vs Nifty]]-AVERAGE(Table2[1W Return vs Nifty]))/_xlfn.STDEV.P(Table2[1W Return vs Nifty])</f>
        <v>3.8148064033361524</v>
      </c>
      <c r="O368">
        <v>3382.7</v>
      </c>
      <c r="P368">
        <v>3319.60449285293</v>
      </c>
      <c r="Q368">
        <v>3274.5360693318598</v>
      </c>
      <c r="R368">
        <v>88.736023209630005</v>
      </c>
      <c r="S368" s="1">
        <f>(Table2[[#This Row],[Close Price]]-Table2[[#This Row],[20D EMA]])/Table2[[#This Row],[20D EMA]]</f>
        <v>0.1755402489135898</v>
      </c>
      <c r="T368" s="1">
        <f>(Table2[[#This Row],[Close Price]]-Table2[[#This Row],[50D EMA]])/Table2[[#This Row],[50D EMA]]</f>
        <v>0.19788366612991351</v>
      </c>
      <c r="U368" s="1">
        <f>(Table2[[#This Row],[Close Price]]-Table2[[#This Row],[200D EMA]])/Table2[[#This Row],[200D EMA]]</f>
        <v>0.2143704988448546</v>
      </c>
      <c r="V368">
        <v>3.0840448323765699</v>
      </c>
      <c r="W368">
        <v>3760.1</v>
      </c>
      <c r="X368">
        <v>4010</v>
      </c>
      <c r="Y368">
        <v>3760.1</v>
      </c>
      <c r="Z368">
        <v>4010</v>
      </c>
      <c r="AA368">
        <v>3105.1</v>
      </c>
      <c r="AB368">
        <v>4010</v>
      </c>
      <c r="AC368" s="1">
        <f>(Table2[[#This Row],[Close Price]]/Table2[[#This Row],[Day Low]])-1</f>
        <v>5.7551660860083453E-2</v>
      </c>
      <c r="AD368" s="1">
        <f>(Table2[[#This Row],[Day High]]/Table2[[#This Row],[Close Price]])-1</f>
        <v>8.4244939016722142E-3</v>
      </c>
      <c r="AE368" s="1">
        <f>(Table2[[#This Row],[Close Price]]/Table2[[#This Row],[Current Week Low]])-1</f>
        <v>5.7551660860083453E-2</v>
      </c>
      <c r="AF368" s="1">
        <f>(Table2[[#This Row],[Current Week High]]/Table2[[#This Row],[Close Price]])-1</f>
        <v>8.4244939016722142E-3</v>
      </c>
      <c r="AG368" s="1">
        <f>(Table2[[#This Row],[Close Price]]/Table2[[#This Row],[Current Month Low]])-1</f>
        <v>0.28063508421628947</v>
      </c>
      <c r="AH368" s="1">
        <f>(Table2[[#This Row],[Current Month High]]/Table2[[#This Row],[Close Price]])-1</f>
        <v>8.4244939016722142E-3</v>
      </c>
      <c r="AI368">
        <v>0.84244939016722098</v>
      </c>
      <c r="AJ368">
        <v>60.601777059773802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0.16</v>
      </c>
      <c r="AM368" t="s">
        <v>3191</v>
      </c>
      <c r="AN368">
        <v>24.55</v>
      </c>
      <c r="AO368" t="s">
        <v>3191</v>
      </c>
      <c r="AP368">
        <v>8.4284564754212005E-2</v>
      </c>
      <c r="AQ368">
        <f>(Table2[[#This Row],[Sharpe Ratio]]-AVERAGE(Table2[Sharpe Ratio]))/_xlfn.STDEV.P(Table2[Sharpe Ratio])</f>
        <v>0.22828649758629821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4.0843101837147859</v>
      </c>
      <c r="AS368">
        <f>_xlfn.RANK.AVG(Table2[[#This Row],[1Y Return vs Nifty Z-Score]],Table2[1Y Return vs Nifty Z-Score])</f>
        <v>417</v>
      </c>
      <c r="AT368">
        <f>_xlfn.RANK.AVG(Table2[[#This Row],[6M Return vs Nifty Z-Score]],Table2[6M Return vs Nifty Z-Score])</f>
        <v>414</v>
      </c>
      <c r="AU368">
        <f>_xlfn.RANK.AVG(Table2[[#This Row],[Sharpe Ratio Z-Score]],Table2[Sharpe Ratio Z-Score])</f>
        <v>284</v>
      </c>
      <c r="AV368">
        <f>(Table2[[#This Row],[Rank 1Y]]+Table2[[#This Row],[Rank 6M]]+Table2[[#This Row],[Rank Sharpe]])/3</f>
        <v>371.66666666666669</v>
      </c>
    </row>
    <row r="369" spans="1:48" x14ac:dyDescent="0.3">
      <c r="A369" t="s">
        <v>1235</v>
      </c>
      <c r="B369" t="s">
        <v>1236</v>
      </c>
      <c r="C369" t="s">
        <v>3143</v>
      </c>
      <c r="D369" t="s">
        <v>21</v>
      </c>
      <c r="E369">
        <v>9553.1485315000009</v>
      </c>
      <c r="F369">
        <v>463.75</v>
      </c>
      <c r="G369">
        <v>-23.8467483766672</v>
      </c>
      <c r="H369">
        <f>(Table2[[#This Row],[1Y Return vs Nifty]]-AVERAGE(Table2[1Y Return vs Nifty]))/_xlfn.STDEV.P(Table2[1Y Return vs Nifty])</f>
        <v>-0.81150017657371443</v>
      </c>
      <c r="I369">
        <v>-6.8038278455023402</v>
      </c>
      <c r="J369">
        <f>(Table2[[#This Row],[1M Return vs Nifty]]-AVERAGE(Table2[1M Return vs Nifty]))/_xlfn.STDEV.P(Table2[1M Return vs Nifty])</f>
        <v>-0.74400408669496521</v>
      </c>
      <c r="K369">
        <v>-13.6685655679291</v>
      </c>
      <c r="L369">
        <f>(Table2[[#This Row],[6M Return vs Nifty]]-AVERAGE(Table2[6M Return vs Nifty]))/_xlfn.STDEV.P(Table2[6M Return vs Nifty])</f>
        <v>-0.87646184035608965</v>
      </c>
      <c r="M369">
        <v>-1.6039892293042599</v>
      </c>
      <c r="N369">
        <f>(Table2[[#This Row],[1W Return vs Nifty]]-AVERAGE(Table2[1W Return vs Nifty]))/_xlfn.STDEV.P(Table2[1W Return vs Nifty])</f>
        <v>-0.40614038569160144</v>
      </c>
      <c r="O369">
        <v>486.58</v>
      </c>
      <c r="P369">
        <v>496.43562215552402</v>
      </c>
      <c r="Q369">
        <v>482.47295320800299</v>
      </c>
      <c r="R369">
        <v>23.141076977476999</v>
      </c>
      <c r="S369" s="1">
        <f>(Table2[[#This Row],[Close Price]]-Table2[[#This Row],[20D EMA]])/Table2[[#This Row],[20D EMA]]</f>
        <v>-4.6919314398454488E-2</v>
      </c>
      <c r="T369" s="1">
        <f>(Table2[[#This Row],[Close Price]]-Table2[[#This Row],[50D EMA]])/Table2[[#This Row],[50D EMA]]</f>
        <v>-6.5840605904957036E-2</v>
      </c>
      <c r="U369" s="1">
        <f>(Table2[[#This Row],[Close Price]]-Table2[[#This Row],[200D EMA]])/Table2[[#This Row],[200D EMA]]</f>
        <v>-3.8806223402809446E-2</v>
      </c>
      <c r="V369">
        <v>0.94156709996493704</v>
      </c>
      <c r="W369">
        <v>454.8</v>
      </c>
      <c r="X369">
        <v>472.4</v>
      </c>
      <c r="Y369">
        <v>454.8</v>
      </c>
      <c r="Z369">
        <v>472.4</v>
      </c>
      <c r="AA369">
        <v>454.8</v>
      </c>
      <c r="AB369">
        <v>488.25</v>
      </c>
      <c r="AC369" s="1">
        <f>(Table2[[#This Row],[Close Price]]/Table2[[#This Row],[Day Low]])-1</f>
        <v>1.9678979771327931E-2</v>
      </c>
      <c r="AD369" s="1">
        <f>(Table2[[#This Row],[Day High]]/Table2[[#This Row],[Close Price]])-1</f>
        <v>1.8652291105121233E-2</v>
      </c>
      <c r="AE369" s="1">
        <f>(Table2[[#This Row],[Close Price]]/Table2[[#This Row],[Current Week Low]])-1</f>
        <v>1.9678979771327931E-2</v>
      </c>
      <c r="AF369" s="1">
        <f>(Table2[[#This Row],[Current Week High]]/Table2[[#This Row],[Close Price]])-1</f>
        <v>1.8652291105121233E-2</v>
      </c>
      <c r="AG369" s="1">
        <f>(Table2[[#This Row],[Close Price]]/Table2[[#This Row],[Current Month Low]])-1</f>
        <v>1.9678979771327931E-2</v>
      </c>
      <c r="AH369" s="1">
        <f>(Table2[[#This Row],[Current Month High]]/Table2[[#This Row],[Close Price]])-1</f>
        <v>5.2830188679245271E-2</v>
      </c>
      <c r="AI369">
        <v>23.989218328840899</v>
      </c>
      <c r="AJ369">
        <v>18.047600865470201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0</v>
      </c>
      <c r="AM369">
        <v>0</v>
      </c>
      <c r="AN369">
        <v>-9.23</v>
      </c>
      <c r="AO369" t="s">
        <v>3189</v>
      </c>
      <c r="AP369">
        <v>-8.6374079510171994E-2</v>
      </c>
      <c r="AQ369">
        <f>(Table2[[#This Row],[Sharpe Ratio]]-AVERAGE(Table2[Sharpe Ratio]))/_xlfn.STDEV.P(Table2[Sharpe Ratio])</f>
        <v>-1.756401646095658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599</v>
      </c>
      <c r="AT369">
        <f>_xlfn.RANK.AVG(Table2[[#This Row],[6M Return vs Nifty Z-Score]],Table2[6M Return vs Nifty Z-Score])</f>
        <v>607</v>
      </c>
      <c r="AU369">
        <f>_xlfn.RANK.AVG(Table2[[#This Row],[Sharpe Ratio Z-Score]],Table2[Sharpe Ratio Z-Score])</f>
        <v>712</v>
      </c>
      <c r="AV369">
        <f>(Table2[[#This Row],[Rank 1Y]]+Table2[[#This Row],[Rank 6M]]+Table2[[#This Row],[Rank Sharpe]])/3</f>
        <v>639.33333333333337</v>
      </c>
    </row>
    <row r="370" spans="1:48" x14ac:dyDescent="0.3">
      <c r="A370" t="s">
        <v>722</v>
      </c>
      <c r="B370" t="s">
        <v>723</v>
      </c>
      <c r="C370" t="s">
        <v>3142</v>
      </c>
      <c r="D370" t="s">
        <v>185</v>
      </c>
      <c r="E370">
        <v>24498.057945920002</v>
      </c>
      <c r="F370">
        <v>434.2</v>
      </c>
      <c r="G370">
        <v>25.054012437026799</v>
      </c>
      <c r="H370">
        <f>(Table2[[#This Row],[1Y Return vs Nifty]]-AVERAGE(Table2[1Y Return vs Nifty]))/_xlfn.STDEV.P(Table2[1Y Return vs Nifty])</f>
        <v>6.0375205224078361E-2</v>
      </c>
      <c r="I370">
        <v>30.522475780093501</v>
      </c>
      <c r="J370">
        <f>(Table2[[#This Row],[1M Return vs Nifty]]-AVERAGE(Table2[1M Return vs Nifty]))/_xlfn.STDEV.P(Table2[1M Return vs Nifty])</f>
        <v>2.8662510231369418</v>
      </c>
      <c r="K370">
        <v>10.188005342995501</v>
      </c>
      <c r="L370">
        <f>(Table2[[#This Row],[6M Return vs Nifty]]-AVERAGE(Table2[6M Return vs Nifty]))/_xlfn.STDEV.P(Table2[6M Return vs Nifty])</f>
        <v>-0.10381502792847257</v>
      </c>
      <c r="M370">
        <v>7.1611677288007103</v>
      </c>
      <c r="N370">
        <f>(Table2[[#This Row],[1W Return vs Nifty]]-AVERAGE(Table2[1W Return vs Nifty]))/_xlfn.STDEV.P(Table2[1W Return vs Nifty])</f>
        <v>1.2909406293308481</v>
      </c>
      <c r="O370">
        <v>400.36</v>
      </c>
      <c r="P370">
        <v>361.639323972162</v>
      </c>
      <c r="Q370">
        <v>327.94218865170097</v>
      </c>
      <c r="R370">
        <v>61.643317076313203</v>
      </c>
      <c r="S370" s="1">
        <f>(Table2[[#This Row],[Close Price]]-Table2[[#This Row],[20D EMA]])/Table2[[#This Row],[20D EMA]]</f>
        <v>8.4523928464381989E-2</v>
      </c>
      <c r="T370" s="1">
        <f>(Table2[[#This Row],[Close Price]]-Table2[[#This Row],[50D EMA]])/Table2[[#This Row],[50D EMA]]</f>
        <v>0.20064376636602579</v>
      </c>
      <c r="U370" s="1">
        <f>(Table2[[#This Row],[Close Price]]-Table2[[#This Row],[200D EMA]])/Table2[[#This Row],[200D EMA]]</f>
        <v>0.32401385068864297</v>
      </c>
      <c r="V370">
        <v>4.2788015837805498</v>
      </c>
      <c r="W370">
        <v>426.25</v>
      </c>
      <c r="X370">
        <v>446.8</v>
      </c>
      <c r="Y370">
        <v>426.25</v>
      </c>
      <c r="Z370">
        <v>446.8</v>
      </c>
      <c r="AA370">
        <v>415</v>
      </c>
      <c r="AB370">
        <v>469.7</v>
      </c>
      <c r="AC370" s="1">
        <f>(Table2[[#This Row],[Close Price]]/Table2[[#This Row],[Day Low]])-1</f>
        <v>1.8651026392961789E-2</v>
      </c>
      <c r="AD370" s="1">
        <f>(Table2[[#This Row],[Day High]]/Table2[[#This Row],[Close Price]])-1</f>
        <v>2.9018885306310471E-2</v>
      </c>
      <c r="AE370" s="1">
        <f>(Table2[[#This Row],[Close Price]]/Table2[[#This Row],[Current Week Low]])-1</f>
        <v>1.8651026392961789E-2</v>
      </c>
      <c r="AF370" s="1">
        <f>(Table2[[#This Row],[Current Week High]]/Table2[[#This Row],[Close Price]])-1</f>
        <v>2.9018885306310471E-2</v>
      </c>
      <c r="AG370" s="1">
        <f>(Table2[[#This Row],[Close Price]]/Table2[[#This Row],[Current Month Low]])-1</f>
        <v>4.6265060240963773E-2</v>
      </c>
      <c r="AH370" s="1">
        <f>(Table2[[#This Row],[Current Month High]]/Table2[[#This Row],[Close Price]])-1</f>
        <v>8.1759557807461913E-2</v>
      </c>
      <c r="AI370">
        <v>8.1759557807461896</v>
      </c>
      <c r="AJ370">
        <v>70.609037328094203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0.37</v>
      </c>
      <c r="AM370" t="s">
        <v>3191</v>
      </c>
      <c r="AN370">
        <v>29.98</v>
      </c>
      <c r="AO370" t="s">
        <v>3191</v>
      </c>
      <c r="AP370">
        <v>2.2306688280734999E-2</v>
      </c>
      <c r="AQ370">
        <f>(Table2[[#This Row],[Sharpe Ratio]]-AVERAGE(Table2[Sharpe Ratio]))/_xlfn.STDEV.P(Table2[Sharpe Ratio])</f>
        <v>-0.49249009792522402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3.6212617318381719</v>
      </c>
      <c r="AS370">
        <f>_xlfn.RANK.AVG(Table2[[#This Row],[1Y Return vs Nifty Z-Score]],Table2[1Y Return vs Nifty Z-Score])</f>
        <v>284</v>
      </c>
      <c r="AT370">
        <f>_xlfn.RANK.AVG(Table2[[#This Row],[6M Return vs Nifty Z-Score]],Table2[6M Return vs Nifty Z-Score])</f>
        <v>360</v>
      </c>
      <c r="AU370">
        <f>_xlfn.RANK.AVG(Table2[[#This Row],[Sharpe Ratio Z-Score]],Table2[Sharpe Ratio Z-Score])</f>
        <v>473</v>
      </c>
      <c r="AV370">
        <f>(Table2[[#This Row],[Rank 1Y]]+Table2[[#This Row],[Rank 6M]]+Table2[[#This Row],[Rank Sharpe]])/3</f>
        <v>372.33333333333331</v>
      </c>
    </row>
    <row r="371" spans="1:48" x14ac:dyDescent="0.3">
      <c r="A371" t="s">
        <v>497</v>
      </c>
      <c r="B371" t="s">
        <v>498</v>
      </c>
      <c r="C371" t="s">
        <v>3144</v>
      </c>
      <c r="D371" t="s">
        <v>40</v>
      </c>
      <c r="E371">
        <v>42361.84</v>
      </c>
      <c r="F371">
        <v>257.05</v>
      </c>
      <c r="G371">
        <v>66.660082212280003</v>
      </c>
      <c r="H371">
        <f>(Table2[[#This Row],[1Y Return vs Nifty]]-AVERAGE(Table2[1Y Return vs Nifty]))/_xlfn.STDEV.P(Table2[1Y Return vs Nifty])</f>
        <v>0.80219000251545469</v>
      </c>
      <c r="I371">
        <v>-6.7391098192937102</v>
      </c>
      <c r="J371">
        <f>(Table2[[#This Row],[1M Return vs Nifty]]-AVERAGE(Table2[1M Return vs Nifty]))/_xlfn.STDEV.P(Table2[1M Return vs Nifty])</f>
        <v>-0.73774446379842629</v>
      </c>
      <c r="K371">
        <v>-8.5721225051575001</v>
      </c>
      <c r="L371">
        <f>(Table2[[#This Row],[6M Return vs Nifty]]-AVERAGE(Table2[6M Return vs Nifty]))/_xlfn.STDEV.P(Table2[6M Return vs Nifty])</f>
        <v>-0.71140247361507525</v>
      </c>
      <c r="M371">
        <v>-4.7936676939577998</v>
      </c>
      <c r="N371">
        <f>(Table2[[#This Row],[1W Return vs Nifty]]-AVERAGE(Table2[1W Return vs Nifty]))/_xlfn.STDEV.P(Table2[1W Return vs Nifty])</f>
        <v>-1.0237154949865983</v>
      </c>
      <c r="O371">
        <v>261.52999999999997</v>
      </c>
      <c r="P371">
        <v>259.50415179556899</v>
      </c>
      <c r="Q371">
        <v>232.480267135232</v>
      </c>
      <c r="R371">
        <v>44.683344116518597</v>
      </c>
      <c r="S371" s="1">
        <f>(Table2[[#This Row],[Close Price]]-Table2[[#This Row],[20D EMA]])/Table2[[#This Row],[20D EMA]]</f>
        <v>-1.7129965969487102E-2</v>
      </c>
      <c r="T371" s="1">
        <f>(Table2[[#This Row],[Close Price]]-Table2[[#This Row],[50D EMA]])/Table2[[#This Row],[50D EMA]]</f>
        <v>-9.4570810470203815E-3</v>
      </c>
      <c r="U371" s="1">
        <f>(Table2[[#This Row],[Close Price]]-Table2[[#This Row],[200D EMA]])/Table2[[#This Row],[200D EMA]]</f>
        <v>0.10568524016051645</v>
      </c>
      <c r="V371">
        <v>0.42397202392977801</v>
      </c>
      <c r="W371">
        <v>250.55</v>
      </c>
      <c r="X371">
        <v>262.7</v>
      </c>
      <c r="Y371">
        <v>250.55</v>
      </c>
      <c r="Z371">
        <v>262.7</v>
      </c>
      <c r="AA371">
        <v>246</v>
      </c>
      <c r="AB371">
        <v>271.35000000000002</v>
      </c>
      <c r="AC371" s="1">
        <f>(Table2[[#This Row],[Close Price]]/Table2[[#This Row],[Day Low]])-1</f>
        <v>2.5942925563759767E-2</v>
      </c>
      <c r="AD371" s="1">
        <f>(Table2[[#This Row],[Day High]]/Table2[[#This Row],[Close Price]])-1</f>
        <v>2.1980159502042351E-2</v>
      </c>
      <c r="AE371" s="1">
        <f>(Table2[[#This Row],[Close Price]]/Table2[[#This Row],[Current Week Low]])-1</f>
        <v>2.5942925563759767E-2</v>
      </c>
      <c r="AF371" s="1">
        <f>(Table2[[#This Row],[Current Week High]]/Table2[[#This Row],[Close Price]])-1</f>
        <v>2.1980159502042351E-2</v>
      </c>
      <c r="AG371" s="1">
        <f>(Table2[[#This Row],[Close Price]]/Table2[[#This Row],[Current Month Low]])-1</f>
        <v>4.4918699186991873E-2</v>
      </c>
      <c r="AH371" s="1">
        <f>(Table2[[#This Row],[Current Month High]]/Table2[[#This Row],[Close Price]])-1</f>
        <v>5.5631200155611849E-2</v>
      </c>
      <c r="AI371">
        <v>26.317836996693199</v>
      </c>
      <c r="AJ371">
        <v>108.05341966815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-0.01</v>
      </c>
      <c r="AM371" t="s">
        <v>3189</v>
      </c>
      <c r="AN371">
        <v>-4.3</v>
      </c>
      <c r="AO371" t="s">
        <v>3189</v>
      </c>
      <c r="AP371">
        <v>3.1999486477793E-2</v>
      </c>
      <c r="AQ371">
        <f>(Table2[[#This Row],[Sharpe Ratio]]-AVERAGE(Table2[Sharpe Ratio]))/_xlfn.STDEV.P(Table2[Sharpe Ratio])</f>
        <v>-0.37976693793691035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-2.0504393678215553</v>
      </c>
      <c r="AS371">
        <f>_xlfn.RANK.AVG(Table2[[#This Row],[1Y Return vs Nifty Z-Score]],Table2[1Y Return vs Nifty Z-Score])</f>
        <v>119</v>
      </c>
      <c r="AT371">
        <f>_xlfn.RANK.AVG(Table2[[#This Row],[6M Return vs Nifty Z-Score]],Table2[6M Return vs Nifty Z-Score])</f>
        <v>558</v>
      </c>
      <c r="AU371">
        <f>_xlfn.RANK.AVG(Table2[[#This Row],[Sharpe Ratio Z-Score]],Table2[Sharpe Ratio Z-Score])</f>
        <v>440</v>
      </c>
      <c r="AV371">
        <f>(Table2[[#This Row],[Rank 1Y]]+Table2[[#This Row],[Rank 6M]]+Table2[[#This Row],[Rank Sharpe]])/3</f>
        <v>372.33333333333331</v>
      </c>
    </row>
    <row r="372" spans="1:48" x14ac:dyDescent="0.3">
      <c r="A372" t="s">
        <v>1196</v>
      </c>
      <c r="B372" t="s">
        <v>1197</v>
      </c>
      <c r="C372" t="s">
        <v>3151</v>
      </c>
      <c r="D372" t="s">
        <v>835</v>
      </c>
      <c r="E372">
        <v>10023.359479892</v>
      </c>
      <c r="F372">
        <v>215.38</v>
      </c>
      <c r="G372">
        <v>45.121861582707801</v>
      </c>
      <c r="H372">
        <f>(Table2[[#This Row],[1Y Return vs Nifty]]-AVERAGE(Table2[1Y Return vs Nifty]))/_xlfn.STDEV.P(Table2[1Y Return vs Nifty])</f>
        <v>0.41817462070579881</v>
      </c>
      <c r="I372">
        <v>-1.56689456520101</v>
      </c>
      <c r="J372">
        <f>(Table2[[#This Row],[1M Return vs Nifty]]-AVERAGE(Table2[1M Return vs Nifty]))/_xlfn.STDEV.P(Table2[1M Return vs Nifty])</f>
        <v>-0.23748017999631893</v>
      </c>
      <c r="K372">
        <v>29.178787328078901</v>
      </c>
      <c r="L372">
        <f>(Table2[[#This Row],[6M Return vs Nifty]]-AVERAGE(Table2[6M Return vs Nifty]))/_xlfn.STDEV.P(Table2[6M Return vs Nifty])</f>
        <v>0.51124265245103417</v>
      </c>
      <c r="M372">
        <v>-6.1983978390458896</v>
      </c>
      <c r="N372">
        <f>(Table2[[#This Row],[1W Return vs Nifty]]-AVERAGE(Table2[1W Return vs Nifty]))/_xlfn.STDEV.P(Table2[1W Return vs Nifty])</f>
        <v>-1.2956947501047105</v>
      </c>
      <c r="O372">
        <v>219.29</v>
      </c>
      <c r="P372">
        <v>222.64050781192</v>
      </c>
      <c r="Q372">
        <v>192.526495187976</v>
      </c>
      <c r="R372">
        <v>46.626233233534599</v>
      </c>
      <c r="S372" s="1">
        <f>(Table2[[#This Row],[Close Price]]-Table2[[#This Row],[20D EMA]])/Table2[[#This Row],[20D EMA]]</f>
        <v>-1.7830270418167708E-2</v>
      </c>
      <c r="T372" s="1">
        <f>(Table2[[#This Row],[Close Price]]-Table2[[#This Row],[50D EMA]])/Table2[[#This Row],[50D EMA]]</f>
        <v>-3.2610902136701314E-2</v>
      </c>
      <c r="U372" s="1">
        <f>(Table2[[#This Row],[Close Price]]-Table2[[#This Row],[200D EMA]])/Table2[[#This Row],[200D EMA]]</f>
        <v>0.11870316752876352</v>
      </c>
      <c r="V372">
        <v>0.93619463568251304</v>
      </c>
      <c r="W372">
        <v>211.55</v>
      </c>
      <c r="X372">
        <v>218.2</v>
      </c>
      <c r="Y372">
        <v>211.55</v>
      </c>
      <c r="Z372">
        <v>218.2</v>
      </c>
      <c r="AA372">
        <v>207.81</v>
      </c>
      <c r="AB372">
        <v>230</v>
      </c>
      <c r="AC372" s="1">
        <f>(Table2[[#This Row],[Close Price]]/Table2[[#This Row],[Day Low]])-1</f>
        <v>1.8104467029071092E-2</v>
      </c>
      <c r="AD372" s="1">
        <f>(Table2[[#This Row],[Day High]]/Table2[[#This Row],[Close Price]])-1</f>
        <v>1.3093137710093794E-2</v>
      </c>
      <c r="AE372" s="1">
        <f>(Table2[[#This Row],[Close Price]]/Table2[[#This Row],[Current Week Low]])-1</f>
        <v>1.8104467029071092E-2</v>
      </c>
      <c r="AF372" s="1">
        <f>(Table2[[#This Row],[Current Week High]]/Table2[[#This Row],[Close Price]])-1</f>
        <v>1.3093137710093794E-2</v>
      </c>
      <c r="AG372" s="1">
        <f>(Table2[[#This Row],[Close Price]]/Table2[[#This Row],[Current Month Low]])-1</f>
        <v>3.642750589480781E-2</v>
      </c>
      <c r="AH372" s="1">
        <f>(Table2[[#This Row],[Current Month High]]/Table2[[#This Row],[Close Price]])-1</f>
        <v>6.7880026000557203E-2</v>
      </c>
      <c r="AI372">
        <v>22.5740551583248</v>
      </c>
      <c r="AJ372">
        <v>89.678555702333696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-0.15</v>
      </c>
      <c r="AM372" t="s">
        <v>3189</v>
      </c>
      <c r="AN372">
        <v>-2.12</v>
      </c>
      <c r="AO372" t="s">
        <v>3189</v>
      </c>
      <c r="AP372">
        <v>0.129755777781943</v>
      </c>
      <c r="AQ372">
        <f>(Table2[[#This Row],[Sharpe Ratio]]-AVERAGE(Table2[Sharpe Ratio]))/_xlfn.STDEV.P(Table2[Sharpe Ratio])</f>
        <v>0.75709755057442008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185</v>
      </c>
      <c r="AT372">
        <f>_xlfn.RANK.AVG(Table2[[#This Row],[6M Return vs Nifty Z-Score]],Table2[6M Return vs Nifty Z-Score])</f>
        <v>185</v>
      </c>
      <c r="AU372">
        <f>_xlfn.RANK.AVG(Table2[[#This Row],[Sharpe Ratio Z-Score]],Table2[Sharpe Ratio Z-Score])</f>
        <v>159</v>
      </c>
      <c r="AV372">
        <f>(Table2[[#This Row],[Rank 1Y]]+Table2[[#This Row],[Rank 6M]]+Table2[[#This Row],[Rank Sharpe]])/3</f>
        <v>176.33333333333334</v>
      </c>
    </row>
    <row r="373" spans="1:48" x14ac:dyDescent="0.3">
      <c r="A373" t="s">
        <v>2070</v>
      </c>
      <c r="B373" t="s">
        <v>2071</v>
      </c>
      <c r="C373" t="s">
        <v>3144</v>
      </c>
      <c r="D373" t="s">
        <v>51</v>
      </c>
      <c r="E373">
        <v>3115.6541814000002</v>
      </c>
      <c r="F373">
        <v>309.55</v>
      </c>
      <c r="G373">
        <v>-75.854994965807805</v>
      </c>
      <c r="H373">
        <f>(Table2[[#This Row],[1Y Return vs Nifty]]-AVERAGE(Table2[1Y Return vs Nifty]))/_xlfn.STDEV.P(Table2[1Y Return vs Nifty])</f>
        <v>-1.7387804294167855</v>
      </c>
      <c r="I373">
        <v>-6.6465936825539398</v>
      </c>
      <c r="J373">
        <f>(Table2[[#This Row],[1M Return vs Nifty]]-AVERAGE(Table2[1M Return vs Nifty]))/_xlfn.STDEV.P(Table2[1M Return vs Nifty])</f>
        <v>-0.72879616667377811</v>
      </c>
      <c r="K373">
        <v>-46.824229340264502</v>
      </c>
      <c r="L373">
        <f>(Table2[[#This Row],[6M Return vs Nifty]]-AVERAGE(Table2[6M Return vs Nifty]))/_xlfn.STDEV.P(Table2[6M Return vs Nifty])</f>
        <v>-1.9502799520732992</v>
      </c>
      <c r="M373">
        <v>-1.42669406495999</v>
      </c>
      <c r="N373">
        <f>(Table2[[#This Row],[1W Return vs Nifty]]-AVERAGE(Table2[1W Return vs Nifty]))/_xlfn.STDEV.P(Table2[1W Return vs Nifty])</f>
        <v>-0.37181307599228985</v>
      </c>
      <c r="O373">
        <v>321.18</v>
      </c>
      <c r="P373">
        <v>364.27038464473702</v>
      </c>
      <c r="Q373">
        <v>456.02231759642501</v>
      </c>
      <c r="R373">
        <v>42.8691798498051</v>
      </c>
      <c r="S373" s="1">
        <f>(Table2[[#This Row],[Close Price]]-Table2[[#This Row],[20D EMA]])/Table2[[#This Row],[20D EMA]]</f>
        <v>-3.6210224796064498E-2</v>
      </c>
      <c r="T373" s="1">
        <f>(Table2[[#This Row],[Close Price]]-Table2[[#This Row],[50D EMA]])/Table2[[#This Row],[50D EMA]]</f>
        <v>-0.15021914202029987</v>
      </c>
      <c r="U373" s="1">
        <f>(Table2[[#This Row],[Close Price]]-Table2[[#This Row],[200D EMA]])/Table2[[#This Row],[200D EMA]]</f>
        <v>-0.3211955028175868</v>
      </c>
      <c r="V373">
        <v>0.93589359143923501</v>
      </c>
      <c r="W373">
        <v>306</v>
      </c>
      <c r="X373">
        <v>314.85000000000002</v>
      </c>
      <c r="Y373">
        <v>306</v>
      </c>
      <c r="Z373">
        <v>314.85000000000002</v>
      </c>
      <c r="AA373">
        <v>306</v>
      </c>
      <c r="AB373">
        <v>325</v>
      </c>
      <c r="AC373" s="1">
        <f>(Table2[[#This Row],[Close Price]]/Table2[[#This Row],[Day Low]])-1</f>
        <v>1.1601307189542442E-2</v>
      </c>
      <c r="AD373" s="1">
        <f>(Table2[[#This Row],[Day High]]/Table2[[#This Row],[Close Price]])-1</f>
        <v>1.7121628169924019E-2</v>
      </c>
      <c r="AE373" s="1">
        <f>(Table2[[#This Row],[Close Price]]/Table2[[#This Row],[Current Week Low]])-1</f>
        <v>1.1601307189542442E-2</v>
      </c>
      <c r="AF373" s="1">
        <f>(Table2[[#This Row],[Current Week High]]/Table2[[#This Row],[Close Price]])-1</f>
        <v>1.7121628169924019E-2</v>
      </c>
      <c r="AG373" s="1">
        <f>(Table2[[#This Row],[Close Price]]/Table2[[#This Row],[Current Month Low]])-1</f>
        <v>1.1601307189542442E-2</v>
      </c>
      <c r="AH373" s="1">
        <f>(Table2[[#This Row],[Current Month High]]/Table2[[#This Row],[Close Price]])-1</f>
        <v>4.991116136326923E-2</v>
      </c>
      <c r="AI373">
        <v>118.010014537231</v>
      </c>
      <c r="AJ373">
        <v>10.081792318634401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-0.37</v>
      </c>
      <c r="AM373" t="s">
        <v>3189</v>
      </c>
      <c r="AN373">
        <v>8.65</v>
      </c>
      <c r="AO373" t="s">
        <v>3191</v>
      </c>
      <c r="AQ373">
        <f>(Table2[[#This Row],[Sharpe Ratio]]-AVERAGE(Table2[Sharpe Ratio]))/_xlfn.STDEV.P(Table2[Sharpe Ratio])</f>
        <v>-0.75190748604766899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737</v>
      </c>
      <c r="AT373">
        <f>_xlfn.RANK.AVG(Table2[[#This Row],[6M Return vs Nifty Z-Score]],Table2[6M Return vs Nifty Z-Score])</f>
        <v>735</v>
      </c>
      <c r="AU373">
        <f>_xlfn.RANK.AVG(Table2[[#This Row],[Sharpe Ratio Z-Score]],Table2[Sharpe Ratio Z-Score])</f>
        <v>556</v>
      </c>
      <c r="AV373">
        <f>(Table2[[#This Row],[Rank 1Y]]+Table2[[#This Row],[Rank 6M]]+Table2[[#This Row],[Rank Sharpe]])/3</f>
        <v>676</v>
      </c>
    </row>
    <row r="374" spans="1:48" x14ac:dyDescent="0.3">
      <c r="A374" t="s">
        <v>2231</v>
      </c>
      <c r="B374" t="s">
        <v>2232</v>
      </c>
      <c r="C374" t="s">
        <v>3151</v>
      </c>
      <c r="D374" t="s">
        <v>635</v>
      </c>
      <c r="E374">
        <v>2582.4555216419999</v>
      </c>
      <c r="F374">
        <v>175.26</v>
      </c>
      <c r="G374">
        <v>-54.250742719663698</v>
      </c>
      <c r="H374">
        <f>(Table2[[#This Row],[1Y Return vs Nifty]]-AVERAGE(Table2[1Y Return vs Nifty]))/_xlfn.STDEV.P(Table2[1Y Return vs Nifty])</f>
        <v>-1.3535877378894201</v>
      </c>
      <c r="I374">
        <v>10.3977449832521</v>
      </c>
      <c r="J374">
        <f>(Table2[[#This Row],[1M Return vs Nifty]]-AVERAGE(Table2[1M Return vs Nifty]))/_xlfn.STDEV.P(Table2[1M Return vs Nifty])</f>
        <v>0.91975739435270643</v>
      </c>
      <c r="K374">
        <v>-23.186387456972799</v>
      </c>
      <c r="L374">
        <f>(Table2[[#This Row],[6M Return vs Nifty]]-AVERAGE(Table2[6M Return vs Nifty]))/_xlfn.STDEV.P(Table2[6M Return vs Nifty])</f>
        <v>-1.1847171537991397</v>
      </c>
      <c r="M374">
        <v>5.8246789823430003</v>
      </c>
      <c r="N374">
        <f>(Table2[[#This Row],[1W Return vs Nifty]]-AVERAGE(Table2[1W Return vs Nifty]))/_xlfn.STDEV.P(Table2[1W Return vs Nifty])</f>
        <v>1.0321740505638546</v>
      </c>
      <c r="O374">
        <v>171.72</v>
      </c>
      <c r="P374">
        <v>172.37757296505399</v>
      </c>
      <c r="Q374">
        <v>208.658696739992</v>
      </c>
      <c r="R374">
        <v>56.579532492280002</v>
      </c>
      <c r="S374" s="1">
        <f>(Table2[[#This Row],[Close Price]]-Table2[[#This Row],[20D EMA]])/Table2[[#This Row],[20D EMA]]</f>
        <v>2.061495457721868E-2</v>
      </c>
      <c r="T374" s="1">
        <f>(Table2[[#This Row],[Close Price]]-Table2[[#This Row],[50D EMA]])/Table2[[#This Row],[50D EMA]]</f>
        <v>1.6721589620770205E-2</v>
      </c>
      <c r="U374" s="1">
        <f>(Table2[[#This Row],[Close Price]]-Table2[[#This Row],[200D EMA]])/Table2[[#This Row],[200D EMA]]</f>
        <v>-0.16006376566997285</v>
      </c>
      <c r="V374">
        <v>0.93512715315669404</v>
      </c>
      <c r="W374">
        <v>173.43</v>
      </c>
      <c r="X374">
        <v>180.99</v>
      </c>
      <c r="Y374">
        <v>173.43</v>
      </c>
      <c r="Z374">
        <v>180.99</v>
      </c>
      <c r="AA374">
        <v>168.31</v>
      </c>
      <c r="AB374">
        <v>183.11</v>
      </c>
      <c r="AC374" s="1">
        <f>(Table2[[#This Row],[Close Price]]/Table2[[#This Row],[Day Low]])-1</f>
        <v>1.0551807645736044E-2</v>
      </c>
      <c r="AD374" s="1">
        <f>(Table2[[#This Row],[Day High]]/Table2[[#This Row],[Close Price]])-1</f>
        <v>3.2694282779869965E-2</v>
      </c>
      <c r="AE374" s="1">
        <f>(Table2[[#This Row],[Close Price]]/Table2[[#This Row],[Current Week Low]])-1</f>
        <v>1.0551807645736044E-2</v>
      </c>
      <c r="AF374" s="1">
        <f>(Table2[[#This Row],[Current Week High]]/Table2[[#This Row],[Close Price]])-1</f>
        <v>3.2694282779869965E-2</v>
      </c>
      <c r="AG374" s="1">
        <f>(Table2[[#This Row],[Close Price]]/Table2[[#This Row],[Current Month Low]])-1</f>
        <v>4.129285247460035E-2</v>
      </c>
      <c r="AH374" s="1">
        <f>(Table2[[#This Row],[Current Month High]]/Table2[[#This Row],[Close Price]])-1</f>
        <v>4.4790596827570583E-2</v>
      </c>
      <c r="AI374">
        <v>78.021225607668597</v>
      </c>
      <c r="AJ374">
        <v>21.7759866592551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-0.04</v>
      </c>
      <c r="AM374" t="s">
        <v>3189</v>
      </c>
      <c r="AN374">
        <v>2.19</v>
      </c>
      <c r="AO374" t="s">
        <v>3191</v>
      </c>
      <c r="AQ374">
        <f>(Table2[[#This Row],[Sharpe Ratio]]-AVERAGE(Table2[Sharpe Ratio]))/_xlfn.STDEV.P(Table2[Sharpe Ratio])</f>
        <v>-0.75190748604766899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721</v>
      </c>
      <c r="AT374">
        <f>_xlfn.RANK.AVG(Table2[[#This Row],[6M Return vs Nifty Z-Score]],Table2[6M Return vs Nifty Z-Score])</f>
        <v>691</v>
      </c>
      <c r="AU374">
        <f>_xlfn.RANK.AVG(Table2[[#This Row],[Sharpe Ratio Z-Score]],Table2[Sharpe Ratio Z-Score])</f>
        <v>556</v>
      </c>
      <c r="AV374">
        <f>(Table2[[#This Row],[Rank 1Y]]+Table2[[#This Row],[Rank 6M]]+Table2[[#This Row],[Rank Sharpe]])/3</f>
        <v>656</v>
      </c>
    </row>
    <row r="375" spans="1:48" x14ac:dyDescent="0.3">
      <c r="A375" t="s">
        <v>32</v>
      </c>
      <c r="B375" t="s">
        <v>33</v>
      </c>
      <c r="C375" t="s">
        <v>3144</v>
      </c>
      <c r="D375" t="s">
        <v>34</v>
      </c>
      <c r="E375">
        <v>699912.73013645003</v>
      </c>
      <c r="F375">
        <v>784.25</v>
      </c>
      <c r="G375">
        <v>6.7271822755728996</v>
      </c>
      <c r="H375">
        <f>(Table2[[#This Row],[1Y Return vs Nifty]]-AVERAGE(Table2[1Y Return vs Nifty]))/_xlfn.STDEV.P(Table2[1Y Return vs Nifty])</f>
        <v>-0.26638273838006893</v>
      </c>
      <c r="I375">
        <v>-6.2398617227573103</v>
      </c>
      <c r="J375">
        <f>(Table2[[#This Row],[1M Return vs Nifty]]-AVERAGE(Table2[1M Return vs Nifty]))/_xlfn.STDEV.P(Table2[1M Return vs Nifty])</f>
        <v>-0.68945645195365257</v>
      </c>
      <c r="K375">
        <v>-9.4966467613697798</v>
      </c>
      <c r="L375">
        <f>(Table2[[#This Row],[6M Return vs Nifty]]-AVERAGE(Table2[6M Return vs Nifty]))/_xlfn.STDEV.P(Table2[6M Return vs Nifty])</f>
        <v>-0.74134519766546747</v>
      </c>
      <c r="M375">
        <v>-2.9740530328020598</v>
      </c>
      <c r="N375">
        <f>(Table2[[#This Row],[1W Return vs Nifty]]-AVERAGE(Table2[1W Return vs Nifty]))/_xlfn.STDEV.P(Table2[1W Return vs Nifty])</f>
        <v>-0.67140765716191786</v>
      </c>
      <c r="O375">
        <v>813.8</v>
      </c>
      <c r="P375">
        <v>823.50090237596601</v>
      </c>
      <c r="Q375">
        <v>763.68347276013105</v>
      </c>
      <c r="R375">
        <v>26.133860356583899</v>
      </c>
      <c r="S375" s="1">
        <f>(Table2[[#This Row],[Close Price]]-Table2[[#This Row],[20D EMA]])/Table2[[#This Row],[20D EMA]]</f>
        <v>-3.6311132956500312E-2</v>
      </c>
      <c r="T375" s="1">
        <f>(Table2[[#This Row],[Close Price]]-Table2[[#This Row],[50D EMA]])/Table2[[#This Row],[50D EMA]]</f>
        <v>-4.7663460067522992E-2</v>
      </c>
      <c r="U375" s="1">
        <f>(Table2[[#This Row],[Close Price]]-Table2[[#This Row],[200D EMA]])/Table2[[#This Row],[200D EMA]]</f>
        <v>2.6930695731225789E-2</v>
      </c>
      <c r="V375">
        <v>0.93336536951039695</v>
      </c>
      <c r="W375">
        <v>771</v>
      </c>
      <c r="X375">
        <v>788.2</v>
      </c>
      <c r="Y375">
        <v>771</v>
      </c>
      <c r="Z375">
        <v>788.2</v>
      </c>
      <c r="AA375">
        <v>771</v>
      </c>
      <c r="AB375">
        <v>825.95</v>
      </c>
      <c r="AC375" s="1">
        <f>(Table2[[#This Row],[Close Price]]/Table2[[#This Row],[Day Low]])-1</f>
        <v>1.7185473411154284E-2</v>
      </c>
      <c r="AD375" s="1">
        <f>(Table2[[#This Row],[Day High]]/Table2[[#This Row],[Close Price]])-1</f>
        <v>5.0366592285624456E-3</v>
      </c>
      <c r="AE375" s="1">
        <f>(Table2[[#This Row],[Close Price]]/Table2[[#This Row],[Current Week Low]])-1</f>
        <v>1.7185473411154284E-2</v>
      </c>
      <c r="AF375" s="1">
        <f>(Table2[[#This Row],[Current Week High]]/Table2[[#This Row],[Close Price]])-1</f>
        <v>5.0366592285624456E-3</v>
      </c>
      <c r="AG375" s="1">
        <f>(Table2[[#This Row],[Close Price]]/Table2[[#This Row],[Current Month Low]])-1</f>
        <v>1.7185473411154284E-2</v>
      </c>
      <c r="AH375" s="1">
        <f>(Table2[[#This Row],[Current Month High]]/Table2[[#This Row],[Close Price]])-1</f>
        <v>5.3171820210392129E-2</v>
      </c>
      <c r="AI375">
        <v>16.289448517692001</v>
      </c>
      <c r="AJ375">
        <v>44.375920471281198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-0.06</v>
      </c>
      <c r="AM375" t="s">
        <v>3189</v>
      </c>
      <c r="AN375">
        <v>-4.3899999999999997</v>
      </c>
      <c r="AO375" t="s">
        <v>3189</v>
      </c>
      <c r="AP375">
        <v>6.9527253773521994E-2</v>
      </c>
      <c r="AQ375">
        <f>(Table2[[#This Row],[Sharpe Ratio]]-AVERAGE(Table2[Sharpe Ratio]))/_xlfn.STDEV.P(Table2[Sharpe Ratio])</f>
        <v>5.666518732539471E-2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388</v>
      </c>
      <c r="AT375">
        <f>_xlfn.RANK.AVG(Table2[[#This Row],[6M Return vs Nifty Z-Score]],Table2[6M Return vs Nifty Z-Score])</f>
        <v>565</v>
      </c>
      <c r="AU375">
        <f>_xlfn.RANK.AVG(Table2[[#This Row],[Sharpe Ratio Z-Score]],Table2[Sharpe Ratio Z-Score])</f>
        <v>336</v>
      </c>
      <c r="AV375">
        <f>(Table2[[#This Row],[Rank 1Y]]+Table2[[#This Row],[Rank 6M]]+Table2[[#This Row],[Rank Sharpe]])/3</f>
        <v>429.66666666666669</v>
      </c>
    </row>
    <row r="376" spans="1:48" x14ac:dyDescent="0.3">
      <c r="A376" t="s">
        <v>894</v>
      </c>
      <c r="B376" t="s">
        <v>895</v>
      </c>
      <c r="C376" t="s">
        <v>635</v>
      </c>
      <c r="D376" t="s">
        <v>635</v>
      </c>
      <c r="E376">
        <v>17444.930044500001</v>
      </c>
      <c r="F376">
        <v>184.14</v>
      </c>
      <c r="G376">
        <v>21.733430569276798</v>
      </c>
      <c r="H376">
        <f>(Table2[[#This Row],[1Y Return vs Nifty]]-AVERAGE(Table2[1Y Return vs Nifty]))/_xlfn.STDEV.P(Table2[1Y Return vs Nifty])</f>
        <v>1.1709405958557216E-3</v>
      </c>
      <c r="I376">
        <v>-9.1468853840030506E-2</v>
      </c>
      <c r="J376">
        <f>(Table2[[#This Row],[1M Return vs Nifty]]-AVERAGE(Table2[1M Return vs Nifty]))/_xlfn.STDEV.P(Table2[1M Return vs Nifty])</f>
        <v>-9.4774830250257056E-2</v>
      </c>
      <c r="K376">
        <v>9.0225881245679105</v>
      </c>
      <c r="L376">
        <f>(Table2[[#This Row],[6M Return vs Nifty]]-AVERAGE(Table2[6M Return vs Nifty]))/_xlfn.STDEV.P(Table2[6M Return vs Nifty])</f>
        <v>-0.14155959324460496</v>
      </c>
      <c r="M376">
        <v>-3.70879512325897</v>
      </c>
      <c r="N376">
        <f>(Table2[[#This Row],[1W Return vs Nifty]]-AVERAGE(Table2[1W Return vs Nifty]))/_xlfn.STDEV.P(Table2[1W Return vs Nifty])</f>
        <v>-0.813666017007868</v>
      </c>
      <c r="O376">
        <v>188.02</v>
      </c>
      <c r="P376">
        <v>178.61499044291199</v>
      </c>
      <c r="Q376">
        <v>154.794856059772</v>
      </c>
      <c r="R376">
        <v>37.012021090938603</v>
      </c>
      <c r="S376" s="1">
        <f>(Table2[[#This Row],[Close Price]]-Table2[[#This Row],[20D EMA]])/Table2[[#This Row],[20D EMA]]</f>
        <v>-2.0636102542282861E-2</v>
      </c>
      <c r="T376" s="1">
        <f>(Table2[[#This Row],[Close Price]]-Table2[[#This Row],[50D EMA]])/Table2[[#This Row],[50D EMA]]</f>
        <v>3.0932507643326123E-2</v>
      </c>
      <c r="U376" s="1">
        <f>(Table2[[#This Row],[Close Price]]-Table2[[#This Row],[200D EMA]])/Table2[[#This Row],[200D EMA]]</f>
        <v>0.18957441278860548</v>
      </c>
      <c r="V376">
        <v>1.79489624017496</v>
      </c>
      <c r="W376">
        <v>180.55</v>
      </c>
      <c r="X376">
        <v>185.58</v>
      </c>
      <c r="Y376">
        <v>180.55</v>
      </c>
      <c r="Z376">
        <v>185.58</v>
      </c>
      <c r="AA376">
        <v>180.55</v>
      </c>
      <c r="AB376">
        <v>194.18</v>
      </c>
      <c r="AC376" s="1">
        <f>(Table2[[#This Row],[Close Price]]/Table2[[#This Row],[Day Low]])-1</f>
        <v>1.9883688728883797E-2</v>
      </c>
      <c r="AD376" s="1">
        <f>(Table2[[#This Row],[Day High]]/Table2[[#This Row],[Close Price]])-1</f>
        <v>7.820136852395132E-3</v>
      </c>
      <c r="AE376" s="1">
        <f>(Table2[[#This Row],[Close Price]]/Table2[[#This Row],[Current Week Low]])-1</f>
        <v>1.9883688728883797E-2</v>
      </c>
      <c r="AF376" s="1">
        <f>(Table2[[#This Row],[Current Week High]]/Table2[[#This Row],[Close Price]])-1</f>
        <v>7.820136852395132E-3</v>
      </c>
      <c r="AG376" s="1">
        <f>(Table2[[#This Row],[Close Price]]/Table2[[#This Row],[Current Month Low]])-1</f>
        <v>1.9883688728883797E-2</v>
      </c>
      <c r="AH376" s="1">
        <f>(Table2[[#This Row],[Current Month High]]/Table2[[#This Row],[Close Price]])-1</f>
        <v>5.4523731943086906E-2</v>
      </c>
      <c r="AI376">
        <v>15.645704355381699</v>
      </c>
      <c r="AJ376">
        <v>63.534635879218399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0.14000000000000001</v>
      </c>
      <c r="AM376" t="s">
        <v>3191</v>
      </c>
      <c r="AN376">
        <v>-5.93</v>
      </c>
      <c r="AO376" t="s">
        <v>3189</v>
      </c>
      <c r="AP376">
        <v>2.8301829999501E-2</v>
      </c>
      <c r="AQ376">
        <f>(Table2[[#This Row],[Sharpe Ratio]]-AVERAGE(Table2[Sharpe Ratio]))/_xlfn.STDEV.P(Table2[Sharpe Ratio])</f>
        <v>-0.42276912515987825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-1.4715986250667525</v>
      </c>
      <c r="AS376">
        <f>_xlfn.RANK.AVG(Table2[[#This Row],[1Y Return vs Nifty Z-Score]],Table2[1Y Return vs Nifty Z-Score])</f>
        <v>300</v>
      </c>
      <c r="AT376">
        <f>_xlfn.RANK.AVG(Table2[[#This Row],[6M Return vs Nifty Z-Score]],Table2[6M Return vs Nifty Z-Score])</f>
        <v>375</v>
      </c>
      <c r="AU376">
        <f>_xlfn.RANK.AVG(Table2[[#This Row],[Sharpe Ratio Z-Score]],Table2[Sharpe Ratio Z-Score])</f>
        <v>450</v>
      </c>
      <c r="AV376">
        <f>(Table2[[#This Row],[Rank 1Y]]+Table2[[#This Row],[Rank 6M]]+Table2[[#This Row],[Rank Sharpe]])/3</f>
        <v>375</v>
      </c>
    </row>
    <row r="377" spans="1:48" x14ac:dyDescent="0.3">
      <c r="A377" t="s">
        <v>415</v>
      </c>
      <c r="B377" t="s">
        <v>416</v>
      </c>
      <c r="C377" t="s">
        <v>3144</v>
      </c>
      <c r="D377" t="s">
        <v>417</v>
      </c>
      <c r="E377">
        <v>56455.621288950002</v>
      </c>
      <c r="F377">
        <v>216.75</v>
      </c>
      <c r="G377">
        <v>-12.0351187947449</v>
      </c>
      <c r="H377">
        <f>(Table2[[#This Row],[1Y Return vs Nifty]]-AVERAGE(Table2[1Y Return vs Nifty]))/_xlfn.STDEV.P(Table2[1Y Return vs Nifty])</f>
        <v>-0.60090490402513841</v>
      </c>
      <c r="I377">
        <v>-0.56001918972540998</v>
      </c>
      <c r="J377">
        <f>(Table2[[#This Row],[1M Return vs Nifty]]-AVERAGE(Table2[1M Return vs Nifty]))/_xlfn.STDEV.P(Table2[1M Return vs Nifty])</f>
        <v>-0.14009370943291669</v>
      </c>
      <c r="K377">
        <v>9.6568732058856792</v>
      </c>
      <c r="L377">
        <f>(Table2[[#This Row],[6M Return vs Nifty]]-AVERAGE(Table2[6M Return vs Nifty]))/_xlfn.STDEV.P(Table2[6M Return vs Nifty])</f>
        <v>-0.12101689462792552</v>
      </c>
      <c r="M377">
        <v>-0.55983610201460898</v>
      </c>
      <c r="N377">
        <f>(Table2[[#This Row],[1W Return vs Nifty]]-AVERAGE(Table2[1W Return vs Nifty]))/_xlfn.STDEV.P(Table2[1W Return vs Nifty])</f>
        <v>-0.20397487313212126</v>
      </c>
      <c r="O377">
        <v>219.79</v>
      </c>
      <c r="P377">
        <v>220.293760745155</v>
      </c>
      <c r="Q377">
        <v>205.639498065662</v>
      </c>
      <c r="R377">
        <v>41.317907710160597</v>
      </c>
      <c r="S377" s="1">
        <f>(Table2[[#This Row],[Close Price]]-Table2[[#This Row],[20D EMA]])/Table2[[#This Row],[20D EMA]]</f>
        <v>-1.3831384503389563E-2</v>
      </c>
      <c r="T377" s="1">
        <f>(Table2[[#This Row],[Close Price]]-Table2[[#This Row],[50D EMA]])/Table2[[#This Row],[50D EMA]]</f>
        <v>-1.6086523436560547E-2</v>
      </c>
      <c r="U377" s="1">
        <f>(Table2[[#This Row],[Close Price]]-Table2[[#This Row],[200D EMA]])/Table2[[#This Row],[200D EMA]]</f>
        <v>5.4029026713488429E-2</v>
      </c>
      <c r="V377">
        <v>0.93142683345368704</v>
      </c>
      <c r="W377">
        <v>213.65</v>
      </c>
      <c r="X377">
        <v>218</v>
      </c>
      <c r="Y377">
        <v>213.65</v>
      </c>
      <c r="Z377">
        <v>218</v>
      </c>
      <c r="AA377">
        <v>213.65</v>
      </c>
      <c r="AB377">
        <v>229.45</v>
      </c>
      <c r="AC377" s="1">
        <f>(Table2[[#This Row],[Close Price]]/Table2[[#This Row],[Day Low]])-1</f>
        <v>1.4509712146033138E-2</v>
      </c>
      <c r="AD377" s="1">
        <f>(Table2[[#This Row],[Day High]]/Table2[[#This Row],[Close Price]])-1</f>
        <v>5.7670126874278527E-3</v>
      </c>
      <c r="AE377" s="1">
        <f>(Table2[[#This Row],[Close Price]]/Table2[[#This Row],[Current Week Low]])-1</f>
        <v>1.4509712146033138E-2</v>
      </c>
      <c r="AF377" s="1">
        <f>(Table2[[#This Row],[Current Week High]]/Table2[[#This Row],[Close Price]])-1</f>
        <v>5.7670126874278527E-3</v>
      </c>
      <c r="AG377" s="1">
        <f>(Table2[[#This Row],[Close Price]]/Table2[[#This Row],[Current Month Low]])-1</f>
        <v>1.4509712146033138E-2</v>
      </c>
      <c r="AH377" s="1">
        <f>(Table2[[#This Row],[Current Month High]]/Table2[[#This Row],[Close Price]])-1</f>
        <v>5.8592848904267525E-2</v>
      </c>
      <c r="AI377">
        <v>13.910034602076101</v>
      </c>
      <c r="AJ377">
        <v>39.838709677419303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-0.13</v>
      </c>
      <c r="AM377" t="s">
        <v>3189</v>
      </c>
      <c r="AN377">
        <v>-2.92</v>
      </c>
      <c r="AO377" t="s">
        <v>3189</v>
      </c>
      <c r="AP377">
        <v>8.3206474243193995E-2</v>
      </c>
      <c r="AQ377">
        <f>(Table2[[#This Row],[Sharpe Ratio]]-AVERAGE(Table2[Sharpe Ratio]))/_xlfn.STDEV.P(Table2[Sharpe Ratio])</f>
        <v>0.2157487590834733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530</v>
      </c>
      <c r="AT377">
        <f>_xlfn.RANK.AVG(Table2[[#This Row],[6M Return vs Nifty Z-Score]],Table2[6M Return vs Nifty Z-Score])</f>
        <v>364</v>
      </c>
      <c r="AU377">
        <f>_xlfn.RANK.AVG(Table2[[#This Row],[Sharpe Ratio Z-Score]],Table2[Sharpe Ratio Z-Score])</f>
        <v>288</v>
      </c>
      <c r="AV377">
        <f>(Table2[[#This Row],[Rank 1Y]]+Table2[[#This Row],[Rank 6M]]+Table2[[#This Row],[Rank Sharpe]])/3</f>
        <v>394</v>
      </c>
    </row>
    <row r="378" spans="1:48" x14ac:dyDescent="0.3">
      <c r="A378" t="s">
        <v>104</v>
      </c>
      <c r="B378" t="s">
        <v>105</v>
      </c>
      <c r="C378" t="s">
        <v>3150</v>
      </c>
      <c r="D378" t="s">
        <v>106</v>
      </c>
      <c r="E378">
        <v>295540.85958285001</v>
      </c>
      <c r="F378">
        <v>1865.75</v>
      </c>
      <c r="G378">
        <v>58.0664949264443</v>
      </c>
      <c r="H378">
        <f>(Table2[[#This Row],[1Y Return vs Nifty]]-AVERAGE(Table2[1Y Return vs Nifty]))/_xlfn.STDEV.P(Table2[1Y Return vs Nifty])</f>
        <v>0.64897076683942234</v>
      </c>
      <c r="I378">
        <v>1.88840038016062</v>
      </c>
      <c r="J378">
        <f>(Table2[[#This Row],[1M Return vs Nifty]]-AVERAGE(Table2[1M Return vs Nifty]))/_xlfn.STDEV.P(Table2[1M Return vs Nifty])</f>
        <v>9.6721040611928571E-2</v>
      </c>
      <c r="K378">
        <v>-14.2042641619937</v>
      </c>
      <c r="L378">
        <f>(Table2[[#This Row],[6M Return vs Nifty]]-AVERAGE(Table2[6M Return vs Nifty]))/_xlfn.STDEV.P(Table2[6M Return vs Nifty])</f>
        <v>-0.89381160167222362</v>
      </c>
      <c r="M378">
        <v>2.62040879148813</v>
      </c>
      <c r="N378">
        <f>(Table2[[#This Row],[1W Return vs Nifty]]-AVERAGE(Table2[1W Return vs Nifty]))/_xlfn.STDEV.P(Table2[1W Return vs Nifty])</f>
        <v>0.41177373897857994</v>
      </c>
      <c r="O378">
        <v>1868.76</v>
      </c>
      <c r="P378">
        <v>1840.3882392390999</v>
      </c>
      <c r="Q378">
        <v>1703.21056762895</v>
      </c>
      <c r="R378">
        <v>47.091793340139098</v>
      </c>
      <c r="S378" s="1">
        <f>(Table2[[#This Row],[Close Price]]-Table2[[#This Row],[20D EMA]])/Table2[[#This Row],[20D EMA]]</f>
        <v>-1.6106937220402785E-3</v>
      </c>
      <c r="T378" s="1">
        <f>(Table2[[#This Row],[Close Price]]-Table2[[#This Row],[50D EMA]])/Table2[[#This Row],[50D EMA]]</f>
        <v>1.3780657917802062E-2</v>
      </c>
      <c r="U378" s="1">
        <f>(Table2[[#This Row],[Close Price]]-Table2[[#This Row],[200D EMA]])/Table2[[#This Row],[200D EMA]]</f>
        <v>9.5431202377591021E-2</v>
      </c>
      <c r="V378">
        <v>0.56686962255187001</v>
      </c>
      <c r="W378">
        <v>1822.4</v>
      </c>
      <c r="X378">
        <v>1882.65</v>
      </c>
      <c r="Y378">
        <v>1822.4</v>
      </c>
      <c r="Z378">
        <v>1882.65</v>
      </c>
      <c r="AA378">
        <v>1822.4</v>
      </c>
      <c r="AB378">
        <v>1960</v>
      </c>
      <c r="AC378" s="1">
        <f>(Table2[[#This Row],[Close Price]]/Table2[[#This Row],[Day Low]])-1</f>
        <v>2.3787313432835688E-2</v>
      </c>
      <c r="AD378" s="1">
        <f>(Table2[[#This Row],[Day High]]/Table2[[#This Row],[Close Price]])-1</f>
        <v>9.0580195631784211E-3</v>
      </c>
      <c r="AE378" s="1">
        <f>(Table2[[#This Row],[Close Price]]/Table2[[#This Row],[Current Week Low]])-1</f>
        <v>2.3787313432835688E-2</v>
      </c>
      <c r="AF378" s="1">
        <f>(Table2[[#This Row],[Current Week High]]/Table2[[#This Row],[Close Price]])-1</f>
        <v>9.0580195631784211E-3</v>
      </c>
      <c r="AG378" s="1">
        <f>(Table2[[#This Row],[Close Price]]/Table2[[#This Row],[Current Month Low]])-1</f>
        <v>2.3787313432835688E-2</v>
      </c>
      <c r="AH378" s="1">
        <f>(Table2[[#This Row],[Current Month High]]/Table2[[#This Row],[Close Price]])-1</f>
        <v>5.0515878333110109E-2</v>
      </c>
      <c r="AI378">
        <v>16.526865871633301</v>
      </c>
      <c r="AJ378">
        <v>128.77199435963399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</v>
      </c>
      <c r="AM378" t="s">
        <v>3190</v>
      </c>
      <c r="AN378">
        <v>-1.0900000000000001</v>
      </c>
      <c r="AO378" t="s">
        <v>3189</v>
      </c>
      <c r="AP378">
        <v>5.4674536464704E-2</v>
      </c>
      <c r="AQ378">
        <f>(Table2[[#This Row],[Sharpe Ratio]]-AVERAGE(Table2[Sharpe Ratio]))/_xlfn.STDEV.P(Table2[Sharpe Ratio])</f>
        <v>-0.11606565834219169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0.14758828641551547</v>
      </c>
      <c r="AS378">
        <f>_xlfn.RANK.AVG(Table2[[#This Row],[1Y Return vs Nifty Z-Score]],Table2[1Y Return vs Nifty Z-Score])</f>
        <v>144</v>
      </c>
      <c r="AT378">
        <f>_xlfn.RANK.AVG(Table2[[#This Row],[6M Return vs Nifty Z-Score]],Table2[6M Return vs Nifty Z-Score])</f>
        <v>614</v>
      </c>
      <c r="AU378">
        <f>_xlfn.RANK.AVG(Table2[[#This Row],[Sharpe Ratio Z-Score]],Table2[Sharpe Ratio Z-Score])</f>
        <v>377</v>
      </c>
      <c r="AV378">
        <f>(Table2[[#This Row],[Rank 1Y]]+Table2[[#This Row],[Rank 6M]]+Table2[[#This Row],[Rank Sharpe]])/3</f>
        <v>378.33333333333331</v>
      </c>
    </row>
    <row r="379" spans="1:48" x14ac:dyDescent="0.3">
      <c r="A379" t="s">
        <v>408</v>
      </c>
      <c r="B379" t="s">
        <v>409</v>
      </c>
      <c r="C379" t="s">
        <v>3149</v>
      </c>
      <c r="D379" t="s">
        <v>410</v>
      </c>
      <c r="E379">
        <v>57467.401071300003</v>
      </c>
      <c r="F379">
        <v>2972.7</v>
      </c>
      <c r="G379">
        <v>-3.6020168520734002</v>
      </c>
      <c r="H379">
        <f>(Table2[[#This Row],[1Y Return vs Nifty]]-AVERAGE(Table2[1Y Return vs Nifty]))/_xlfn.STDEV.P(Table2[1Y Return vs Nifty])</f>
        <v>-0.45054703936902413</v>
      </c>
      <c r="I379">
        <v>-8.0482280650324896</v>
      </c>
      <c r="J379">
        <f>(Table2[[#This Row],[1M Return vs Nifty]]-AVERAGE(Table2[1M Return vs Nifty]))/_xlfn.STDEV.P(Table2[1M Return vs Nifty])</f>
        <v>-0.86436431031362393</v>
      </c>
      <c r="K379">
        <v>21.4567809435984</v>
      </c>
      <c r="L379">
        <f>(Table2[[#This Row],[6M Return vs Nifty]]-AVERAGE(Table2[6M Return vs Nifty]))/_xlfn.STDEV.P(Table2[6M Return vs Nifty])</f>
        <v>0.26114872064533656</v>
      </c>
      <c r="M379">
        <v>5.8099064704636003</v>
      </c>
      <c r="N379">
        <f>(Table2[[#This Row],[1W Return vs Nifty]]-AVERAGE(Table2[1W Return vs Nifty]))/_xlfn.STDEV.P(Table2[1W Return vs Nifty])</f>
        <v>1.0293138451420289</v>
      </c>
      <c r="O379">
        <v>2934.93</v>
      </c>
      <c r="P379">
        <v>2981.1280369813198</v>
      </c>
      <c r="Q379">
        <v>2764.6590143911799</v>
      </c>
      <c r="R379">
        <v>65.497862139401903</v>
      </c>
      <c r="S379" s="1">
        <f>(Table2[[#This Row],[Close Price]]-Table2[[#This Row],[20D EMA]])/Table2[[#This Row],[20D EMA]]</f>
        <v>1.2869131461397711E-2</v>
      </c>
      <c r="T379" s="1">
        <f>(Table2[[#This Row],[Close Price]]-Table2[[#This Row],[50D EMA]])/Table2[[#This Row],[50D EMA]]</f>
        <v>-2.8271301590434947E-3</v>
      </c>
      <c r="U379" s="1">
        <f>(Table2[[#This Row],[Close Price]]-Table2[[#This Row],[200D EMA]])/Table2[[#This Row],[200D EMA]]</f>
        <v>7.5250142793697739E-2</v>
      </c>
      <c r="V379">
        <v>0.93099782185716695</v>
      </c>
      <c r="W379">
        <v>2927.75</v>
      </c>
      <c r="X379">
        <v>2985.45</v>
      </c>
      <c r="Y379">
        <v>2927.75</v>
      </c>
      <c r="Z379">
        <v>2985.45</v>
      </c>
      <c r="AA379">
        <v>2834.85</v>
      </c>
      <c r="AB379">
        <v>2988</v>
      </c>
      <c r="AC379" s="1">
        <f>(Table2[[#This Row],[Close Price]]/Table2[[#This Row],[Day Low]])-1</f>
        <v>1.5353086841431107E-2</v>
      </c>
      <c r="AD379" s="1">
        <f>(Table2[[#This Row],[Day High]]/Table2[[#This Row],[Close Price]])-1</f>
        <v>4.2890301745888149E-3</v>
      </c>
      <c r="AE379" s="1">
        <f>(Table2[[#This Row],[Close Price]]/Table2[[#This Row],[Current Week Low]])-1</f>
        <v>1.5353086841431107E-2</v>
      </c>
      <c r="AF379" s="1">
        <f>(Table2[[#This Row],[Current Week High]]/Table2[[#This Row],[Close Price]])-1</f>
        <v>4.2890301745888149E-3</v>
      </c>
      <c r="AG379" s="1">
        <f>(Table2[[#This Row],[Close Price]]/Table2[[#This Row],[Current Month Low]])-1</f>
        <v>4.8626911476797652E-2</v>
      </c>
      <c r="AH379" s="1">
        <f>(Table2[[#This Row],[Current Month High]]/Table2[[#This Row],[Close Price]])-1</f>
        <v>5.1468362095066222E-3</v>
      </c>
      <c r="AI379">
        <v>13.533151680290599</v>
      </c>
      <c r="AJ379">
        <v>35.504603883672097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-0.11</v>
      </c>
      <c r="AM379" t="s">
        <v>3189</v>
      </c>
      <c r="AN379">
        <v>3.59</v>
      </c>
      <c r="AO379" t="s">
        <v>3191</v>
      </c>
      <c r="AP379">
        <v>-6.1205186645260003E-3</v>
      </c>
      <c r="AQ379">
        <f>(Table2[[#This Row],[Sharpe Ratio]]-AVERAGE(Table2[Sharpe Ratio]))/_xlfn.STDEV.P(Table2[Sharpe Ratio])</f>
        <v>-0.82308653987778302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461</v>
      </c>
      <c r="AT379">
        <f>_xlfn.RANK.AVG(Table2[[#This Row],[6M Return vs Nifty Z-Score]],Table2[6M Return vs Nifty Z-Score])</f>
        <v>245</v>
      </c>
      <c r="AU379">
        <f>_xlfn.RANK.AVG(Table2[[#This Row],[Sharpe Ratio Z-Score]],Table2[Sharpe Ratio Z-Score])</f>
        <v>593</v>
      </c>
      <c r="AV379">
        <f>(Table2[[#This Row],[Rank 1Y]]+Table2[[#This Row],[Rank 6M]]+Table2[[#This Row],[Rank Sharpe]])/3</f>
        <v>433</v>
      </c>
    </row>
    <row r="380" spans="1:48" x14ac:dyDescent="0.3">
      <c r="A380" t="s">
        <v>546</v>
      </c>
      <c r="B380" t="s">
        <v>547</v>
      </c>
      <c r="C380" t="s">
        <v>3144</v>
      </c>
      <c r="D380" t="s">
        <v>548</v>
      </c>
      <c r="E380">
        <v>38498.909370000001</v>
      </c>
      <c r="F380">
        <v>699.9</v>
      </c>
      <c r="G380">
        <v>28.060257460644198</v>
      </c>
      <c r="H380">
        <f>(Table2[[#This Row],[1Y Return vs Nifty]]-AVERAGE(Table2[1Y Return vs Nifty]))/_xlfn.STDEV.P(Table2[1Y Return vs Nifty])</f>
        <v>0.11397500580243948</v>
      </c>
      <c r="I380">
        <v>5.5559821929102702</v>
      </c>
      <c r="J380">
        <f>(Table2[[#This Row],[1M Return vs Nifty]]-AVERAGE(Table2[1M Return vs Nifty]))/_xlfn.STDEV.P(Table2[1M Return vs Nifty])</f>
        <v>0.45145495996863338</v>
      </c>
      <c r="K380">
        <v>-0.570277952488499</v>
      </c>
      <c r="L380">
        <f>(Table2[[#This Row],[6M Return vs Nifty]]-AVERAGE(Table2[6M Return vs Nifty]))/_xlfn.STDEV.P(Table2[6M Return vs Nifty])</f>
        <v>-0.45224537554572081</v>
      </c>
      <c r="M380">
        <v>4.0903860588077396</v>
      </c>
      <c r="N380">
        <f>(Table2[[#This Row],[1W Return vs Nifty]]-AVERAGE(Table2[1W Return vs Nifty]))/_xlfn.STDEV.P(Table2[1W Return vs Nifty])</f>
        <v>0.69638592844723701</v>
      </c>
      <c r="O380">
        <v>688.88</v>
      </c>
      <c r="P380">
        <v>700.33907344786201</v>
      </c>
      <c r="Q380">
        <v>639.59217328946499</v>
      </c>
      <c r="R380">
        <v>60.626344999964999</v>
      </c>
      <c r="S380" s="1">
        <f>(Table2[[#This Row],[Close Price]]-Table2[[#This Row],[20D EMA]])/Table2[[#This Row],[20D EMA]]</f>
        <v>1.5996980606201344E-2</v>
      </c>
      <c r="T380" s="1">
        <f>(Table2[[#This Row],[Close Price]]-Table2[[#This Row],[50D EMA]])/Table2[[#This Row],[50D EMA]]</f>
        <v>-6.2694409680786776E-4</v>
      </c>
      <c r="U380" s="1">
        <f>(Table2[[#This Row],[Close Price]]-Table2[[#This Row],[200D EMA]])/Table2[[#This Row],[200D EMA]]</f>
        <v>9.4291064257975246E-2</v>
      </c>
      <c r="V380">
        <v>0.92959932507680298</v>
      </c>
      <c r="W380">
        <v>682.4</v>
      </c>
      <c r="X380">
        <v>705.8</v>
      </c>
      <c r="Y380">
        <v>682.4</v>
      </c>
      <c r="Z380">
        <v>705.8</v>
      </c>
      <c r="AA380">
        <v>670.1</v>
      </c>
      <c r="AB380">
        <v>719.5</v>
      </c>
      <c r="AC380" s="1">
        <f>(Table2[[#This Row],[Close Price]]/Table2[[#This Row],[Day Low]])-1</f>
        <v>2.5644783118405678E-2</v>
      </c>
      <c r="AD380" s="1">
        <f>(Table2[[#This Row],[Day High]]/Table2[[#This Row],[Close Price]])-1</f>
        <v>8.429775682240237E-3</v>
      </c>
      <c r="AE380" s="1">
        <f>(Table2[[#This Row],[Close Price]]/Table2[[#This Row],[Current Week Low]])-1</f>
        <v>2.5644783118405678E-2</v>
      </c>
      <c r="AF380" s="1">
        <f>(Table2[[#This Row],[Current Week High]]/Table2[[#This Row],[Close Price]])-1</f>
        <v>8.429775682240237E-3</v>
      </c>
      <c r="AG380" s="1">
        <f>(Table2[[#This Row],[Close Price]]/Table2[[#This Row],[Current Month Low]])-1</f>
        <v>4.4470974481420678E-2</v>
      </c>
      <c r="AH380" s="1">
        <f>(Table2[[#This Row],[Current Month High]]/Table2[[#This Row],[Close Price]])-1</f>
        <v>2.8004000571510312E-2</v>
      </c>
      <c r="AI380">
        <v>18.124017716816599</v>
      </c>
      <c r="AJ380">
        <v>62.0138888888888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-0.08</v>
      </c>
      <c r="AM380" t="s">
        <v>3189</v>
      </c>
      <c r="AN380">
        <v>2.57</v>
      </c>
      <c r="AO380" t="s">
        <v>3191</v>
      </c>
      <c r="AP380">
        <v>5.5425178039632997E-2</v>
      </c>
      <c r="AQ380">
        <f>(Table2[[#This Row],[Sharpe Ratio]]-AVERAGE(Table2[Sharpe Ratio]))/_xlfn.STDEV.P(Table2[Sharpe Ratio])</f>
        <v>-0.10733601302983148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262</v>
      </c>
      <c r="AT380">
        <f>_xlfn.RANK.AVG(Table2[[#This Row],[6M Return vs Nifty Z-Score]],Table2[6M Return vs Nifty Z-Score])</f>
        <v>471</v>
      </c>
      <c r="AU380">
        <f>_xlfn.RANK.AVG(Table2[[#This Row],[Sharpe Ratio Z-Score]],Table2[Sharpe Ratio Z-Score])</f>
        <v>375</v>
      </c>
      <c r="AV380">
        <f>(Table2[[#This Row],[Rank 1Y]]+Table2[[#This Row],[Rank 6M]]+Table2[[#This Row],[Rank Sharpe]])/3</f>
        <v>369.33333333333331</v>
      </c>
    </row>
    <row r="381" spans="1:48" x14ac:dyDescent="0.3">
      <c r="A381" t="s">
        <v>2062</v>
      </c>
      <c r="B381" t="s">
        <v>2063</v>
      </c>
      <c r="C381" t="s">
        <v>3152</v>
      </c>
      <c r="D381" t="s">
        <v>127</v>
      </c>
      <c r="E381">
        <v>3133.5672420000001</v>
      </c>
      <c r="F381">
        <v>1076.4000000000001</v>
      </c>
      <c r="G381">
        <v>-30.236596273885301</v>
      </c>
      <c r="H381">
        <f>(Table2[[#This Row],[1Y Return vs Nifty]]-AVERAGE(Table2[1Y Return vs Nifty]))/_xlfn.STDEV.P(Table2[1Y Return vs Nifty])</f>
        <v>-0.92542787385928971</v>
      </c>
      <c r="I381">
        <v>3.33840984602756</v>
      </c>
      <c r="J381">
        <f>(Table2[[#This Row],[1M Return vs Nifty]]-AVERAGE(Table2[1M Return vs Nifty]))/_xlfn.STDEV.P(Table2[1M Return vs Nifty])</f>
        <v>0.2369680936274062</v>
      </c>
      <c r="K381">
        <v>-7.8751497485664004</v>
      </c>
      <c r="L381">
        <f>(Table2[[#This Row],[6M Return vs Nifty]]-AVERAGE(Table2[6M Return vs Nifty]))/_xlfn.STDEV.P(Table2[6M Return vs Nifty])</f>
        <v>-0.68882949861629195</v>
      </c>
      <c r="M381">
        <v>-3.4984993397239399</v>
      </c>
      <c r="N381">
        <f>(Table2[[#This Row],[1W Return vs Nifty]]-AVERAGE(Table2[1W Return vs Nifty]))/_xlfn.STDEV.P(Table2[1W Return vs Nifty])</f>
        <v>-0.77294923538234761</v>
      </c>
      <c r="O381">
        <v>1106.6300000000001</v>
      </c>
      <c r="P381">
        <v>1122.7093036045001</v>
      </c>
      <c r="Q381">
        <v>1124.8068007555801</v>
      </c>
      <c r="R381">
        <v>32.445769887243301</v>
      </c>
      <c r="S381" s="1">
        <f>(Table2[[#This Row],[Close Price]]-Table2[[#This Row],[20D EMA]])/Table2[[#This Row],[20D EMA]]</f>
        <v>-2.7317170147203685E-2</v>
      </c>
      <c r="T381" s="1">
        <f>(Table2[[#This Row],[Close Price]]-Table2[[#This Row],[50D EMA]])/Table2[[#This Row],[50D EMA]]</f>
        <v>-4.1247813174632317E-2</v>
      </c>
      <c r="U381" s="1">
        <f>(Table2[[#This Row],[Close Price]]-Table2[[#This Row],[200D EMA]])/Table2[[#This Row],[200D EMA]]</f>
        <v>-4.3035657966384179E-2</v>
      </c>
      <c r="V381">
        <v>0.90744409544557303</v>
      </c>
      <c r="W381">
        <v>1060</v>
      </c>
      <c r="X381">
        <v>1109.4000000000001</v>
      </c>
      <c r="Y381">
        <v>1060</v>
      </c>
      <c r="Z381">
        <v>1109.4000000000001</v>
      </c>
      <c r="AA381">
        <v>1060</v>
      </c>
      <c r="AB381">
        <v>1167.55</v>
      </c>
      <c r="AC381" s="1">
        <f>(Table2[[#This Row],[Close Price]]/Table2[[#This Row],[Day Low]])-1</f>
        <v>1.5471698113207699E-2</v>
      </c>
      <c r="AD381" s="1">
        <f>(Table2[[#This Row],[Day High]]/Table2[[#This Row],[Close Price]])-1</f>
        <v>3.0657748049052413E-2</v>
      </c>
      <c r="AE381" s="1">
        <f>(Table2[[#This Row],[Close Price]]/Table2[[#This Row],[Current Week Low]])-1</f>
        <v>1.5471698113207699E-2</v>
      </c>
      <c r="AF381" s="1">
        <f>(Table2[[#This Row],[Current Week High]]/Table2[[#This Row],[Close Price]])-1</f>
        <v>3.0657748049052413E-2</v>
      </c>
      <c r="AG381" s="1">
        <f>(Table2[[#This Row],[Close Price]]/Table2[[#This Row],[Current Month Low]])-1</f>
        <v>1.5471698113207699E-2</v>
      </c>
      <c r="AH381" s="1">
        <f>(Table2[[#This Row],[Current Month High]]/Table2[[#This Row],[Close Price]])-1</f>
        <v>8.4680416202155273E-2</v>
      </c>
      <c r="AI381">
        <v>26.254180602006599</v>
      </c>
      <c r="AJ381">
        <v>12.712041884816699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-0.06</v>
      </c>
      <c r="AM381" t="s">
        <v>3189</v>
      </c>
      <c r="AN381">
        <v>-3.17</v>
      </c>
      <c r="AO381" t="s">
        <v>3189</v>
      </c>
      <c r="AP381">
        <v>-9.6114075746340007E-3</v>
      </c>
      <c r="AQ381">
        <f>(Table2[[#This Row],[Sharpe Ratio]]-AVERAGE(Table2[Sharpe Ratio]))/_xlfn.STDEV.P(Table2[Sharpe Ratio])</f>
        <v>-0.86368410738259005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643</v>
      </c>
      <c r="AT381">
        <f>_xlfn.RANK.AVG(Table2[[#This Row],[6M Return vs Nifty Z-Score]],Table2[6M Return vs Nifty Z-Score])</f>
        <v>552</v>
      </c>
      <c r="AU381">
        <f>_xlfn.RANK.AVG(Table2[[#This Row],[Sharpe Ratio Z-Score]],Table2[Sharpe Ratio Z-Score])</f>
        <v>598</v>
      </c>
      <c r="AV381">
        <f>(Table2[[#This Row],[Rank 1Y]]+Table2[[#This Row],[Rank 6M]]+Table2[[#This Row],[Rank Sharpe]])/3</f>
        <v>597.66666666666663</v>
      </c>
    </row>
    <row r="382" spans="1:48" x14ac:dyDescent="0.3">
      <c r="A382" t="s">
        <v>1073</v>
      </c>
      <c r="B382" t="s">
        <v>1074</v>
      </c>
      <c r="C382" t="s">
        <v>3155</v>
      </c>
      <c r="D382" t="s">
        <v>127</v>
      </c>
      <c r="E382">
        <v>12192.0682815</v>
      </c>
      <c r="F382">
        <v>911.25</v>
      </c>
      <c r="G382">
        <v>21.374822229627402</v>
      </c>
      <c r="H382">
        <f>(Table2[[#This Row],[1Y Return vs Nifty]]-AVERAGE(Table2[1Y Return vs Nifty]))/_xlfn.STDEV.P(Table2[1Y Return vs Nifty])</f>
        <v>-5.2228614195954101E-3</v>
      </c>
      <c r="I382">
        <v>-20.683895750191301</v>
      </c>
      <c r="J382">
        <f>(Table2[[#This Row],[1M Return vs Nifty]]-AVERAGE(Table2[1M Return vs Nifty]))/_xlfn.STDEV.P(Table2[1M Return vs Nifty])</f>
        <v>-2.0865047152156726</v>
      </c>
      <c r="K382">
        <v>13.8318938511689</v>
      </c>
      <c r="L382">
        <f>(Table2[[#This Row],[6M Return vs Nifty]]-AVERAGE(Table2[6M Return vs Nifty]))/_xlfn.STDEV.P(Table2[6M Return vs Nifty])</f>
        <v>1.4200207840073354E-2</v>
      </c>
      <c r="M382">
        <v>-1.0621157475345</v>
      </c>
      <c r="N382">
        <f>(Table2[[#This Row],[1W Return vs Nifty]]-AVERAGE(Table2[1W Return vs Nifty]))/_xlfn.STDEV.P(Table2[1W Return vs Nifty])</f>
        <v>-0.30122461489011759</v>
      </c>
      <c r="O382">
        <v>965.44</v>
      </c>
      <c r="P382">
        <v>1001.84082306498</v>
      </c>
      <c r="Q382">
        <v>879.52933038269498</v>
      </c>
      <c r="R382">
        <v>33.014208587656903</v>
      </c>
      <c r="S382" s="1">
        <f>(Table2[[#This Row],[Close Price]]-Table2[[#This Row],[20D EMA]])/Table2[[#This Row],[20D EMA]]</f>
        <v>-5.6129847530659652E-2</v>
      </c>
      <c r="T382" s="1">
        <f>(Table2[[#This Row],[Close Price]]-Table2[[#This Row],[50D EMA]])/Table2[[#This Row],[50D EMA]]</f>
        <v>-9.0424367803091821E-2</v>
      </c>
      <c r="U382" s="1">
        <f>(Table2[[#This Row],[Close Price]]-Table2[[#This Row],[200D EMA]])/Table2[[#This Row],[200D EMA]]</f>
        <v>3.6065505175936464E-2</v>
      </c>
      <c r="V382">
        <v>0.90617777095671803</v>
      </c>
      <c r="W382">
        <v>906</v>
      </c>
      <c r="X382">
        <v>931.35</v>
      </c>
      <c r="Y382">
        <v>906</v>
      </c>
      <c r="Z382">
        <v>931.35</v>
      </c>
      <c r="AA382">
        <v>906</v>
      </c>
      <c r="AB382">
        <v>961.8</v>
      </c>
      <c r="AC382" s="1">
        <f>(Table2[[#This Row],[Close Price]]/Table2[[#This Row],[Day Low]])-1</f>
        <v>5.7947019867550242E-3</v>
      </c>
      <c r="AD382" s="1">
        <f>(Table2[[#This Row],[Day High]]/Table2[[#This Row],[Close Price]])-1</f>
        <v>2.2057613168724233E-2</v>
      </c>
      <c r="AE382" s="1">
        <f>(Table2[[#This Row],[Close Price]]/Table2[[#This Row],[Current Week Low]])-1</f>
        <v>5.7947019867550242E-3</v>
      </c>
      <c r="AF382" s="1">
        <f>(Table2[[#This Row],[Current Week High]]/Table2[[#This Row],[Close Price]])-1</f>
        <v>2.2057613168724233E-2</v>
      </c>
      <c r="AG382" s="1">
        <f>(Table2[[#This Row],[Close Price]]/Table2[[#This Row],[Current Month Low]])-1</f>
        <v>5.7947019867550242E-3</v>
      </c>
      <c r="AH382" s="1">
        <f>(Table2[[#This Row],[Current Month High]]/Table2[[#This Row],[Close Price]])-1</f>
        <v>5.5473251028806514E-2</v>
      </c>
      <c r="AI382">
        <v>34.315500685871001</v>
      </c>
      <c r="AJ382">
        <v>64.396536171748096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-0.09</v>
      </c>
      <c r="AM382" t="s">
        <v>3189</v>
      </c>
      <c r="AN382">
        <v>-4.79</v>
      </c>
      <c r="AO382" t="s">
        <v>3189</v>
      </c>
      <c r="AP382">
        <v>0.10911661989132899</v>
      </c>
      <c r="AQ382">
        <f>(Table2[[#This Row],[Sharpe Ratio]]-AVERAGE(Table2[Sharpe Ratio]))/_xlfn.STDEV.P(Table2[Sharpe Ratio])</f>
        <v>0.51707283845012353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301</v>
      </c>
      <c r="AT382">
        <f>_xlfn.RANK.AVG(Table2[[#This Row],[6M Return vs Nifty Z-Score]],Table2[6M Return vs Nifty Z-Score])</f>
        <v>320</v>
      </c>
      <c r="AU382">
        <f>_xlfn.RANK.AVG(Table2[[#This Row],[Sharpe Ratio Z-Score]],Table2[Sharpe Ratio Z-Score])</f>
        <v>208</v>
      </c>
      <c r="AV382">
        <f>(Table2[[#This Row],[Rank 1Y]]+Table2[[#This Row],[Rank 6M]]+Table2[[#This Row],[Rank Sharpe]])/3</f>
        <v>276.33333333333331</v>
      </c>
    </row>
    <row r="383" spans="1:48" x14ac:dyDescent="0.3">
      <c r="A383" t="s">
        <v>720</v>
      </c>
      <c r="B383" t="s">
        <v>721</v>
      </c>
      <c r="C383" t="s">
        <v>3154</v>
      </c>
      <c r="D383" t="s">
        <v>86</v>
      </c>
      <c r="E383">
        <v>24643.508350824999</v>
      </c>
      <c r="F383">
        <v>304.85000000000002</v>
      </c>
      <c r="G383">
        <v>-34.719472291346698</v>
      </c>
      <c r="H383">
        <f>(Table2[[#This Row],[1Y Return vs Nifty]]-AVERAGE(Table2[1Y Return vs Nifty]))/_xlfn.STDEV.P(Table2[1Y Return vs Nifty])</f>
        <v>-1.0053552446044458</v>
      </c>
      <c r="I383">
        <v>0.71247097008869598</v>
      </c>
      <c r="J383">
        <f>(Table2[[#This Row],[1M Return vs Nifty]]-AVERAGE(Table2[1M Return vs Nifty]))/_xlfn.STDEV.P(Table2[1M Return vs Nifty])</f>
        <v>-1.7016585382266407E-2</v>
      </c>
      <c r="K383">
        <v>-1.5362150514227499</v>
      </c>
      <c r="L383">
        <f>(Table2[[#This Row],[6M Return vs Nifty]]-AVERAGE(Table2[6M Return vs Nifty]))/_xlfn.STDEV.P(Table2[6M Return vs Nifty])</f>
        <v>-0.48352934436436451</v>
      </c>
      <c r="M383">
        <v>3.54108274082399</v>
      </c>
      <c r="N383">
        <f>(Table2[[#This Row],[1W Return vs Nifty]]-AVERAGE(Table2[1W Return vs Nifty]))/_xlfn.STDEV.P(Table2[1W Return vs Nifty])</f>
        <v>0.59003161706470519</v>
      </c>
      <c r="O383">
        <v>298.85000000000002</v>
      </c>
      <c r="P383">
        <v>291.84036773442301</v>
      </c>
      <c r="Q383">
        <v>292.71397433004699</v>
      </c>
      <c r="R383">
        <v>61.156576514469101</v>
      </c>
      <c r="S383" s="1">
        <f>(Table2[[#This Row],[Close Price]]-Table2[[#This Row],[20D EMA]])/Table2[[#This Row],[20D EMA]]</f>
        <v>2.0076961686464782E-2</v>
      </c>
      <c r="T383" s="1">
        <f>(Table2[[#This Row],[Close Price]]-Table2[[#This Row],[50D EMA]])/Table2[[#This Row],[50D EMA]]</f>
        <v>4.4577905265716623E-2</v>
      </c>
      <c r="U383" s="1">
        <f>(Table2[[#This Row],[Close Price]]-Table2[[#This Row],[200D EMA]])/Table2[[#This Row],[200D EMA]]</f>
        <v>4.1460356300820685E-2</v>
      </c>
      <c r="V383">
        <v>0.90101724396446603</v>
      </c>
      <c r="W383">
        <v>302.60000000000002</v>
      </c>
      <c r="X383">
        <v>308.8</v>
      </c>
      <c r="Y383">
        <v>302.60000000000002</v>
      </c>
      <c r="Z383">
        <v>308.8</v>
      </c>
      <c r="AA383">
        <v>296</v>
      </c>
      <c r="AB383">
        <v>320.5</v>
      </c>
      <c r="AC383" s="1">
        <f>(Table2[[#This Row],[Close Price]]/Table2[[#This Row],[Day Low]])-1</f>
        <v>7.4355584930601015E-3</v>
      </c>
      <c r="AD383" s="1">
        <f>(Table2[[#This Row],[Day High]]/Table2[[#This Row],[Close Price]])-1</f>
        <v>1.2957192061669565E-2</v>
      </c>
      <c r="AE383" s="1">
        <f>(Table2[[#This Row],[Close Price]]/Table2[[#This Row],[Current Week Low]])-1</f>
        <v>7.4355584930601015E-3</v>
      </c>
      <c r="AF383" s="1">
        <f>(Table2[[#This Row],[Current Week High]]/Table2[[#This Row],[Close Price]])-1</f>
        <v>1.2957192061669565E-2</v>
      </c>
      <c r="AG383" s="1">
        <f>(Table2[[#This Row],[Close Price]]/Table2[[#This Row],[Current Month Low]])-1</f>
        <v>2.9898648648648773E-2</v>
      </c>
      <c r="AH383" s="1">
        <f>(Table2[[#This Row],[Current Month High]]/Table2[[#This Row],[Close Price]])-1</f>
        <v>5.1336722978513993E-2</v>
      </c>
      <c r="AI383">
        <v>17.205182876824601</v>
      </c>
      <c r="AJ383">
        <v>21.0442723843557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7.0000000000000007E-2</v>
      </c>
      <c r="AM383" t="s">
        <v>3191</v>
      </c>
      <c r="AN383">
        <v>1.25</v>
      </c>
      <c r="AO383" t="s">
        <v>3191</v>
      </c>
      <c r="AP383">
        <v>-9.4712691055029996E-2</v>
      </c>
      <c r="AQ383">
        <f>(Table2[[#This Row],[Sharpe Ratio]]-AVERAGE(Table2[Sharpe Ratio]))/_xlfn.STDEV.P(Table2[Sharpe Ratio])</f>
        <v>-1.8533761857633386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670</v>
      </c>
      <c r="AT383">
        <f>_xlfn.RANK.AVG(Table2[[#This Row],[6M Return vs Nifty Z-Score]],Table2[6M Return vs Nifty Z-Score])</f>
        <v>485</v>
      </c>
      <c r="AU383">
        <f>_xlfn.RANK.AVG(Table2[[#This Row],[Sharpe Ratio Z-Score]],Table2[Sharpe Ratio Z-Score])</f>
        <v>720</v>
      </c>
      <c r="AV383">
        <f>(Table2[[#This Row],[Rank 1Y]]+Table2[[#This Row],[Rank 6M]]+Table2[[#This Row],[Rank Sharpe]])/3</f>
        <v>625</v>
      </c>
    </row>
    <row r="384" spans="1:48" x14ac:dyDescent="0.3">
      <c r="A384" t="s">
        <v>188</v>
      </c>
      <c r="B384" t="s">
        <v>189</v>
      </c>
      <c r="C384" t="s">
        <v>3148</v>
      </c>
      <c r="D384" t="s">
        <v>190</v>
      </c>
      <c r="E384">
        <v>137340.16986299999</v>
      </c>
      <c r="F384">
        <v>5173.5</v>
      </c>
      <c r="G384">
        <v>12.653068601034301</v>
      </c>
      <c r="H384">
        <f>(Table2[[#This Row],[1Y Return vs Nifty]]-AVERAGE(Table2[1Y Return vs Nifty]))/_xlfn.STDEV.P(Table2[1Y Return vs Nifty])</f>
        <v>-0.16072723698232524</v>
      </c>
      <c r="I384">
        <v>2.8726637307729002</v>
      </c>
      <c r="J384">
        <f>(Table2[[#This Row],[1M Return vs Nifty]]-AVERAGE(Table2[1M Return vs Nifty]))/_xlfn.STDEV.P(Table2[1M Return vs Nifty])</f>
        <v>0.19192044279788598</v>
      </c>
      <c r="K384">
        <v>32.658743652863897</v>
      </c>
      <c r="L384">
        <f>(Table2[[#This Row],[6M Return vs Nifty]]-AVERAGE(Table2[6M Return vs Nifty]))/_xlfn.STDEV.P(Table2[6M Return vs Nifty])</f>
        <v>0.62394858876400128</v>
      </c>
      <c r="M384">
        <v>1.8912496489806601</v>
      </c>
      <c r="N384">
        <f>(Table2[[#This Row],[1W Return vs Nifty]]-AVERAGE(Table2[1W Return vs Nifty]))/_xlfn.STDEV.P(Table2[1W Return vs Nifty])</f>
        <v>0.27059633124998955</v>
      </c>
      <c r="O384">
        <v>4980.1099999999997</v>
      </c>
      <c r="P384">
        <v>4790.5368225638304</v>
      </c>
      <c r="Q384">
        <v>4226.1146249322301</v>
      </c>
      <c r="R384">
        <v>74.416165668397895</v>
      </c>
      <c r="S384" s="1">
        <f>(Table2[[#This Row],[Close Price]]-Table2[[#This Row],[20D EMA]])/Table2[[#This Row],[20D EMA]]</f>
        <v>3.8832475587888687E-2</v>
      </c>
      <c r="T384" s="1">
        <f>(Table2[[#This Row],[Close Price]]-Table2[[#This Row],[50D EMA]])/Table2[[#This Row],[50D EMA]]</f>
        <v>7.9941599787393541E-2</v>
      </c>
      <c r="U384" s="1">
        <f>(Table2[[#This Row],[Close Price]]-Table2[[#This Row],[200D EMA]])/Table2[[#This Row],[200D EMA]]</f>
        <v>0.22417408403421196</v>
      </c>
      <c r="V384">
        <v>0.85940932256736202</v>
      </c>
      <c r="W384">
        <v>5082.2</v>
      </c>
      <c r="X384">
        <v>5194.3</v>
      </c>
      <c r="Y384">
        <v>5082.2</v>
      </c>
      <c r="Z384">
        <v>5194.3</v>
      </c>
      <c r="AA384">
        <v>5015.25</v>
      </c>
      <c r="AB384">
        <v>5194.3</v>
      </c>
      <c r="AC384" s="1">
        <f>(Table2[[#This Row],[Close Price]]/Table2[[#This Row],[Day Low]])-1</f>
        <v>1.7964660973594171E-2</v>
      </c>
      <c r="AD384" s="1">
        <f>(Table2[[#This Row],[Day High]]/Table2[[#This Row],[Close Price]])-1</f>
        <v>4.0204890306370089E-3</v>
      </c>
      <c r="AE384" s="1">
        <f>(Table2[[#This Row],[Close Price]]/Table2[[#This Row],[Current Week Low]])-1</f>
        <v>1.7964660973594171E-2</v>
      </c>
      <c r="AF384" s="1">
        <f>(Table2[[#This Row],[Current Week High]]/Table2[[#This Row],[Close Price]])-1</f>
        <v>4.0204890306370089E-3</v>
      </c>
      <c r="AG384" s="1">
        <f>(Table2[[#This Row],[Close Price]]/Table2[[#This Row],[Current Month Low]])-1</f>
        <v>3.1553761028861871E-2</v>
      </c>
      <c r="AH384" s="1">
        <f>(Table2[[#This Row],[Current Month High]]/Table2[[#This Row],[Close Price]])-1</f>
        <v>4.0204890306370089E-3</v>
      </c>
      <c r="AI384">
        <v>0.4020489030637</v>
      </c>
      <c r="AJ384">
        <v>56.996328103662698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-0.02</v>
      </c>
      <c r="AM384" t="s">
        <v>3189</v>
      </c>
      <c r="AN384">
        <v>5.34</v>
      </c>
      <c r="AO384" t="s">
        <v>3191</v>
      </c>
      <c r="AP384">
        <v>-3.2386497772128001E-2</v>
      </c>
      <c r="AQ384">
        <f>(Table2[[#This Row],[Sharpe Ratio]]-AVERAGE(Table2[Sharpe Ratio]))/_xlfn.STDEV.P(Table2[Sharpe Ratio])</f>
        <v>-1.1285488124849434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-0.20281068665539176</v>
      </c>
      <c r="AS384">
        <f>_xlfn.RANK.AVG(Table2[[#This Row],[1Y Return vs Nifty Z-Score]],Table2[1Y Return vs Nifty Z-Score])</f>
        <v>353</v>
      </c>
      <c r="AT384">
        <f>_xlfn.RANK.AVG(Table2[[#This Row],[6M Return vs Nifty Z-Score]],Table2[6M Return vs Nifty Z-Score])</f>
        <v>154</v>
      </c>
      <c r="AU384">
        <f>_xlfn.RANK.AVG(Table2[[#This Row],[Sharpe Ratio Z-Score]],Table2[Sharpe Ratio Z-Score])</f>
        <v>648</v>
      </c>
      <c r="AV384">
        <f>(Table2[[#This Row],[Rank 1Y]]+Table2[[#This Row],[Rank 6M]]+Table2[[#This Row],[Rank Sharpe]])/3</f>
        <v>385</v>
      </c>
    </row>
    <row r="385" spans="1:48" x14ac:dyDescent="0.3">
      <c r="A385" t="s">
        <v>1503</v>
      </c>
      <c r="B385" t="s">
        <v>1504</v>
      </c>
      <c r="C385" t="s">
        <v>3156</v>
      </c>
      <c r="D385" t="s">
        <v>138</v>
      </c>
      <c r="E385">
        <v>6868.0846009999996</v>
      </c>
      <c r="F385">
        <v>974.75</v>
      </c>
      <c r="G385">
        <v>9.9255012579531403</v>
      </c>
      <c r="H385">
        <f>(Table2[[#This Row],[1Y Return vs Nifty]]-AVERAGE(Table2[1Y Return vs Nifty]))/_xlfn.STDEV.P(Table2[1Y Return vs Nifty])</f>
        <v>-0.20935835803355687</v>
      </c>
      <c r="I385">
        <v>10.3131740185309</v>
      </c>
      <c r="J385">
        <f>(Table2[[#This Row],[1M Return vs Nifty]]-AVERAGE(Table2[1M Return vs Nifty]))/_xlfn.STDEV.P(Table2[1M Return vs Nifty])</f>
        <v>0.9115775659777704</v>
      </c>
      <c r="K385">
        <v>6.2268627116550004</v>
      </c>
      <c r="L385">
        <f>(Table2[[#This Row],[6M Return vs Nifty]]-AVERAGE(Table2[6M Return vs Nifty]))/_xlfn.STDEV.P(Table2[6M Return vs Nifty])</f>
        <v>-0.23210522684699617</v>
      </c>
      <c r="M385">
        <v>6.12252549629362</v>
      </c>
      <c r="N385">
        <f>(Table2[[#This Row],[1W Return vs Nifty]]-AVERAGE(Table2[1W Return vs Nifty]))/_xlfn.STDEV.P(Table2[1W Return vs Nifty])</f>
        <v>1.0898421181902782</v>
      </c>
      <c r="O385">
        <v>941.35</v>
      </c>
      <c r="P385">
        <v>923.85395893627299</v>
      </c>
      <c r="Q385">
        <v>859.22231311967005</v>
      </c>
      <c r="R385">
        <v>64.138905697327203</v>
      </c>
      <c r="S385" s="1">
        <f>(Table2[[#This Row],[Close Price]]-Table2[[#This Row],[20D EMA]])/Table2[[#This Row],[20D EMA]]</f>
        <v>3.5480958198332156E-2</v>
      </c>
      <c r="T385" s="1">
        <f>(Table2[[#This Row],[Close Price]]-Table2[[#This Row],[50D EMA]])/Table2[[#This Row],[50D EMA]]</f>
        <v>5.5091002827252912E-2</v>
      </c>
      <c r="U385" s="1">
        <f>(Table2[[#This Row],[Close Price]]-Table2[[#This Row],[200D EMA]])/Table2[[#This Row],[200D EMA]]</f>
        <v>0.1344561065469439</v>
      </c>
      <c r="V385">
        <v>1.0747449508404101</v>
      </c>
      <c r="W385">
        <v>970</v>
      </c>
      <c r="X385">
        <v>1014.95</v>
      </c>
      <c r="Y385">
        <v>970</v>
      </c>
      <c r="Z385">
        <v>1014.95</v>
      </c>
      <c r="AA385">
        <v>927</v>
      </c>
      <c r="AB385">
        <v>1023.9</v>
      </c>
      <c r="AC385" s="1">
        <f>(Table2[[#This Row],[Close Price]]/Table2[[#This Row],[Day Low]])-1</f>
        <v>4.896907216494828E-3</v>
      </c>
      <c r="AD385" s="1">
        <f>(Table2[[#This Row],[Day High]]/Table2[[#This Row],[Close Price]])-1</f>
        <v>4.1241343934342201E-2</v>
      </c>
      <c r="AE385" s="1">
        <f>(Table2[[#This Row],[Close Price]]/Table2[[#This Row],[Current Week Low]])-1</f>
        <v>4.896907216494828E-3</v>
      </c>
      <c r="AF385" s="1">
        <f>(Table2[[#This Row],[Current Week High]]/Table2[[#This Row],[Close Price]])-1</f>
        <v>4.1241343934342201E-2</v>
      </c>
      <c r="AG385" s="1">
        <f>(Table2[[#This Row],[Close Price]]/Table2[[#This Row],[Current Month Low]])-1</f>
        <v>5.1510248112189849E-2</v>
      </c>
      <c r="AH385" s="1">
        <f>(Table2[[#This Row],[Current Month High]]/Table2[[#This Row],[Close Price]])-1</f>
        <v>5.0423185432162176E-2</v>
      </c>
      <c r="AI385">
        <v>5.0423185432162096</v>
      </c>
      <c r="AJ385">
        <v>58.225793360928499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-0.03</v>
      </c>
      <c r="AM385" t="s">
        <v>3189</v>
      </c>
      <c r="AN385">
        <v>0.92</v>
      </c>
      <c r="AO385" t="s">
        <v>3191</v>
      </c>
      <c r="AP385">
        <v>5.1079835592219999E-2</v>
      </c>
      <c r="AQ385">
        <f>(Table2[[#This Row],[Sharpe Ratio]]-AVERAGE(Table2[Sharpe Ratio]))/_xlfn.STDEV.P(Table2[Sharpe Ratio])</f>
        <v>-0.15787051523915405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1.4020855840483415</v>
      </c>
      <c r="AS385">
        <f>_xlfn.RANK.AVG(Table2[[#This Row],[1Y Return vs Nifty Z-Score]],Table2[1Y Return vs Nifty Z-Score])</f>
        <v>371</v>
      </c>
      <c r="AT385">
        <f>_xlfn.RANK.AVG(Table2[[#This Row],[6M Return vs Nifty Z-Score]],Table2[6M Return vs Nifty Z-Score])</f>
        <v>403</v>
      </c>
      <c r="AU385">
        <f>_xlfn.RANK.AVG(Table2[[#This Row],[Sharpe Ratio Z-Score]],Table2[Sharpe Ratio Z-Score])</f>
        <v>384</v>
      </c>
      <c r="AV385">
        <f>(Table2[[#This Row],[Rank 1Y]]+Table2[[#This Row],[Rank 6M]]+Table2[[#This Row],[Rank Sharpe]])/3</f>
        <v>386</v>
      </c>
    </row>
    <row r="386" spans="1:48" x14ac:dyDescent="0.3">
      <c r="A386" t="s">
        <v>1053</v>
      </c>
      <c r="B386" t="s">
        <v>1054</v>
      </c>
      <c r="C386" t="s">
        <v>3144</v>
      </c>
      <c r="D386" t="s">
        <v>24</v>
      </c>
      <c r="E386">
        <v>12758.504412147</v>
      </c>
      <c r="F386">
        <v>210.03</v>
      </c>
      <c r="G386">
        <v>-35.556803637856802</v>
      </c>
      <c r="H386">
        <f>(Table2[[#This Row],[1Y Return vs Nifty]]-AVERAGE(Table2[1Y Return vs Nifty]))/_xlfn.STDEV.P(Table2[1Y Return vs Nifty])</f>
        <v>-1.020284431293609</v>
      </c>
      <c r="I386">
        <v>-4.6139874251637298</v>
      </c>
      <c r="J386">
        <f>(Table2[[#This Row],[1M Return vs Nifty]]-AVERAGE(Table2[1M Return vs Nifty]))/_xlfn.STDEV.P(Table2[1M Return vs Nifty])</f>
        <v>-0.53219949316905812</v>
      </c>
      <c r="K386">
        <v>-26.3581121243759</v>
      </c>
      <c r="L386">
        <f>(Table2[[#This Row],[6M Return vs Nifty]]-AVERAGE(Table2[6M Return vs Nifty]))/_xlfn.STDEV.P(Table2[6M Return vs Nifty])</f>
        <v>-1.2874403390933364</v>
      </c>
      <c r="M386">
        <v>-5.5261061750303497</v>
      </c>
      <c r="N386">
        <f>(Table2[[#This Row],[1W Return vs Nifty]]-AVERAGE(Table2[1W Return vs Nifty]))/_xlfn.STDEV.P(Table2[1W Return vs Nifty])</f>
        <v>-1.1655278375198053</v>
      </c>
      <c r="O386">
        <v>221.53</v>
      </c>
      <c r="P386">
        <v>229.66602666838401</v>
      </c>
      <c r="Q386">
        <v>238.52867946244501</v>
      </c>
      <c r="R386">
        <v>25.773791065504501</v>
      </c>
      <c r="S386" s="1">
        <f>(Table2[[#This Row],[Close Price]]-Table2[[#This Row],[20D EMA]])/Table2[[#This Row],[20D EMA]]</f>
        <v>-5.1911704960953368E-2</v>
      </c>
      <c r="T386" s="1">
        <f>(Table2[[#This Row],[Close Price]]-Table2[[#This Row],[50D EMA]])/Table2[[#This Row],[50D EMA]]</f>
        <v>-8.5498177302194403E-2</v>
      </c>
      <c r="U386" s="1">
        <f>(Table2[[#This Row],[Close Price]]-Table2[[#This Row],[200D EMA]])/Table2[[#This Row],[200D EMA]]</f>
        <v>-0.11947695147883451</v>
      </c>
      <c r="V386">
        <v>0.90086111715503703</v>
      </c>
      <c r="W386">
        <v>207.65</v>
      </c>
      <c r="X386">
        <v>211.78</v>
      </c>
      <c r="Y386">
        <v>207.65</v>
      </c>
      <c r="Z386">
        <v>211.78</v>
      </c>
      <c r="AA386">
        <v>207.65</v>
      </c>
      <c r="AB386">
        <v>229</v>
      </c>
      <c r="AC386" s="1">
        <f>(Table2[[#This Row],[Close Price]]/Table2[[#This Row],[Day Low]])-1</f>
        <v>1.1461594028413069E-2</v>
      </c>
      <c r="AD386" s="1">
        <f>(Table2[[#This Row],[Day High]]/Table2[[#This Row],[Close Price]])-1</f>
        <v>8.3321430271865449E-3</v>
      </c>
      <c r="AE386" s="1">
        <f>(Table2[[#This Row],[Close Price]]/Table2[[#This Row],[Current Week Low]])-1</f>
        <v>1.1461594028413069E-2</v>
      </c>
      <c r="AF386" s="1">
        <f>(Table2[[#This Row],[Current Week High]]/Table2[[#This Row],[Close Price]])-1</f>
        <v>8.3321430271865449E-3</v>
      </c>
      <c r="AG386" s="1">
        <f>(Table2[[#This Row],[Close Price]]/Table2[[#This Row],[Current Month Low]])-1</f>
        <v>1.1461594028413069E-2</v>
      </c>
      <c r="AH386" s="1">
        <f>(Table2[[#This Row],[Current Month High]]/Table2[[#This Row],[Close Price]])-1</f>
        <v>9.0320430414702724E-2</v>
      </c>
      <c r="AI386">
        <v>43.170023330000397</v>
      </c>
      <c r="AJ386">
        <v>2.3288672350791599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-0.2</v>
      </c>
      <c r="AM386" t="s">
        <v>3189</v>
      </c>
      <c r="AN386">
        <v>-8.7100000000000009</v>
      </c>
      <c r="AO386" t="s">
        <v>3189</v>
      </c>
      <c r="AP386">
        <v>1.8742434434512002E-2</v>
      </c>
      <c r="AQ386">
        <f>(Table2[[#This Row],[Sharpe Ratio]]-AVERAGE(Table2[Sharpe Ratio]))/_xlfn.STDEV.P(Table2[Sharpe Ratio])</f>
        <v>-0.53394086873243063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674</v>
      </c>
      <c r="AT386">
        <f>_xlfn.RANK.AVG(Table2[[#This Row],[6M Return vs Nifty Z-Score]],Table2[6M Return vs Nifty Z-Score])</f>
        <v>707</v>
      </c>
      <c r="AU386">
        <f>_xlfn.RANK.AVG(Table2[[#This Row],[Sharpe Ratio Z-Score]],Table2[Sharpe Ratio Z-Score])</f>
        <v>483</v>
      </c>
      <c r="AV386">
        <f>(Table2[[#This Row],[Rank 1Y]]+Table2[[#This Row],[Rank 6M]]+Table2[[#This Row],[Rank Sharpe]])/3</f>
        <v>621.33333333333337</v>
      </c>
    </row>
    <row r="387" spans="1:48" x14ac:dyDescent="0.3">
      <c r="A387" t="s">
        <v>180</v>
      </c>
      <c r="B387" t="s">
        <v>181</v>
      </c>
      <c r="C387" t="s">
        <v>3152</v>
      </c>
      <c r="D387" t="s">
        <v>182</v>
      </c>
      <c r="E387">
        <v>147341.69861456499</v>
      </c>
      <c r="F387">
        <v>658.55</v>
      </c>
      <c r="G387">
        <v>10.0108666914716</v>
      </c>
      <c r="H387">
        <f>(Table2[[#This Row],[1Y Return vs Nifty]]-AVERAGE(Table2[1Y Return vs Nifty]))/_xlfn.STDEV.P(Table2[1Y Return vs Nifty])</f>
        <v>-0.20783633631645512</v>
      </c>
      <c r="I387">
        <v>5.2621071164990303</v>
      </c>
      <c r="J387">
        <f>(Table2[[#This Row],[1M Return vs Nifty]]-AVERAGE(Table2[1M Return vs Nifty]))/_xlfn.STDEV.P(Table2[1M Return vs Nifty])</f>
        <v>0.4230309293732657</v>
      </c>
      <c r="K387">
        <v>12.533067736241099</v>
      </c>
      <c r="L387">
        <f>(Table2[[#This Row],[6M Return vs Nifty]]-AVERAGE(Table2[6M Return vs Nifty]))/_xlfn.STDEV.P(Table2[6M Return vs Nifty])</f>
        <v>-2.786509405698865E-2</v>
      </c>
      <c r="M387">
        <v>-3.6985570991788199</v>
      </c>
      <c r="N387">
        <f>(Table2[[#This Row],[1W Return vs Nifty]]-AVERAGE(Table2[1W Return vs Nifty]))/_xlfn.STDEV.P(Table2[1W Return vs Nifty])</f>
        <v>-0.81168376427915911</v>
      </c>
      <c r="O387">
        <v>672.71</v>
      </c>
      <c r="P387">
        <v>667.56862518188598</v>
      </c>
      <c r="Q387">
        <v>611.58059636555004</v>
      </c>
      <c r="R387">
        <v>34.382605535570796</v>
      </c>
      <c r="S387" s="1">
        <f>(Table2[[#This Row],[Close Price]]-Table2[[#This Row],[20D EMA]])/Table2[[#This Row],[20D EMA]]</f>
        <v>-2.1049189100801356E-2</v>
      </c>
      <c r="T387" s="1">
        <f>(Table2[[#This Row],[Close Price]]-Table2[[#This Row],[50D EMA]])/Table2[[#This Row],[50D EMA]]</f>
        <v>-1.3509660043458162E-2</v>
      </c>
      <c r="U387" s="1">
        <f>(Table2[[#This Row],[Close Price]]-Table2[[#This Row],[200D EMA]])/Table2[[#This Row],[200D EMA]]</f>
        <v>7.6800022619382888E-2</v>
      </c>
      <c r="V387">
        <v>0.94266493299792598</v>
      </c>
      <c r="W387">
        <v>651</v>
      </c>
      <c r="X387">
        <v>664</v>
      </c>
      <c r="Y387">
        <v>651</v>
      </c>
      <c r="Z387">
        <v>664</v>
      </c>
      <c r="AA387">
        <v>651</v>
      </c>
      <c r="AB387">
        <v>706.7</v>
      </c>
      <c r="AC387" s="1">
        <f>(Table2[[#This Row],[Close Price]]/Table2[[#This Row],[Day Low]])-1</f>
        <v>1.1597542242703485E-2</v>
      </c>
      <c r="AD387" s="1">
        <f>(Table2[[#This Row],[Day High]]/Table2[[#This Row],[Close Price]])-1</f>
        <v>8.2757573456837541E-3</v>
      </c>
      <c r="AE387" s="1">
        <f>(Table2[[#This Row],[Close Price]]/Table2[[#This Row],[Current Week Low]])-1</f>
        <v>1.1597542242703485E-2</v>
      </c>
      <c r="AF387" s="1">
        <f>(Table2[[#This Row],[Current Week High]]/Table2[[#This Row],[Close Price]])-1</f>
        <v>8.2757573456837541E-3</v>
      </c>
      <c r="AG387" s="1">
        <f>(Table2[[#This Row],[Close Price]]/Table2[[#This Row],[Current Month Low]])-1</f>
        <v>1.1597542242703485E-2</v>
      </c>
      <c r="AH387" s="1">
        <f>(Table2[[#This Row],[Current Month High]]/Table2[[#This Row],[Close Price]])-1</f>
        <v>7.3115177283425759E-2</v>
      </c>
      <c r="AI387">
        <v>8.6098246146837791</v>
      </c>
      <c r="AJ387">
        <v>46.752089136490198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0.06</v>
      </c>
      <c r="AM387" t="s">
        <v>3191</v>
      </c>
      <c r="AN387">
        <v>-3.94</v>
      </c>
      <c r="AO387" t="s">
        <v>3189</v>
      </c>
      <c r="AP387">
        <v>2.5109951638502E-2</v>
      </c>
      <c r="AQ387">
        <f>(Table2[[#This Row],[Sharpe Ratio]]-AVERAGE(Table2[Sharpe Ratio]))/_xlfn.STDEV.P(Table2[Sharpe Ratio])</f>
        <v>-0.45988932593526771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-1.0842435912146049</v>
      </c>
      <c r="AS387">
        <f>_xlfn.RANK.AVG(Table2[[#This Row],[1Y Return vs Nifty Z-Score]],Table2[1Y Return vs Nifty Z-Score])</f>
        <v>370</v>
      </c>
      <c r="AT387">
        <f>_xlfn.RANK.AVG(Table2[[#This Row],[6M Return vs Nifty Z-Score]],Table2[6M Return vs Nifty Z-Score])</f>
        <v>328</v>
      </c>
      <c r="AU387">
        <f>_xlfn.RANK.AVG(Table2[[#This Row],[Sharpe Ratio Z-Score]],Table2[Sharpe Ratio Z-Score])</f>
        <v>462</v>
      </c>
      <c r="AV387">
        <f>(Table2[[#This Row],[Rank 1Y]]+Table2[[#This Row],[Rank 6M]]+Table2[[#This Row],[Rank Sharpe]])/3</f>
        <v>386.66666666666669</v>
      </c>
    </row>
    <row r="388" spans="1:48" x14ac:dyDescent="0.3">
      <c r="A388" t="s">
        <v>728</v>
      </c>
      <c r="B388" t="s">
        <v>729</v>
      </c>
      <c r="C388" t="s">
        <v>3151</v>
      </c>
      <c r="D388" t="s">
        <v>289</v>
      </c>
      <c r="E388">
        <v>23842.009438749999</v>
      </c>
      <c r="F388">
        <v>381.25</v>
      </c>
      <c r="G388">
        <v>24.877053250943</v>
      </c>
      <c r="H388">
        <f>(Table2[[#This Row],[1Y Return vs Nifty]]-AVERAGE(Table2[1Y Return vs Nifty]))/_xlfn.STDEV.P(Table2[1Y Return vs Nifty])</f>
        <v>5.7220114068804694E-2</v>
      </c>
      <c r="I388">
        <v>0.109216572837745</v>
      </c>
      <c r="J388">
        <f>(Table2[[#This Row],[1M Return vs Nifty]]-AVERAGE(Table2[1M Return vs Nifty]))/_xlfn.STDEV.P(Table2[1M Return vs Nifty])</f>
        <v>-7.5364239949121392E-2</v>
      </c>
      <c r="K388">
        <v>-18.881937282549</v>
      </c>
      <c r="L388">
        <f>(Table2[[#This Row],[6M Return vs Nifty]]-AVERAGE(Table2[6M Return vs Nifty]))/_xlfn.STDEV.P(Table2[6M Return vs Nifty])</f>
        <v>-1.0453081951964989</v>
      </c>
      <c r="M388">
        <v>1.64015307192884</v>
      </c>
      <c r="N388">
        <f>(Table2[[#This Row],[1W Return vs Nifty]]-AVERAGE(Table2[1W Return vs Nifty]))/_xlfn.STDEV.P(Table2[1W Return vs Nifty])</f>
        <v>0.22197983346352032</v>
      </c>
      <c r="O388">
        <v>384.92</v>
      </c>
      <c r="P388">
        <v>399.37232864307498</v>
      </c>
      <c r="Q388">
        <v>378.26325496748802</v>
      </c>
      <c r="R388">
        <v>48.205465784165099</v>
      </c>
      <c r="S388" s="1">
        <f>(Table2[[#This Row],[Close Price]]-Table2[[#This Row],[20D EMA]])/Table2[[#This Row],[20D EMA]]</f>
        <v>-9.5344487166164806E-3</v>
      </c>
      <c r="T388" s="1">
        <f>(Table2[[#This Row],[Close Price]]-Table2[[#This Row],[50D EMA]])/Table2[[#This Row],[50D EMA]]</f>
        <v>-4.5377026256797015E-2</v>
      </c>
      <c r="U388" s="1">
        <f>(Table2[[#This Row],[Close Price]]-Table2[[#This Row],[200D EMA]])/Table2[[#This Row],[200D EMA]]</f>
        <v>7.8959428210088473E-3</v>
      </c>
      <c r="V388">
        <v>0.897682621071061</v>
      </c>
      <c r="W388">
        <v>379.25</v>
      </c>
      <c r="X388">
        <v>385.25</v>
      </c>
      <c r="Y388">
        <v>379.25</v>
      </c>
      <c r="Z388">
        <v>385.25</v>
      </c>
      <c r="AA388">
        <v>370</v>
      </c>
      <c r="AB388">
        <v>406.4</v>
      </c>
      <c r="AC388" s="1">
        <f>(Table2[[#This Row],[Close Price]]/Table2[[#This Row],[Day Low]])-1</f>
        <v>5.273566249176076E-3</v>
      </c>
      <c r="AD388" s="1">
        <f>(Table2[[#This Row],[Day High]]/Table2[[#This Row],[Close Price]])-1</f>
        <v>1.0491803278688483E-2</v>
      </c>
      <c r="AE388" s="1">
        <f>(Table2[[#This Row],[Close Price]]/Table2[[#This Row],[Current Week Low]])-1</f>
        <v>5.273566249176076E-3</v>
      </c>
      <c r="AF388" s="1">
        <f>(Table2[[#This Row],[Current Week High]]/Table2[[#This Row],[Close Price]])-1</f>
        <v>1.0491803278688483E-2</v>
      </c>
      <c r="AG388" s="1">
        <f>(Table2[[#This Row],[Close Price]]/Table2[[#This Row],[Current Month Low]])-1</f>
        <v>3.0405405405405483E-2</v>
      </c>
      <c r="AH388" s="1">
        <f>(Table2[[#This Row],[Current Month High]]/Table2[[#This Row],[Close Price]])-1</f>
        <v>6.5967213114753953E-2</v>
      </c>
      <c r="AI388">
        <v>31.724590163934401</v>
      </c>
      <c r="AJ388">
        <v>85.4779858915105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-0.21</v>
      </c>
      <c r="AM388" t="s">
        <v>3189</v>
      </c>
      <c r="AN388">
        <v>0.11</v>
      </c>
      <c r="AO388" t="s">
        <v>3191</v>
      </c>
      <c r="AP388">
        <v>0.150542926290266</v>
      </c>
      <c r="AQ388">
        <f>(Table2[[#This Row],[Sharpe Ratio]]-AVERAGE(Table2[Sharpe Ratio]))/_xlfn.STDEV.P(Table2[Sharpe Ratio])</f>
        <v>0.99884333124235392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285</v>
      </c>
      <c r="AT388">
        <f>_xlfn.RANK.AVG(Table2[[#This Row],[6M Return vs Nifty Z-Score]],Table2[6M Return vs Nifty Z-Score])</f>
        <v>666</v>
      </c>
      <c r="AU388">
        <f>_xlfn.RANK.AVG(Table2[[#This Row],[Sharpe Ratio Z-Score]],Table2[Sharpe Ratio Z-Score])</f>
        <v>119</v>
      </c>
      <c r="AV388">
        <f>(Table2[[#This Row],[Rank 1Y]]+Table2[[#This Row],[Rank 6M]]+Table2[[#This Row],[Rank Sharpe]])/3</f>
        <v>356.66666666666669</v>
      </c>
    </row>
    <row r="389" spans="1:48" x14ac:dyDescent="0.3">
      <c r="A389" t="s">
        <v>947</v>
      </c>
      <c r="B389" t="s">
        <v>948</v>
      </c>
      <c r="C389" t="s">
        <v>3147</v>
      </c>
      <c r="D389" t="s">
        <v>46</v>
      </c>
      <c r="E389">
        <v>15955.620430200001</v>
      </c>
      <c r="F389">
        <v>1650.2</v>
      </c>
      <c r="G389">
        <v>4.2093854785286302</v>
      </c>
      <c r="H389">
        <f>(Table2[[#This Row],[1Y Return vs Nifty]]-AVERAGE(Table2[1Y Return vs Nifty]))/_xlfn.STDEV.P(Table2[1Y Return vs Nifty])</f>
        <v>-0.31127375862565776</v>
      </c>
      <c r="I389">
        <v>-2.1749422951351001</v>
      </c>
      <c r="J389">
        <f>(Table2[[#This Row],[1M Return vs Nifty]]-AVERAGE(Table2[1M Return vs Nifty]))/_xlfn.STDEV.P(Table2[1M Return vs Nifty])</f>
        <v>-0.29629145276619795</v>
      </c>
      <c r="K389">
        <v>21.995423317990301</v>
      </c>
      <c r="L389">
        <f>(Table2[[#This Row],[6M Return vs Nifty]]-AVERAGE(Table2[6M Return vs Nifty]))/_xlfn.STDEV.P(Table2[6M Return vs Nifty])</f>
        <v>0.27859382267472188</v>
      </c>
      <c r="M389">
        <v>5.8568766130047401</v>
      </c>
      <c r="N389">
        <f>(Table2[[#This Row],[1W Return vs Nifty]]-AVERAGE(Table2[1W Return vs Nifty]))/_xlfn.STDEV.P(Table2[1W Return vs Nifty])</f>
        <v>1.0384080504780508</v>
      </c>
      <c r="O389">
        <v>1597.1</v>
      </c>
      <c r="P389">
        <v>1614.5919123941301</v>
      </c>
      <c r="Q389">
        <v>1466.60517890047</v>
      </c>
      <c r="R389">
        <v>71.858677080735305</v>
      </c>
      <c r="S389" s="1">
        <f>(Table2[[#This Row],[Close Price]]-Table2[[#This Row],[20D EMA]])/Table2[[#This Row],[20D EMA]]</f>
        <v>3.3247761567841802E-2</v>
      </c>
      <c r="T389" s="1">
        <f>(Table2[[#This Row],[Close Price]]-Table2[[#This Row],[50D EMA]])/Table2[[#This Row],[50D EMA]]</f>
        <v>2.2053924172746538E-2</v>
      </c>
      <c r="U389" s="1">
        <f>(Table2[[#This Row],[Close Price]]-Table2[[#This Row],[200D EMA]])/Table2[[#This Row],[200D EMA]]</f>
        <v>0.12518353524237044</v>
      </c>
      <c r="V389">
        <v>0.89036797680510005</v>
      </c>
      <c r="W389">
        <v>1592.9</v>
      </c>
      <c r="X389">
        <v>1672</v>
      </c>
      <c r="Y389">
        <v>1592.9</v>
      </c>
      <c r="Z389">
        <v>1672</v>
      </c>
      <c r="AA389">
        <v>1542.3</v>
      </c>
      <c r="AB389">
        <v>1672</v>
      </c>
      <c r="AC389" s="1">
        <f>(Table2[[#This Row],[Close Price]]/Table2[[#This Row],[Day Low]])-1</f>
        <v>3.5972126310502839E-2</v>
      </c>
      <c r="AD389" s="1">
        <f>(Table2[[#This Row],[Day High]]/Table2[[#This Row],[Close Price]])-1</f>
        <v>1.3210519936977416E-2</v>
      </c>
      <c r="AE389" s="1">
        <f>(Table2[[#This Row],[Close Price]]/Table2[[#This Row],[Current Week Low]])-1</f>
        <v>3.5972126310502839E-2</v>
      </c>
      <c r="AF389" s="1">
        <f>(Table2[[#This Row],[Current Week High]]/Table2[[#This Row],[Close Price]])-1</f>
        <v>1.3210519936977416E-2</v>
      </c>
      <c r="AG389" s="1">
        <f>(Table2[[#This Row],[Close Price]]/Table2[[#This Row],[Current Month Low]])-1</f>
        <v>6.9960448680542076E-2</v>
      </c>
      <c r="AH389" s="1">
        <f>(Table2[[#This Row],[Current Month High]]/Table2[[#This Row],[Close Price]])-1</f>
        <v>1.3210519936977416E-2</v>
      </c>
      <c r="AI389">
        <v>12.713610471458001</v>
      </c>
      <c r="AJ389">
        <v>61.0029757549148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-0.08</v>
      </c>
      <c r="AM389" t="s">
        <v>3189</v>
      </c>
      <c r="AN389">
        <v>5.58</v>
      </c>
      <c r="AO389" t="s">
        <v>3191</v>
      </c>
      <c r="AP389">
        <v>-1.7358226191019E-2</v>
      </c>
      <c r="AQ389">
        <f>(Table2[[#This Row],[Sharpe Ratio]]-AVERAGE(Table2[Sharpe Ratio]))/_xlfn.STDEV.P(Table2[Sharpe Ratio])</f>
        <v>-0.95377634458198457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402</v>
      </c>
      <c r="AT389">
        <f>_xlfn.RANK.AVG(Table2[[#This Row],[6M Return vs Nifty Z-Score]],Table2[6M Return vs Nifty Z-Score])</f>
        <v>237</v>
      </c>
      <c r="AU389">
        <f>_xlfn.RANK.AVG(Table2[[#This Row],[Sharpe Ratio Z-Score]],Table2[Sharpe Ratio Z-Score])</f>
        <v>614</v>
      </c>
      <c r="AV389">
        <f>(Table2[[#This Row],[Rank 1Y]]+Table2[[#This Row],[Rank 6M]]+Table2[[#This Row],[Rank Sharpe]])/3</f>
        <v>417.66666666666669</v>
      </c>
    </row>
    <row r="390" spans="1:48" x14ac:dyDescent="0.3">
      <c r="A390" t="s">
        <v>28</v>
      </c>
      <c r="B390" t="s">
        <v>29</v>
      </c>
      <c r="C390" t="s">
        <v>3144</v>
      </c>
      <c r="D390" t="s">
        <v>24</v>
      </c>
      <c r="E390">
        <v>869946.39779449999</v>
      </c>
      <c r="F390">
        <v>1235</v>
      </c>
      <c r="G390">
        <v>0.43120082227964901</v>
      </c>
      <c r="H390">
        <f>(Table2[[#This Row],[1Y Return vs Nifty]]-AVERAGE(Table2[1Y Return vs Nifty]))/_xlfn.STDEV.P(Table2[1Y Return vs Nifty])</f>
        <v>-0.37863684531095065</v>
      </c>
      <c r="I390">
        <v>0.50849104169932302</v>
      </c>
      <c r="J390">
        <f>(Table2[[#This Row],[1M Return vs Nifty]]-AVERAGE(Table2[1M Return vs Nifty]))/_xlfn.STDEV.P(Table2[1M Return vs Nifty])</f>
        <v>-3.6745824745413359E-2</v>
      </c>
      <c r="K390">
        <v>3.62943910839103</v>
      </c>
      <c r="L390">
        <f>(Table2[[#This Row],[6M Return vs Nifty]]-AVERAGE(Table2[6M Return vs Nifty]))/_xlfn.STDEV.P(Table2[6M Return vs Nifty])</f>
        <v>-0.3162284260728811</v>
      </c>
      <c r="M390">
        <v>-0.67322394299001698</v>
      </c>
      <c r="N390">
        <f>(Table2[[#This Row],[1W Return vs Nifty]]-AVERAGE(Table2[1W Return vs Nifty]))/_xlfn.STDEV.P(Table2[1W Return vs Nifty])</f>
        <v>-0.22592865595352471</v>
      </c>
      <c r="O390">
        <v>1215.1300000000001</v>
      </c>
      <c r="P390">
        <v>1199.0143586653201</v>
      </c>
      <c r="Q390">
        <v>1112.75480449167</v>
      </c>
      <c r="R390">
        <v>59.113973616815997</v>
      </c>
      <c r="S390" s="1">
        <f>(Table2[[#This Row],[Close Price]]-Table2[[#This Row],[20D EMA]])/Table2[[#This Row],[20D EMA]]</f>
        <v>1.6352159851209244E-2</v>
      </c>
      <c r="T390" s="1">
        <f>(Table2[[#This Row],[Close Price]]-Table2[[#This Row],[50D EMA]])/Table2[[#This Row],[50D EMA]]</f>
        <v>3.0012685898722073E-2</v>
      </c>
      <c r="U390" s="1">
        <f>(Table2[[#This Row],[Close Price]]-Table2[[#This Row],[200D EMA]])/Table2[[#This Row],[200D EMA]]</f>
        <v>0.10985816013993682</v>
      </c>
      <c r="V390">
        <v>0.88452921183938304</v>
      </c>
      <c r="W390">
        <v>1200.45</v>
      </c>
      <c r="X390">
        <v>1238.3</v>
      </c>
      <c r="Y390">
        <v>1200.45</v>
      </c>
      <c r="Z390">
        <v>1238.3</v>
      </c>
      <c r="AA390">
        <v>1200.45</v>
      </c>
      <c r="AB390">
        <v>1250.95</v>
      </c>
      <c r="AC390" s="1">
        <f>(Table2[[#This Row],[Close Price]]/Table2[[#This Row],[Day Low]])-1</f>
        <v>2.8780873838976984E-2</v>
      </c>
      <c r="AD390" s="1">
        <f>(Table2[[#This Row],[Day High]]/Table2[[#This Row],[Close Price]])-1</f>
        <v>2.6720647773279538E-3</v>
      </c>
      <c r="AE390" s="1">
        <f>(Table2[[#This Row],[Close Price]]/Table2[[#This Row],[Current Week Low]])-1</f>
        <v>2.8780873838976984E-2</v>
      </c>
      <c r="AF390" s="1">
        <f>(Table2[[#This Row],[Current Week High]]/Table2[[#This Row],[Close Price]])-1</f>
        <v>2.6720647773279538E-3</v>
      </c>
      <c r="AG390" s="1">
        <f>(Table2[[#This Row],[Close Price]]/Table2[[#This Row],[Current Month Low]])-1</f>
        <v>2.8780873838976984E-2</v>
      </c>
      <c r="AH390" s="1">
        <f>(Table2[[#This Row],[Current Month High]]/Table2[[#This Row],[Close Price]])-1</f>
        <v>1.291497975708511E-2</v>
      </c>
      <c r="AI390">
        <v>1.84615384615385</v>
      </c>
      <c r="AJ390">
        <v>37.374860956618399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0.08</v>
      </c>
      <c r="AM390" t="s">
        <v>3191</v>
      </c>
      <c r="AN390">
        <v>3.69</v>
      </c>
      <c r="AO390" t="s">
        <v>3191</v>
      </c>
      <c r="AP390">
        <v>7.7929698744066994E-2</v>
      </c>
      <c r="AQ390">
        <f>(Table2[[#This Row],[Sharpe Ratio]]-AVERAGE(Table2[Sharpe Ratio]))/_xlfn.STDEV.P(Table2[Sharpe Ratio])</f>
        <v>0.15438208284429947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-0.80315766923847032</v>
      </c>
      <c r="AS390">
        <f>_xlfn.RANK.AVG(Table2[[#This Row],[1Y Return vs Nifty Z-Score]],Table2[1Y Return vs Nifty Z-Score])</f>
        <v>430</v>
      </c>
      <c r="AT390">
        <f>_xlfn.RANK.AVG(Table2[[#This Row],[6M Return vs Nifty Z-Score]],Table2[6M Return vs Nifty Z-Score])</f>
        <v>427</v>
      </c>
      <c r="AU390">
        <f>_xlfn.RANK.AVG(Table2[[#This Row],[Sharpe Ratio Z-Score]],Table2[Sharpe Ratio Z-Score])</f>
        <v>307</v>
      </c>
      <c r="AV390">
        <f>(Table2[[#This Row],[Rank 1Y]]+Table2[[#This Row],[Rank 6M]]+Table2[[#This Row],[Rank Sharpe]])/3</f>
        <v>388</v>
      </c>
    </row>
    <row r="391" spans="1:48" x14ac:dyDescent="0.3">
      <c r="A391" t="s">
        <v>1561</v>
      </c>
      <c r="B391" t="s">
        <v>1562</v>
      </c>
      <c r="C391" t="s">
        <v>3158</v>
      </c>
      <c r="D391" t="s">
        <v>274</v>
      </c>
      <c r="E391">
        <v>6320.2946499299997</v>
      </c>
      <c r="F391">
        <v>660.05</v>
      </c>
      <c r="G391">
        <v>-21.086363926192</v>
      </c>
      <c r="H391">
        <f>(Table2[[#This Row],[1Y Return vs Nifty]]-AVERAGE(Table2[1Y Return vs Nifty]))/_xlfn.STDEV.P(Table2[1Y Return vs Nifty])</f>
        <v>-0.76228394339820138</v>
      </c>
      <c r="I391">
        <v>4.1096150429084402</v>
      </c>
      <c r="J391">
        <f>(Table2[[#This Row],[1M Return vs Nifty]]-AVERAGE(Table2[1M Return vs Nifty]))/_xlfn.STDEV.P(Table2[1M Return vs Nifty])</f>
        <v>0.31156019711281191</v>
      </c>
      <c r="K391">
        <v>24.729340127443798</v>
      </c>
      <c r="L391">
        <f>(Table2[[#This Row],[6M Return vs Nifty]]-AVERAGE(Table2[6M Return vs Nifty]))/_xlfn.STDEV.P(Table2[6M Return vs Nifty])</f>
        <v>0.36713765054309416</v>
      </c>
      <c r="M391">
        <v>-5.5194310246330502</v>
      </c>
      <c r="N391">
        <f>(Table2[[#This Row],[1W Return vs Nifty]]-AVERAGE(Table2[1W Return vs Nifty]))/_xlfn.STDEV.P(Table2[1W Return vs Nifty])</f>
        <v>-1.1642354167376308</v>
      </c>
      <c r="O391">
        <v>659.39</v>
      </c>
      <c r="P391">
        <v>618.23715217526399</v>
      </c>
      <c r="Q391">
        <v>560.357754773907</v>
      </c>
      <c r="R391">
        <v>44.4568471836931</v>
      </c>
      <c r="S391" s="1">
        <f>(Table2[[#This Row],[Close Price]]-Table2[[#This Row],[20D EMA]])/Table2[[#This Row],[20D EMA]]</f>
        <v>1.0009250974384934E-3</v>
      </c>
      <c r="T391" s="1">
        <f>(Table2[[#This Row],[Close Price]]-Table2[[#This Row],[50D EMA]])/Table2[[#This Row],[50D EMA]]</f>
        <v>6.7632376471743402E-2</v>
      </c>
      <c r="U391" s="1">
        <f>(Table2[[#This Row],[Close Price]]-Table2[[#This Row],[200D EMA]])/Table2[[#This Row],[200D EMA]]</f>
        <v>0.17790821020459821</v>
      </c>
      <c r="V391">
        <v>0.70759770064137495</v>
      </c>
      <c r="W391">
        <v>642.35</v>
      </c>
      <c r="X391">
        <v>662.95</v>
      </c>
      <c r="Y391">
        <v>642.35</v>
      </c>
      <c r="Z391">
        <v>662.95</v>
      </c>
      <c r="AA391">
        <v>642.35</v>
      </c>
      <c r="AB391">
        <v>704.2</v>
      </c>
      <c r="AC391" s="1">
        <f>(Table2[[#This Row],[Close Price]]/Table2[[#This Row],[Day Low]])-1</f>
        <v>2.7555071222853389E-2</v>
      </c>
      <c r="AD391" s="1">
        <f>(Table2[[#This Row],[Day High]]/Table2[[#This Row],[Close Price]])-1</f>
        <v>4.3936065449587947E-3</v>
      </c>
      <c r="AE391" s="1">
        <f>(Table2[[#This Row],[Close Price]]/Table2[[#This Row],[Current Week Low]])-1</f>
        <v>2.7555071222853389E-2</v>
      </c>
      <c r="AF391" s="1">
        <f>(Table2[[#This Row],[Current Week High]]/Table2[[#This Row],[Close Price]])-1</f>
        <v>4.3936065449587947E-3</v>
      </c>
      <c r="AG391" s="1">
        <f>(Table2[[#This Row],[Close Price]]/Table2[[#This Row],[Current Month Low]])-1</f>
        <v>2.7555071222853389E-2</v>
      </c>
      <c r="AH391" s="1">
        <f>(Table2[[#This Row],[Current Month High]]/Table2[[#This Row],[Close Price]])-1</f>
        <v>6.6888872055147486E-2</v>
      </c>
      <c r="AI391">
        <v>10.1128702371032</v>
      </c>
      <c r="AJ391">
        <v>51.753075066099498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0.17</v>
      </c>
      <c r="AM391" t="s">
        <v>3191</v>
      </c>
      <c r="AN391">
        <v>-5.07</v>
      </c>
      <c r="AO391" t="s">
        <v>3189</v>
      </c>
      <c r="AP391">
        <v>5.8428102501275003E-2</v>
      </c>
      <c r="AQ391">
        <f>(Table2[[#This Row],[Sharpe Ratio]]-AVERAGE(Table2[Sharpe Ratio]))/_xlfn.STDEV.P(Table2[Sharpe Ratio])</f>
        <v>-7.2413266508064927E-2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-1.3202347789879909</v>
      </c>
      <c r="AS391">
        <f>_xlfn.RANK.AVG(Table2[[#This Row],[1Y Return vs Nifty Z-Score]],Table2[1Y Return vs Nifty Z-Score])</f>
        <v>587</v>
      </c>
      <c r="AT391">
        <f>_xlfn.RANK.AVG(Table2[[#This Row],[6M Return vs Nifty Z-Score]],Table2[6M Return vs Nifty Z-Score])</f>
        <v>210</v>
      </c>
      <c r="AU391">
        <f>_xlfn.RANK.AVG(Table2[[#This Row],[Sharpe Ratio Z-Score]],Table2[Sharpe Ratio Z-Score])</f>
        <v>367</v>
      </c>
      <c r="AV391">
        <f>(Table2[[#This Row],[Rank 1Y]]+Table2[[#This Row],[Rank 6M]]+Table2[[#This Row],[Rank Sharpe]])/3</f>
        <v>388</v>
      </c>
    </row>
    <row r="392" spans="1:48" x14ac:dyDescent="0.3">
      <c r="A392" t="s">
        <v>522</v>
      </c>
      <c r="B392" t="s">
        <v>523</v>
      </c>
      <c r="C392" t="s">
        <v>3158</v>
      </c>
      <c r="D392" t="s">
        <v>274</v>
      </c>
      <c r="E392">
        <v>40135.016244660001</v>
      </c>
      <c r="F392">
        <v>2942.6</v>
      </c>
      <c r="G392">
        <v>-0.21280240638674899</v>
      </c>
      <c r="H392">
        <f>(Table2[[#This Row],[1Y Return vs Nifty]]-AVERAGE(Table2[1Y Return vs Nifty]))/_xlfn.STDEV.P(Table2[1Y Return vs Nifty])</f>
        <v>-0.39011909122143329</v>
      </c>
      <c r="I392">
        <v>-7.7178537038764503</v>
      </c>
      <c r="J392">
        <f>(Table2[[#This Row],[1M Return vs Nifty]]-AVERAGE(Table2[1M Return vs Nifty]))/_xlfn.STDEV.P(Table2[1M Return vs Nifty])</f>
        <v>-0.83241001509369372</v>
      </c>
      <c r="K392">
        <v>25.028390000332699</v>
      </c>
      <c r="L392">
        <f>(Table2[[#This Row],[6M Return vs Nifty]]-AVERAGE(Table2[6M Return vs Nifty]))/_xlfn.STDEV.P(Table2[6M Return vs Nifty])</f>
        <v>0.3768230295486194</v>
      </c>
      <c r="M392">
        <v>1.59365818925597</v>
      </c>
      <c r="N392">
        <f>(Table2[[#This Row],[1W Return vs Nifty]]-AVERAGE(Table2[1W Return vs Nifty]))/_xlfn.STDEV.P(Table2[1W Return vs Nifty])</f>
        <v>0.21297764638838057</v>
      </c>
      <c r="O392">
        <v>2924.6</v>
      </c>
      <c r="P392">
        <v>2840.4070227822099</v>
      </c>
      <c r="Q392">
        <v>2511.4041357074898</v>
      </c>
      <c r="R392">
        <v>52.787242830946902</v>
      </c>
      <c r="S392" s="1">
        <f>(Table2[[#This Row],[Close Price]]-Table2[[#This Row],[20D EMA]])/Table2[[#This Row],[20D EMA]]</f>
        <v>6.1546878205566572E-3</v>
      </c>
      <c r="T392" s="1">
        <f>(Table2[[#This Row],[Close Price]]-Table2[[#This Row],[50D EMA]])/Table2[[#This Row],[50D EMA]]</f>
        <v>3.5978286350556506E-2</v>
      </c>
      <c r="U392" s="1">
        <f>(Table2[[#This Row],[Close Price]]-Table2[[#This Row],[200D EMA]])/Table2[[#This Row],[200D EMA]]</f>
        <v>0.17169513188327915</v>
      </c>
      <c r="V392">
        <v>0.84479728839500501</v>
      </c>
      <c r="W392">
        <v>2881</v>
      </c>
      <c r="X392">
        <v>2952.7</v>
      </c>
      <c r="Y392">
        <v>2881</v>
      </c>
      <c r="Z392">
        <v>2952.7</v>
      </c>
      <c r="AA392">
        <v>2881</v>
      </c>
      <c r="AB392">
        <v>3023.8</v>
      </c>
      <c r="AC392" s="1">
        <f>(Table2[[#This Row],[Close Price]]/Table2[[#This Row],[Day Low]])-1</f>
        <v>2.1381464769177239E-2</v>
      </c>
      <c r="AD392" s="1">
        <f>(Table2[[#This Row],[Day High]]/Table2[[#This Row],[Close Price]])-1</f>
        <v>3.4323387480459377E-3</v>
      </c>
      <c r="AE392" s="1">
        <f>(Table2[[#This Row],[Close Price]]/Table2[[#This Row],[Current Week Low]])-1</f>
        <v>2.1381464769177239E-2</v>
      </c>
      <c r="AF392" s="1">
        <f>(Table2[[#This Row],[Current Week High]]/Table2[[#This Row],[Close Price]])-1</f>
        <v>3.4323387480459377E-3</v>
      </c>
      <c r="AG392" s="1">
        <f>(Table2[[#This Row],[Close Price]]/Table2[[#This Row],[Current Month Low]])-1</f>
        <v>2.1381464769177239E-2</v>
      </c>
      <c r="AH392" s="1">
        <f>(Table2[[#This Row],[Current Month High]]/Table2[[#This Row],[Close Price]])-1</f>
        <v>2.7594644192211026E-2</v>
      </c>
      <c r="AI392">
        <v>7.6938761639366602</v>
      </c>
      <c r="AJ392">
        <v>53.112886021281497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0.12</v>
      </c>
      <c r="AM392" t="s">
        <v>3191</v>
      </c>
      <c r="AN392">
        <v>-0.28999999999999998</v>
      </c>
      <c r="AO392" t="s">
        <v>3189</v>
      </c>
      <c r="AP392">
        <v>3.0544743036239998E-3</v>
      </c>
      <c r="AQ392">
        <f>(Table2[[#This Row],[Sharpe Ratio]]-AVERAGE(Table2[Sharpe Ratio]))/_xlfn.STDEV.P(Table2[Sharpe Ratio])</f>
        <v>-0.71638523657876874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-1.3491136669568957</v>
      </c>
      <c r="AS392">
        <f>_xlfn.RANK.AVG(Table2[[#This Row],[1Y Return vs Nifty Z-Score]],Table2[1Y Return vs Nifty Z-Score])</f>
        <v>436</v>
      </c>
      <c r="AT392">
        <f>_xlfn.RANK.AVG(Table2[[#This Row],[6M Return vs Nifty Z-Score]],Table2[6M Return vs Nifty Z-Score])</f>
        <v>209</v>
      </c>
      <c r="AU392">
        <f>_xlfn.RANK.AVG(Table2[[#This Row],[Sharpe Ratio Z-Score]],Table2[Sharpe Ratio Z-Score])</f>
        <v>520</v>
      </c>
      <c r="AV392">
        <f>(Table2[[#This Row],[Rank 1Y]]+Table2[[#This Row],[Rank 6M]]+Table2[[#This Row],[Rank Sharpe]])/3</f>
        <v>388.33333333333331</v>
      </c>
    </row>
    <row r="393" spans="1:48" x14ac:dyDescent="0.3">
      <c r="A393" t="s">
        <v>779</v>
      </c>
      <c r="B393" t="s">
        <v>780</v>
      </c>
      <c r="C393" t="s">
        <v>3155</v>
      </c>
      <c r="D393" t="s">
        <v>541</v>
      </c>
      <c r="E393">
        <v>21198.922610450001</v>
      </c>
      <c r="F393">
        <v>1386.1</v>
      </c>
      <c r="G393">
        <v>-6.2459597029482401</v>
      </c>
      <c r="H393">
        <f>(Table2[[#This Row],[1Y Return vs Nifty]]-AVERAGE(Table2[1Y Return vs Nifty]))/_xlfn.STDEV.P(Table2[1Y Return vs Nifty])</f>
        <v>-0.49768717879017826</v>
      </c>
      <c r="I393">
        <v>-7.94810459792025</v>
      </c>
      <c r="J393">
        <f>(Table2[[#This Row],[1M Return vs Nifty]]-AVERAGE(Table2[1M Return vs Nifty]))/_xlfn.STDEV.P(Table2[1M Return vs Nifty])</f>
        <v>-0.85468022098129115</v>
      </c>
      <c r="K393">
        <v>44.462500859888301</v>
      </c>
      <c r="L393">
        <f>(Table2[[#This Row],[6M Return vs Nifty]]-AVERAGE(Table2[6M Return vs Nifty]))/_xlfn.STDEV.P(Table2[6M Return vs Nifty])</f>
        <v>1.0062388774534183</v>
      </c>
      <c r="M393">
        <v>-1.4919409968219099</v>
      </c>
      <c r="N393">
        <f>(Table2[[#This Row],[1W Return vs Nifty]]-AVERAGE(Table2[1W Return vs Nifty]))/_xlfn.STDEV.P(Table2[1W Return vs Nifty])</f>
        <v>-0.38444597348409559</v>
      </c>
      <c r="O393">
        <v>1452.31</v>
      </c>
      <c r="P393">
        <v>1464.7024512753001</v>
      </c>
      <c r="Q393">
        <v>1256.68353733152</v>
      </c>
      <c r="R393">
        <v>21.534591814041001</v>
      </c>
      <c r="S393" s="1">
        <f>(Table2[[#This Row],[Close Price]]-Table2[[#This Row],[20D EMA]])/Table2[[#This Row],[20D EMA]]</f>
        <v>-4.5589440271016544E-2</v>
      </c>
      <c r="T393" s="1">
        <f>(Table2[[#This Row],[Close Price]]-Table2[[#This Row],[50D EMA]])/Table2[[#This Row],[50D EMA]]</f>
        <v>-5.3664449872984014E-2</v>
      </c>
      <c r="U393" s="1">
        <f>(Table2[[#This Row],[Close Price]]-Table2[[#This Row],[200D EMA]])/Table2[[#This Row],[200D EMA]]</f>
        <v>0.10298254001423997</v>
      </c>
      <c r="V393">
        <v>0.886955274661545</v>
      </c>
      <c r="W393">
        <v>1381.55</v>
      </c>
      <c r="X393">
        <v>1415.3</v>
      </c>
      <c r="Y393">
        <v>1381.55</v>
      </c>
      <c r="Z393">
        <v>1415.3</v>
      </c>
      <c r="AA393">
        <v>1381.55</v>
      </c>
      <c r="AB393">
        <v>1469.9</v>
      </c>
      <c r="AC393" s="1">
        <f>(Table2[[#This Row],[Close Price]]/Table2[[#This Row],[Day Low]])-1</f>
        <v>3.2934023379536104E-3</v>
      </c>
      <c r="AD393" s="1">
        <f>(Table2[[#This Row],[Day High]]/Table2[[#This Row],[Close Price]])-1</f>
        <v>2.1066301132674381E-2</v>
      </c>
      <c r="AE393" s="1">
        <f>(Table2[[#This Row],[Close Price]]/Table2[[#This Row],[Current Week Low]])-1</f>
        <v>3.2934023379536104E-3</v>
      </c>
      <c r="AF393" s="1">
        <f>(Table2[[#This Row],[Current Week High]]/Table2[[#This Row],[Close Price]])-1</f>
        <v>2.1066301132674381E-2</v>
      </c>
      <c r="AG393" s="1">
        <f>(Table2[[#This Row],[Close Price]]/Table2[[#This Row],[Current Month Low]])-1</f>
        <v>3.2934023379536104E-3</v>
      </c>
      <c r="AH393" s="1">
        <f>(Table2[[#This Row],[Current Month High]]/Table2[[#This Row],[Close Price]])-1</f>
        <v>6.0457398456099876E-2</v>
      </c>
      <c r="AI393">
        <v>22.646273717625</v>
      </c>
      <c r="AJ393">
        <v>66.748872180451102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-0.2</v>
      </c>
      <c r="AM393" t="s">
        <v>3189</v>
      </c>
      <c r="AN393">
        <v>-4.7300000000000004</v>
      </c>
      <c r="AO393" t="s">
        <v>3189</v>
      </c>
      <c r="AP393">
        <v>0.11670391862587701</v>
      </c>
      <c r="AQ393">
        <f>(Table2[[#This Row],[Sharpe Ratio]]-AVERAGE(Table2[Sharpe Ratio]))/_xlfn.STDEV.P(Table2[Sharpe Ratio])</f>
        <v>0.60530992662071781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480</v>
      </c>
      <c r="AT393">
        <f>_xlfn.RANK.AVG(Table2[[#This Row],[6M Return vs Nifty Z-Score]],Table2[6M Return vs Nifty Z-Score])</f>
        <v>102</v>
      </c>
      <c r="AU393">
        <f>_xlfn.RANK.AVG(Table2[[#This Row],[Sharpe Ratio Z-Score]],Table2[Sharpe Ratio Z-Score])</f>
        <v>190</v>
      </c>
      <c r="AV393">
        <f>(Table2[[#This Row],[Rank 1Y]]+Table2[[#This Row],[Rank 6M]]+Table2[[#This Row],[Rank Sharpe]])/3</f>
        <v>257.33333333333331</v>
      </c>
    </row>
    <row r="394" spans="1:48" x14ac:dyDescent="0.3">
      <c r="A394" t="s">
        <v>586</v>
      </c>
      <c r="B394" t="s">
        <v>587</v>
      </c>
      <c r="C394" t="s">
        <v>3154</v>
      </c>
      <c r="D394" t="s">
        <v>588</v>
      </c>
      <c r="E394">
        <v>33565.924983719997</v>
      </c>
      <c r="F394">
        <v>1234.3</v>
      </c>
      <c r="G394">
        <v>-10.4541154878717</v>
      </c>
      <c r="H394">
        <f>(Table2[[#This Row],[1Y Return vs Nifty]]-AVERAGE(Table2[1Y Return vs Nifty]))/_xlfn.STDEV.P(Table2[1Y Return vs Nifty])</f>
        <v>-0.57271642926795985</v>
      </c>
      <c r="I394">
        <v>-11.033535336536</v>
      </c>
      <c r="J394">
        <f>(Table2[[#This Row],[1M Return vs Nifty]]-AVERAGE(Table2[1M Return vs Nifty]))/_xlfn.STDEV.P(Table2[1M Return vs Nifty])</f>
        <v>-1.1531076302916907</v>
      </c>
      <c r="K394">
        <v>-5.1354638471863702E-2</v>
      </c>
      <c r="L394">
        <f>(Table2[[#This Row],[6M Return vs Nifty]]-AVERAGE(Table2[6M Return vs Nifty]))/_xlfn.STDEV.P(Table2[6M Return vs Nifty])</f>
        <v>-0.43543891807258395</v>
      </c>
      <c r="M394">
        <v>-4.8505385898878597</v>
      </c>
      <c r="N394">
        <f>(Table2[[#This Row],[1W Return vs Nifty]]-AVERAGE(Table2[1W Return vs Nifty]))/_xlfn.STDEV.P(Table2[1W Return vs Nifty])</f>
        <v>-1.0347266518034739</v>
      </c>
      <c r="O394">
        <v>1293.49</v>
      </c>
      <c r="P394">
        <v>1285.0982303130399</v>
      </c>
      <c r="Q394">
        <v>1195.1635748820099</v>
      </c>
      <c r="R394">
        <v>31.248630289823801</v>
      </c>
      <c r="S394" s="1">
        <f>(Table2[[#This Row],[Close Price]]-Table2[[#This Row],[20D EMA]])/Table2[[#This Row],[20D EMA]]</f>
        <v>-4.5759920834331967E-2</v>
      </c>
      <c r="T394" s="1">
        <f>(Table2[[#This Row],[Close Price]]-Table2[[#This Row],[50D EMA]])/Table2[[#This Row],[50D EMA]]</f>
        <v>-3.9528675018613901E-2</v>
      </c>
      <c r="U394" s="1">
        <f>(Table2[[#This Row],[Close Price]]-Table2[[#This Row],[200D EMA]])/Table2[[#This Row],[200D EMA]]</f>
        <v>3.2745664225797451E-2</v>
      </c>
      <c r="V394">
        <v>0.86758962049333499</v>
      </c>
      <c r="W394">
        <v>1200</v>
      </c>
      <c r="X394">
        <v>1275.8499999999999</v>
      </c>
      <c r="Y394">
        <v>1200</v>
      </c>
      <c r="Z394">
        <v>1275.8499999999999</v>
      </c>
      <c r="AA394">
        <v>1200</v>
      </c>
      <c r="AB394">
        <v>1318.4</v>
      </c>
      <c r="AC394" s="1">
        <f>(Table2[[#This Row],[Close Price]]/Table2[[#This Row],[Day Low]])-1</f>
        <v>2.8583333333333405E-2</v>
      </c>
      <c r="AD394" s="1">
        <f>(Table2[[#This Row],[Day High]]/Table2[[#This Row],[Close Price]])-1</f>
        <v>3.3662804828647808E-2</v>
      </c>
      <c r="AE394" s="1">
        <f>(Table2[[#This Row],[Close Price]]/Table2[[#This Row],[Current Week Low]])-1</f>
        <v>2.8583333333333405E-2</v>
      </c>
      <c r="AF394" s="1">
        <f>(Table2[[#This Row],[Current Week High]]/Table2[[#This Row],[Close Price]])-1</f>
        <v>3.3662804828647808E-2</v>
      </c>
      <c r="AG394" s="1">
        <f>(Table2[[#This Row],[Close Price]]/Table2[[#This Row],[Current Month Low]])-1</f>
        <v>2.8583333333333405E-2</v>
      </c>
      <c r="AH394" s="1">
        <f>(Table2[[#This Row],[Current Month High]]/Table2[[#This Row],[Close Price]])-1</f>
        <v>6.8135785465446075E-2</v>
      </c>
      <c r="AI394">
        <v>16.762537470631099</v>
      </c>
      <c r="AJ394">
        <v>25.2397138653543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-0.13</v>
      </c>
      <c r="AM394" t="s">
        <v>3189</v>
      </c>
      <c r="AN394">
        <v>-10.050000000000001</v>
      </c>
      <c r="AO394" t="s">
        <v>3189</v>
      </c>
      <c r="AP394">
        <v>0.111049842674508</v>
      </c>
      <c r="AQ394">
        <f>(Table2[[#This Row],[Sharpe Ratio]]-AVERAGE(Table2[Sharpe Ratio]))/_xlfn.STDEV.P(Table2[Sharpe Ratio])</f>
        <v>0.53955540505792554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-2.656434224377783</v>
      </c>
      <c r="AS394">
        <f>_xlfn.RANK.AVG(Table2[[#This Row],[1Y Return vs Nifty Z-Score]],Table2[1Y Return vs Nifty Z-Score])</f>
        <v>511</v>
      </c>
      <c r="AT394">
        <f>_xlfn.RANK.AVG(Table2[[#This Row],[6M Return vs Nifty Z-Score]],Table2[6M Return vs Nifty Z-Score])</f>
        <v>463</v>
      </c>
      <c r="AU394">
        <f>_xlfn.RANK.AVG(Table2[[#This Row],[Sharpe Ratio Z-Score]],Table2[Sharpe Ratio Z-Score])</f>
        <v>205</v>
      </c>
      <c r="AV394">
        <f>(Table2[[#This Row],[Rank 1Y]]+Table2[[#This Row],[Rank 6M]]+Table2[[#This Row],[Rank Sharpe]])/3</f>
        <v>393</v>
      </c>
    </row>
    <row r="395" spans="1:48" x14ac:dyDescent="0.3">
      <c r="A395" t="s">
        <v>883</v>
      </c>
      <c r="B395" t="s">
        <v>884</v>
      </c>
      <c r="C395" t="s">
        <v>3154</v>
      </c>
      <c r="D395" t="s">
        <v>885</v>
      </c>
      <c r="E395">
        <v>17691.6351937</v>
      </c>
      <c r="F395">
        <v>796.3</v>
      </c>
      <c r="G395">
        <v>-12.349271603158799</v>
      </c>
      <c r="H395">
        <f>(Table2[[#This Row],[1Y Return vs Nifty]]-AVERAGE(Table2[1Y Return vs Nifty]))/_xlfn.STDEV.P(Table2[1Y Return vs Nifty])</f>
        <v>-0.60650608681291251</v>
      </c>
      <c r="I395">
        <v>8.7141884063807797</v>
      </c>
      <c r="J395">
        <f>(Table2[[#This Row],[1M Return vs Nifty]]-AVERAGE(Table2[1M Return vs Nifty]))/_xlfn.STDEV.P(Table2[1M Return vs Nifty])</f>
        <v>0.75692132048620997</v>
      </c>
      <c r="K395">
        <v>10.7772918546145</v>
      </c>
      <c r="L395">
        <f>(Table2[[#This Row],[6M Return vs Nifty]]-AVERAGE(Table2[6M Return vs Nifty]))/_xlfn.STDEV.P(Table2[6M Return vs Nifty])</f>
        <v>-8.47297056284219E-2</v>
      </c>
      <c r="M395">
        <v>4.2213745240468796</v>
      </c>
      <c r="N395">
        <f>(Table2[[#This Row],[1W Return vs Nifty]]-AVERAGE(Table2[1W Return vs Nifty]))/_xlfn.STDEV.P(Table2[1W Return vs Nifty])</f>
        <v>0.72174748655815224</v>
      </c>
      <c r="O395">
        <v>772.9</v>
      </c>
      <c r="P395">
        <v>740.883791291237</v>
      </c>
      <c r="Q395">
        <v>698.33546148472999</v>
      </c>
      <c r="R395">
        <v>59.9591969095613</v>
      </c>
      <c r="S395" s="1">
        <f>(Table2[[#This Row],[Close Price]]-Table2[[#This Row],[20D EMA]])/Table2[[#This Row],[20D EMA]]</f>
        <v>3.0275585457368324E-2</v>
      </c>
      <c r="T395" s="1">
        <f>(Table2[[#This Row],[Close Price]]-Table2[[#This Row],[50D EMA]])/Table2[[#This Row],[50D EMA]]</f>
        <v>7.4797437007201539E-2</v>
      </c>
      <c r="U395" s="1">
        <f>(Table2[[#This Row],[Close Price]]-Table2[[#This Row],[200D EMA]])/Table2[[#This Row],[200D EMA]]</f>
        <v>0.14028292120091926</v>
      </c>
      <c r="V395">
        <v>1.45031239603693</v>
      </c>
      <c r="W395">
        <v>786.2</v>
      </c>
      <c r="X395">
        <v>812.6</v>
      </c>
      <c r="Y395">
        <v>786.2</v>
      </c>
      <c r="Z395">
        <v>812.6</v>
      </c>
      <c r="AA395">
        <v>780</v>
      </c>
      <c r="AB395">
        <v>828.8</v>
      </c>
      <c r="AC395" s="1">
        <f>(Table2[[#This Row],[Close Price]]/Table2[[#This Row],[Day Low]])-1</f>
        <v>1.2846603917578081E-2</v>
      </c>
      <c r="AD395" s="1">
        <f>(Table2[[#This Row],[Day High]]/Table2[[#This Row],[Close Price]])-1</f>
        <v>2.0469672234082692E-2</v>
      </c>
      <c r="AE395" s="1">
        <f>(Table2[[#This Row],[Close Price]]/Table2[[#This Row],[Current Week Low]])-1</f>
        <v>1.2846603917578081E-2</v>
      </c>
      <c r="AF395" s="1">
        <f>(Table2[[#This Row],[Current Week High]]/Table2[[#This Row],[Close Price]])-1</f>
        <v>2.0469672234082692E-2</v>
      </c>
      <c r="AG395" s="1">
        <f>(Table2[[#This Row],[Close Price]]/Table2[[#This Row],[Current Month Low]])-1</f>
        <v>2.0897435897435868E-2</v>
      </c>
      <c r="AH395" s="1">
        <f>(Table2[[#This Row],[Current Month High]]/Table2[[#This Row],[Close Price]])-1</f>
        <v>4.0813763656913249E-2</v>
      </c>
      <c r="AI395">
        <v>6.6808991586085602</v>
      </c>
      <c r="AJ395">
        <v>34.057239057239002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0.08</v>
      </c>
      <c r="AM395" t="s">
        <v>3191</v>
      </c>
      <c r="AN395">
        <v>4.76</v>
      </c>
      <c r="AO395" t="s">
        <v>3191</v>
      </c>
      <c r="AP395">
        <v>8.1091859812160993E-2</v>
      </c>
      <c r="AQ395">
        <f>(Table2[[#This Row],[Sharpe Ratio]]-AVERAGE(Table2[Sharpe Ratio]))/_xlfn.STDEV.P(Table2[Sharpe Ratio])</f>
        <v>0.19115668402146699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0.97858969862449485</v>
      </c>
      <c r="AS395">
        <f>_xlfn.RANK.AVG(Table2[[#This Row],[1Y Return vs Nifty Z-Score]],Table2[1Y Return vs Nifty Z-Score])</f>
        <v>533</v>
      </c>
      <c r="AT395">
        <f>_xlfn.RANK.AVG(Table2[[#This Row],[6M Return vs Nifty Z-Score]],Table2[6M Return vs Nifty Z-Score])</f>
        <v>351</v>
      </c>
      <c r="AU395">
        <f>_xlfn.RANK.AVG(Table2[[#This Row],[Sharpe Ratio Z-Score]],Table2[Sharpe Ratio Z-Score])</f>
        <v>298</v>
      </c>
      <c r="AV395">
        <f>(Table2[[#This Row],[Rank 1Y]]+Table2[[#This Row],[Rank 6M]]+Table2[[#This Row],[Rank Sharpe]])/3</f>
        <v>394</v>
      </c>
    </row>
    <row r="396" spans="1:48" x14ac:dyDescent="0.3">
      <c r="A396" t="s">
        <v>468</v>
      </c>
      <c r="B396" t="s">
        <v>469</v>
      </c>
      <c r="C396" t="s">
        <v>3153</v>
      </c>
      <c r="D396" t="s">
        <v>78</v>
      </c>
      <c r="E396">
        <v>46171.25435381</v>
      </c>
      <c r="F396">
        <v>2458.6999999999998</v>
      </c>
      <c r="G396">
        <v>-5.9394604733973804</v>
      </c>
      <c r="H396">
        <f>(Table2[[#This Row],[1Y Return vs Nifty]]-AVERAGE(Table2[1Y Return vs Nifty]))/_xlfn.STDEV.P(Table2[1Y Return vs Nifty])</f>
        <v>-0.49222245537199877</v>
      </c>
      <c r="I396">
        <v>0.14355619504901401</v>
      </c>
      <c r="J396">
        <f>(Table2[[#This Row],[1M Return vs Nifty]]-AVERAGE(Table2[1M Return vs Nifty]))/_xlfn.STDEV.P(Table2[1M Return vs Nifty])</f>
        <v>-7.2042861068387073E-2</v>
      </c>
      <c r="K396">
        <v>-17.794627645805601</v>
      </c>
      <c r="L396">
        <f>(Table2[[#This Row],[6M Return vs Nifty]]-AVERAGE(Table2[6M Return vs Nifty]))/_xlfn.STDEV.P(Table2[6M Return vs Nifty])</f>
        <v>-1.0100933133893693</v>
      </c>
      <c r="M396">
        <v>5.2190039733756004</v>
      </c>
      <c r="N396">
        <f>(Table2[[#This Row],[1W Return vs Nifty]]-AVERAGE(Table2[1W Return vs Nifty]))/_xlfn.STDEV.P(Table2[1W Return vs Nifty])</f>
        <v>0.91490523679302227</v>
      </c>
      <c r="O396">
        <v>2383.54</v>
      </c>
      <c r="P396">
        <v>2443.7518133315998</v>
      </c>
      <c r="Q396">
        <v>2408.2920381399499</v>
      </c>
      <c r="R396">
        <v>77.502783192942502</v>
      </c>
      <c r="S396" s="1">
        <f>(Table2[[#This Row],[Close Price]]-Table2[[#This Row],[20D EMA]])/Table2[[#This Row],[20D EMA]]</f>
        <v>3.1532930011663261E-2</v>
      </c>
      <c r="T396" s="1">
        <f>(Table2[[#This Row],[Close Price]]-Table2[[#This Row],[50D EMA]])/Table2[[#This Row],[50D EMA]]</f>
        <v>6.1169004916341923E-3</v>
      </c>
      <c r="U396" s="1">
        <f>(Table2[[#This Row],[Close Price]]-Table2[[#This Row],[200D EMA]])/Table2[[#This Row],[200D EMA]]</f>
        <v>2.0931000502323886E-2</v>
      </c>
      <c r="V396">
        <v>0.87531869127860695</v>
      </c>
      <c r="W396">
        <v>2387.4</v>
      </c>
      <c r="X396">
        <v>2465</v>
      </c>
      <c r="Y396">
        <v>2387.4</v>
      </c>
      <c r="Z396">
        <v>2465</v>
      </c>
      <c r="AA396">
        <v>2318</v>
      </c>
      <c r="AB396">
        <v>2465</v>
      </c>
      <c r="AC396" s="1">
        <f>(Table2[[#This Row],[Close Price]]/Table2[[#This Row],[Day Low]])-1</f>
        <v>2.9865125240847723E-2</v>
      </c>
      <c r="AD396" s="1">
        <f>(Table2[[#This Row],[Day High]]/Table2[[#This Row],[Close Price]])-1</f>
        <v>2.5623296864196732E-3</v>
      </c>
      <c r="AE396" s="1">
        <f>(Table2[[#This Row],[Close Price]]/Table2[[#This Row],[Current Week Low]])-1</f>
        <v>2.9865125240847723E-2</v>
      </c>
      <c r="AF396" s="1">
        <f>(Table2[[#This Row],[Current Week High]]/Table2[[#This Row],[Close Price]])-1</f>
        <v>2.5623296864196732E-3</v>
      </c>
      <c r="AG396" s="1">
        <f>(Table2[[#This Row],[Close Price]]/Table2[[#This Row],[Current Month Low]])-1</f>
        <v>6.0698878343399487E-2</v>
      </c>
      <c r="AH396" s="1">
        <f>(Table2[[#This Row],[Current Month High]]/Table2[[#This Row],[Close Price]])-1</f>
        <v>2.5623296864196732E-3</v>
      </c>
      <c r="AI396">
        <v>15.670882986944299</v>
      </c>
      <c r="AJ396">
        <v>36.367165834719898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-0.09</v>
      </c>
      <c r="AM396" t="s">
        <v>3189</v>
      </c>
      <c r="AN396">
        <v>4.6900000000000004</v>
      </c>
      <c r="AO396" t="s">
        <v>3191</v>
      </c>
      <c r="AP396">
        <v>-3.4579312973380003E-2</v>
      </c>
      <c r="AQ396">
        <f>(Table2[[#This Row],[Sharpe Ratio]]-AVERAGE(Table2[Sharpe Ratio]))/_xlfn.STDEV.P(Table2[Sharpe Ratio])</f>
        <v>-1.1540503295629077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477</v>
      </c>
      <c r="AT396">
        <f>_xlfn.RANK.AVG(Table2[[#This Row],[6M Return vs Nifty Z-Score]],Table2[6M Return vs Nifty Z-Score])</f>
        <v>654</v>
      </c>
      <c r="AU396">
        <f>_xlfn.RANK.AVG(Table2[[#This Row],[Sharpe Ratio Z-Score]],Table2[Sharpe Ratio Z-Score])</f>
        <v>653</v>
      </c>
      <c r="AV396">
        <f>(Table2[[#This Row],[Rank 1Y]]+Table2[[#This Row],[Rank 6M]]+Table2[[#This Row],[Rank Sharpe]])/3</f>
        <v>594.66666666666663</v>
      </c>
    </row>
    <row r="397" spans="1:48" x14ac:dyDescent="0.3">
      <c r="A397" t="s">
        <v>1012</v>
      </c>
      <c r="B397" t="s">
        <v>1013</v>
      </c>
      <c r="C397" t="s">
        <v>3146</v>
      </c>
      <c r="D397" t="s">
        <v>118</v>
      </c>
      <c r="E397">
        <v>14239.91934504</v>
      </c>
      <c r="F397">
        <v>2253.8000000000002</v>
      </c>
      <c r="G397">
        <v>16.076564927992901</v>
      </c>
      <c r="H397">
        <f>(Table2[[#This Row],[1Y Return vs Nifty]]-AVERAGE(Table2[1Y Return vs Nifty]))/_xlfn.STDEV.P(Table2[1Y Return vs Nifty])</f>
        <v>-9.9688060546556975E-2</v>
      </c>
      <c r="I397">
        <v>-4.9551600667445097</v>
      </c>
      <c r="J397">
        <f>(Table2[[#This Row],[1M Return vs Nifty]]-AVERAGE(Table2[1M Return vs Nifty]))/_xlfn.STDEV.P(Table2[1M Return vs Nifty])</f>
        <v>-0.5651982139895475</v>
      </c>
      <c r="K397">
        <v>30.719020552013099</v>
      </c>
      <c r="L397">
        <f>(Table2[[#This Row],[6M Return vs Nifty]]-AVERAGE(Table2[6M Return vs Nifty]))/_xlfn.STDEV.P(Table2[6M Return vs Nifty])</f>
        <v>0.56112644737325024</v>
      </c>
      <c r="M397">
        <v>-0.65459120851185204</v>
      </c>
      <c r="N397">
        <f>(Table2[[#This Row],[1W Return vs Nifty]]-AVERAGE(Table2[1W Return vs Nifty]))/_xlfn.STDEV.P(Table2[1W Return vs Nifty])</f>
        <v>-0.22232104686084225</v>
      </c>
      <c r="O397">
        <v>2257.83</v>
      </c>
      <c r="P397">
        <v>2182.4231421685299</v>
      </c>
      <c r="Q397">
        <v>1868.37396729847</v>
      </c>
      <c r="R397">
        <v>44.549695650257398</v>
      </c>
      <c r="S397" s="1">
        <f>(Table2[[#This Row],[Close Price]]-Table2[[#This Row],[20D EMA]])/Table2[[#This Row],[20D EMA]]</f>
        <v>-1.7848996602931777E-3</v>
      </c>
      <c r="T397" s="1">
        <f>(Table2[[#This Row],[Close Price]]-Table2[[#This Row],[50D EMA]])/Table2[[#This Row],[50D EMA]]</f>
        <v>3.2705324853065744E-2</v>
      </c>
      <c r="U397" s="1">
        <f>(Table2[[#This Row],[Close Price]]-Table2[[#This Row],[200D EMA]])/Table2[[#This Row],[200D EMA]]</f>
        <v>0.2062895541511037</v>
      </c>
      <c r="V397">
        <v>0.50109329555984605</v>
      </c>
      <c r="W397">
        <v>2207.0500000000002</v>
      </c>
      <c r="X397">
        <v>2262.1999999999998</v>
      </c>
      <c r="Y397">
        <v>2207.0500000000002</v>
      </c>
      <c r="Z397">
        <v>2262.1999999999998</v>
      </c>
      <c r="AA397">
        <v>2182</v>
      </c>
      <c r="AB397">
        <v>2321</v>
      </c>
      <c r="AC397" s="1">
        <f>(Table2[[#This Row],[Close Price]]/Table2[[#This Row],[Day Low]])-1</f>
        <v>2.1182120930653969E-2</v>
      </c>
      <c r="AD397" s="1">
        <f>(Table2[[#This Row],[Day High]]/Table2[[#This Row],[Close Price]])-1</f>
        <v>3.7270387789509751E-3</v>
      </c>
      <c r="AE397" s="1">
        <f>(Table2[[#This Row],[Close Price]]/Table2[[#This Row],[Current Week Low]])-1</f>
        <v>2.1182120930653969E-2</v>
      </c>
      <c r="AF397" s="1">
        <f>(Table2[[#This Row],[Current Week High]]/Table2[[#This Row],[Close Price]])-1</f>
        <v>3.7270387789509751E-3</v>
      </c>
      <c r="AG397" s="1">
        <f>(Table2[[#This Row],[Close Price]]/Table2[[#This Row],[Current Month Low]])-1</f>
        <v>3.2905591200733442E-2</v>
      </c>
      <c r="AH397" s="1">
        <f>(Table2[[#This Row],[Current Month High]]/Table2[[#This Row],[Close Price]])-1</f>
        <v>2.9816310231608689E-2</v>
      </c>
      <c r="AI397">
        <v>10.213861034696899</v>
      </c>
      <c r="AJ397">
        <v>56.497587056903797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0.04</v>
      </c>
      <c r="AM397" t="s">
        <v>3191</v>
      </c>
      <c r="AN397">
        <v>-3.24</v>
      </c>
      <c r="AO397" t="s">
        <v>3189</v>
      </c>
      <c r="AP397">
        <v>-6.0875221110599002E-2</v>
      </c>
      <c r="AQ397">
        <f>(Table2[[#This Row],[Sharpe Ratio]]-AVERAGE(Table2[Sharpe Ratio]))/_xlfn.STDEV.P(Table2[Sharpe Ratio])</f>
        <v>-1.4598606641770573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-1.7859415382007535</v>
      </c>
      <c r="AS397">
        <f>_xlfn.RANK.AVG(Table2[[#This Row],[1Y Return vs Nifty Z-Score]],Table2[1Y Return vs Nifty Z-Score])</f>
        <v>333</v>
      </c>
      <c r="AT397">
        <f>_xlfn.RANK.AVG(Table2[[#This Row],[6M Return vs Nifty Z-Score]],Table2[6M Return vs Nifty Z-Score])</f>
        <v>171</v>
      </c>
      <c r="AU397">
        <f>_xlfn.RANK.AVG(Table2[[#This Row],[Sharpe Ratio Z-Score]],Table2[Sharpe Ratio Z-Score])</f>
        <v>679</v>
      </c>
      <c r="AV397">
        <f>(Table2[[#This Row],[Rank 1Y]]+Table2[[#This Row],[Rank 6M]]+Table2[[#This Row],[Rank Sharpe]])/3</f>
        <v>394.33333333333331</v>
      </c>
    </row>
    <row r="398" spans="1:48" x14ac:dyDescent="0.3">
      <c r="A398" t="s">
        <v>1345</v>
      </c>
      <c r="B398" t="s">
        <v>1346</v>
      </c>
      <c r="C398" t="s">
        <v>3144</v>
      </c>
      <c r="D398" t="s">
        <v>232</v>
      </c>
      <c r="E398">
        <v>8406.7412286399995</v>
      </c>
      <c r="F398">
        <v>7575.65</v>
      </c>
      <c r="G398">
        <v>26.539347693340101</v>
      </c>
      <c r="H398">
        <f>(Table2[[#This Row],[1Y Return vs Nifty]]-AVERAGE(Table2[1Y Return vs Nifty]))/_xlfn.STDEV.P(Table2[1Y Return vs Nifty])</f>
        <v>8.6857967908073819E-2</v>
      </c>
      <c r="I398">
        <v>10.2140457018736</v>
      </c>
      <c r="J398">
        <f>(Table2[[#This Row],[1M Return vs Nifty]]-AVERAGE(Table2[1M Return vs Nifty]))/_xlfn.STDEV.P(Table2[1M Return vs Nifty])</f>
        <v>0.90198972906440278</v>
      </c>
      <c r="K398">
        <v>-2.6961431915118101</v>
      </c>
      <c r="L398">
        <f>(Table2[[#This Row],[6M Return vs Nifty]]-AVERAGE(Table2[6M Return vs Nifty]))/_xlfn.STDEV.P(Table2[6M Return vs Nifty])</f>
        <v>-0.52109613396841881</v>
      </c>
      <c r="M398">
        <v>5.3888749582656699</v>
      </c>
      <c r="N398">
        <f>(Table2[[#This Row],[1W Return vs Nifty]]-AVERAGE(Table2[1W Return vs Nifty]))/_xlfn.STDEV.P(Table2[1W Return vs Nifty])</f>
        <v>0.9477951011546103</v>
      </c>
      <c r="O398">
        <v>7219.13</v>
      </c>
      <c r="P398">
        <v>7041.8238785128597</v>
      </c>
      <c r="Q398">
        <v>6402.7762661787701</v>
      </c>
      <c r="R398">
        <v>69.167276550676604</v>
      </c>
      <c r="S398" s="1">
        <f>(Table2[[#This Row],[Close Price]]-Table2[[#This Row],[20D EMA]])/Table2[[#This Row],[20D EMA]]</f>
        <v>4.9385452263638351E-2</v>
      </c>
      <c r="T398" s="1">
        <f>(Table2[[#This Row],[Close Price]]-Table2[[#This Row],[50D EMA]])/Table2[[#This Row],[50D EMA]]</f>
        <v>7.5807934236474681E-2</v>
      </c>
      <c r="U398" s="1">
        <f>(Table2[[#This Row],[Close Price]]-Table2[[#This Row],[200D EMA]])/Table2[[#This Row],[200D EMA]]</f>
        <v>0.18318205807325674</v>
      </c>
      <c r="V398">
        <v>1.3045013371898699</v>
      </c>
      <c r="W398">
        <v>7330.05</v>
      </c>
      <c r="X398">
        <v>7649.85</v>
      </c>
      <c r="Y398">
        <v>7330.05</v>
      </c>
      <c r="Z398">
        <v>7649.85</v>
      </c>
      <c r="AA398">
        <v>7102</v>
      </c>
      <c r="AB398">
        <v>7899</v>
      </c>
      <c r="AC398" s="1">
        <f>(Table2[[#This Row],[Close Price]]/Table2[[#This Row],[Day Low]])-1</f>
        <v>3.3505910600882594E-2</v>
      </c>
      <c r="AD398" s="1">
        <f>(Table2[[#This Row],[Day High]]/Table2[[#This Row],[Close Price]])-1</f>
        <v>9.7945390824549783E-3</v>
      </c>
      <c r="AE398" s="1">
        <f>(Table2[[#This Row],[Close Price]]/Table2[[#This Row],[Current Week Low]])-1</f>
        <v>3.3505910600882594E-2</v>
      </c>
      <c r="AF398" s="1">
        <f>(Table2[[#This Row],[Current Week High]]/Table2[[#This Row],[Close Price]])-1</f>
        <v>9.7945390824549783E-3</v>
      </c>
      <c r="AG398" s="1">
        <f>(Table2[[#This Row],[Close Price]]/Table2[[#This Row],[Current Month Low]])-1</f>
        <v>6.669248099127012E-2</v>
      </c>
      <c r="AH398" s="1">
        <f>(Table2[[#This Row],[Current Month High]]/Table2[[#This Row],[Close Price]])-1</f>
        <v>4.2682806095846626E-2</v>
      </c>
      <c r="AI398">
        <v>4.2682806095846599</v>
      </c>
      <c r="AJ398">
        <v>71.783446712018105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0.08</v>
      </c>
      <c r="AM398" t="s">
        <v>3191</v>
      </c>
      <c r="AN398">
        <v>6.32</v>
      </c>
      <c r="AO398" t="s">
        <v>3191</v>
      </c>
      <c r="AP398">
        <v>4.1613799698692E-2</v>
      </c>
      <c r="AQ398">
        <f>(Table2[[#This Row],[Sharpe Ratio]]-AVERAGE(Table2[Sharpe Ratio]))/_xlfn.STDEV.P(Table2[Sharpe Ratio])</f>
        <v>-0.26795652515991653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1.1475901389987517</v>
      </c>
      <c r="AS398">
        <f>_xlfn.RANK.AVG(Table2[[#This Row],[1Y Return vs Nifty Z-Score]],Table2[1Y Return vs Nifty Z-Score])</f>
        <v>272</v>
      </c>
      <c r="AT398">
        <f>_xlfn.RANK.AVG(Table2[[#This Row],[6M Return vs Nifty Z-Score]],Table2[6M Return vs Nifty Z-Score])</f>
        <v>497</v>
      </c>
      <c r="AU398">
        <f>_xlfn.RANK.AVG(Table2[[#This Row],[Sharpe Ratio Z-Score]],Table2[Sharpe Ratio Z-Score])</f>
        <v>416</v>
      </c>
      <c r="AV398">
        <f>(Table2[[#This Row],[Rank 1Y]]+Table2[[#This Row],[Rank 6M]]+Table2[[#This Row],[Rank Sharpe]])/3</f>
        <v>395</v>
      </c>
    </row>
    <row r="399" spans="1:48" x14ac:dyDescent="0.3">
      <c r="A399" t="s">
        <v>831</v>
      </c>
      <c r="B399" t="s">
        <v>832</v>
      </c>
      <c r="C399" t="s">
        <v>3156</v>
      </c>
      <c r="D399" t="s">
        <v>407</v>
      </c>
      <c r="E399">
        <v>19287.013872560001</v>
      </c>
      <c r="F399">
        <v>8128.4</v>
      </c>
      <c r="G399">
        <v>0.77425585921636397</v>
      </c>
      <c r="H399">
        <f>(Table2[[#This Row],[1Y Return vs Nifty]]-AVERAGE(Table2[1Y Return vs Nifty]))/_xlfn.STDEV.P(Table2[1Y Return vs Nifty])</f>
        <v>-0.37252035067303707</v>
      </c>
      <c r="I399">
        <v>-1.5266198885728</v>
      </c>
      <c r="J399">
        <f>(Table2[[#This Row],[1M Return vs Nifty]]-AVERAGE(Table2[1M Return vs Nifty]))/_xlfn.STDEV.P(Table2[1M Return vs Nifty])</f>
        <v>-0.23358475390344119</v>
      </c>
      <c r="K399">
        <v>29.7330472668752</v>
      </c>
      <c r="L399">
        <f>(Table2[[#This Row],[6M Return vs Nifty]]-AVERAGE(Table2[6M Return vs Nifty]))/_xlfn.STDEV.P(Table2[6M Return vs Nifty])</f>
        <v>0.52919356319031319</v>
      </c>
      <c r="M399">
        <v>2.5144354720023299</v>
      </c>
      <c r="N399">
        <f>(Table2[[#This Row],[1W Return vs Nifty]]-AVERAGE(Table2[1W Return vs Nifty]))/_xlfn.STDEV.P(Table2[1W Return vs Nifty])</f>
        <v>0.3912555315513917</v>
      </c>
      <c r="O399">
        <v>8119.43</v>
      </c>
      <c r="P399">
        <v>7996.7833323753903</v>
      </c>
      <c r="Q399">
        <v>7324.72086868099</v>
      </c>
      <c r="R399">
        <v>49.646055294425501</v>
      </c>
      <c r="S399" s="1">
        <f>(Table2[[#This Row],[Close Price]]-Table2[[#This Row],[20D EMA]])/Table2[[#This Row],[20D EMA]]</f>
        <v>1.1047573536565184E-3</v>
      </c>
      <c r="T399" s="1">
        <f>(Table2[[#This Row],[Close Price]]-Table2[[#This Row],[50D EMA]])/Table2[[#This Row],[50D EMA]]</f>
        <v>1.6458701224497666E-2</v>
      </c>
      <c r="U399" s="1">
        <f>(Table2[[#This Row],[Close Price]]-Table2[[#This Row],[200D EMA]])/Table2[[#This Row],[200D EMA]]</f>
        <v>0.10972146867130152</v>
      </c>
      <c r="V399">
        <v>0.53230841409124496</v>
      </c>
      <c r="W399">
        <v>8035.35</v>
      </c>
      <c r="X399">
        <v>8218.5499999999993</v>
      </c>
      <c r="Y399">
        <v>8035.35</v>
      </c>
      <c r="Z399">
        <v>8218.5499999999993</v>
      </c>
      <c r="AA399">
        <v>7958.1</v>
      </c>
      <c r="AB399">
        <v>8442</v>
      </c>
      <c r="AC399" s="1">
        <f>(Table2[[#This Row],[Close Price]]/Table2[[#This Row],[Day Low]])-1</f>
        <v>1.1580080519205671E-2</v>
      </c>
      <c r="AD399" s="1">
        <f>(Table2[[#This Row],[Day High]]/Table2[[#This Row],[Close Price]])-1</f>
        <v>1.1090743565769445E-2</v>
      </c>
      <c r="AE399" s="1">
        <f>(Table2[[#This Row],[Close Price]]/Table2[[#This Row],[Current Week Low]])-1</f>
        <v>1.1580080519205671E-2</v>
      </c>
      <c r="AF399" s="1">
        <f>(Table2[[#This Row],[Current Week High]]/Table2[[#This Row],[Close Price]])-1</f>
        <v>1.1090743565769445E-2</v>
      </c>
      <c r="AG399" s="1">
        <f>(Table2[[#This Row],[Close Price]]/Table2[[#This Row],[Current Month Low]])-1</f>
        <v>2.1399580301830756E-2</v>
      </c>
      <c r="AH399" s="1">
        <f>(Table2[[#This Row],[Current Month High]]/Table2[[#This Row],[Close Price]])-1</f>
        <v>3.8580778504994973E-2</v>
      </c>
      <c r="AI399">
        <v>10.476846611879299</v>
      </c>
      <c r="AJ399">
        <v>48.150038275070102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0.03</v>
      </c>
      <c r="AM399" t="s">
        <v>3191</v>
      </c>
      <c r="AN399">
        <v>-0.32</v>
      </c>
      <c r="AO399" t="s">
        <v>3189</v>
      </c>
      <c r="AP399">
        <v>-1.29618180338E-4</v>
      </c>
      <c r="AQ399">
        <f>(Table2[[#This Row],[Sharpe Ratio]]-AVERAGE(Table2[Sharpe Ratio]))/_xlfn.STDEV.P(Table2[Sharpe Ratio])</f>
        <v>-0.75341489088398039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-0.43907090071875376</v>
      </c>
      <c r="AS399">
        <f>_xlfn.RANK.AVG(Table2[[#This Row],[1Y Return vs Nifty Z-Score]],Table2[1Y Return vs Nifty Z-Score])</f>
        <v>427</v>
      </c>
      <c r="AT399">
        <f>_xlfn.RANK.AVG(Table2[[#This Row],[6M Return vs Nifty Z-Score]],Table2[6M Return vs Nifty Z-Score])</f>
        <v>178</v>
      </c>
      <c r="AU399">
        <f>_xlfn.RANK.AVG(Table2[[#This Row],[Sharpe Ratio Z-Score]],Table2[Sharpe Ratio Z-Score])</f>
        <v>580</v>
      </c>
      <c r="AV399">
        <f>(Table2[[#This Row],[Rank 1Y]]+Table2[[#This Row],[Rank 6M]]+Table2[[#This Row],[Rank Sharpe]])/3</f>
        <v>395</v>
      </c>
    </row>
    <row r="400" spans="1:48" x14ac:dyDescent="0.3">
      <c r="A400" t="s">
        <v>383</v>
      </c>
      <c r="B400" t="s">
        <v>384</v>
      </c>
      <c r="C400" t="s">
        <v>3151</v>
      </c>
      <c r="D400" t="s">
        <v>385</v>
      </c>
      <c r="E400">
        <v>62243.508293394902</v>
      </c>
      <c r="F400">
        <v>217.85</v>
      </c>
      <c r="G400">
        <v>22.837690732518499</v>
      </c>
      <c r="H400">
        <f>(Table2[[#This Row],[1Y Return vs Nifty]]-AVERAGE(Table2[1Y Return vs Nifty]))/_xlfn.STDEV.P(Table2[1Y Return vs Nifty])</f>
        <v>2.0859330621084905E-2</v>
      </c>
      <c r="I400">
        <v>11.111856006323199</v>
      </c>
      <c r="J400">
        <f>(Table2[[#This Row],[1M Return vs Nifty]]-AVERAGE(Table2[1M Return vs Nifty]))/_xlfn.STDEV.P(Table2[1M Return vs Nifty])</f>
        <v>0.98882726518400477</v>
      </c>
      <c r="K400">
        <v>25.168498696687799</v>
      </c>
      <c r="L400">
        <f>(Table2[[#This Row],[6M Return vs Nifty]]-AVERAGE(Table2[6M Return vs Nifty]))/_xlfn.STDEV.P(Table2[6M Return vs Nifty])</f>
        <v>0.38136075368493205</v>
      </c>
      <c r="M400">
        <v>4.7399688180651101</v>
      </c>
      <c r="N400">
        <f>(Table2[[#This Row],[1W Return vs Nifty]]-AVERAGE(Table2[1W Return vs Nifty]))/_xlfn.STDEV.P(Table2[1W Return vs Nifty])</f>
        <v>0.82215601718503406</v>
      </c>
      <c r="O400">
        <v>208.12</v>
      </c>
      <c r="P400">
        <v>196.411077078262</v>
      </c>
      <c r="Q400">
        <v>176.22966553678299</v>
      </c>
      <c r="R400">
        <v>64.336837240712697</v>
      </c>
      <c r="S400" s="1">
        <f>(Table2[[#This Row],[Close Price]]-Table2[[#This Row],[20D EMA]])/Table2[[#This Row],[20D EMA]]</f>
        <v>4.6751873918892899E-2</v>
      </c>
      <c r="T400" s="1">
        <f>(Table2[[#This Row],[Close Price]]-Table2[[#This Row],[50D EMA]])/Table2[[#This Row],[50D EMA]]</f>
        <v>0.10915332903141425</v>
      </c>
      <c r="U400" s="1">
        <f>(Table2[[#This Row],[Close Price]]-Table2[[#This Row],[200D EMA]])/Table2[[#This Row],[200D EMA]]</f>
        <v>0.23617098935326489</v>
      </c>
      <c r="V400">
        <v>1.0768831613126999</v>
      </c>
      <c r="W400">
        <v>213.56</v>
      </c>
      <c r="X400">
        <v>219.45</v>
      </c>
      <c r="Y400">
        <v>213.56</v>
      </c>
      <c r="Z400">
        <v>219.45</v>
      </c>
      <c r="AA400">
        <v>204.24</v>
      </c>
      <c r="AB400">
        <v>220.8</v>
      </c>
      <c r="AC400" s="1">
        <f>(Table2[[#This Row],[Close Price]]/Table2[[#This Row],[Day Low]])-1</f>
        <v>2.0088031466566791E-2</v>
      </c>
      <c r="AD400" s="1">
        <f>(Table2[[#This Row],[Day High]]/Table2[[#This Row],[Close Price]])-1</f>
        <v>7.3445030984622406E-3</v>
      </c>
      <c r="AE400" s="1">
        <f>(Table2[[#This Row],[Close Price]]/Table2[[#This Row],[Current Week Low]])-1</f>
        <v>2.0088031466566791E-2</v>
      </c>
      <c r="AF400" s="1">
        <f>(Table2[[#This Row],[Current Week High]]/Table2[[#This Row],[Close Price]])-1</f>
        <v>7.3445030984622406E-3</v>
      </c>
      <c r="AG400" s="1">
        <f>(Table2[[#This Row],[Close Price]]/Table2[[#This Row],[Current Month Low]])-1</f>
        <v>6.6637289463376437E-2</v>
      </c>
      <c r="AH400" s="1">
        <f>(Table2[[#This Row],[Current Month High]]/Table2[[#This Row],[Close Price]])-1</f>
        <v>1.3541427587789867E-2</v>
      </c>
      <c r="AI400">
        <v>5.4854257516639899</v>
      </c>
      <c r="AJ400">
        <v>59.597069597069499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0.05</v>
      </c>
      <c r="AM400" t="s">
        <v>3191</v>
      </c>
      <c r="AN400">
        <v>3.53</v>
      </c>
      <c r="AO400" t="s">
        <v>3191</v>
      </c>
      <c r="AP400">
        <v>-6.4743532605117005E-2</v>
      </c>
      <c r="AQ400">
        <f>(Table2[[#This Row],[Sharpe Ratio]]-AVERAGE(Table2[Sharpe Ratio]))/_xlfn.STDEV.P(Table2[Sharpe Ratio])</f>
        <v>-1.504847497351149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0.70835586932390682</v>
      </c>
      <c r="AS400">
        <f>_xlfn.RANK.AVG(Table2[[#This Row],[1Y Return vs Nifty Z-Score]],Table2[1Y Return vs Nifty Z-Score])</f>
        <v>296</v>
      </c>
      <c r="AT400">
        <f>_xlfn.RANK.AVG(Table2[[#This Row],[6M Return vs Nifty Z-Score]],Table2[6M Return vs Nifty Z-Score])</f>
        <v>208</v>
      </c>
      <c r="AU400">
        <f>_xlfn.RANK.AVG(Table2[[#This Row],[Sharpe Ratio Z-Score]],Table2[Sharpe Ratio Z-Score])</f>
        <v>683</v>
      </c>
      <c r="AV400">
        <f>(Table2[[#This Row],[Rank 1Y]]+Table2[[#This Row],[Rank 6M]]+Table2[[#This Row],[Rank Sharpe]])/3</f>
        <v>395.66666666666669</v>
      </c>
    </row>
    <row r="401" spans="1:48" x14ac:dyDescent="0.3">
      <c r="A401" t="s">
        <v>1288</v>
      </c>
      <c r="B401" t="s">
        <v>1289</v>
      </c>
      <c r="C401" t="s">
        <v>3151</v>
      </c>
      <c r="D401" t="s">
        <v>72</v>
      </c>
      <c r="E401">
        <v>8924.7303619499999</v>
      </c>
      <c r="F401">
        <v>811.5</v>
      </c>
      <c r="G401">
        <v>-12.5794548377183</v>
      </c>
      <c r="H401">
        <f>(Table2[[#This Row],[1Y Return vs Nifty]]-AVERAGE(Table2[1Y Return vs Nifty]))/_xlfn.STDEV.P(Table2[1Y Return vs Nifty])</f>
        <v>-0.61061013534253805</v>
      </c>
      <c r="I401">
        <v>8.0374039608330001</v>
      </c>
      <c r="J401">
        <f>(Table2[[#This Row],[1M Return vs Nifty]]-AVERAGE(Table2[1M Return vs Nifty]))/_xlfn.STDEV.P(Table2[1M Return vs Nifty])</f>
        <v>0.69146173125653521</v>
      </c>
      <c r="K401">
        <v>-5.4706139858216796</v>
      </c>
      <c r="L401">
        <f>(Table2[[#This Row],[6M Return vs Nifty]]-AVERAGE(Table2[6M Return vs Nifty]))/_xlfn.STDEV.P(Table2[6M Return vs Nifty])</f>
        <v>-0.6109533906295338</v>
      </c>
      <c r="M401">
        <v>2.2367115292070401</v>
      </c>
      <c r="N401">
        <f>(Table2[[#This Row],[1W Return vs Nifty]]-AVERAGE(Table2[1W Return vs Nifty]))/_xlfn.STDEV.P(Table2[1W Return vs Nifty])</f>
        <v>0.33748353032108319</v>
      </c>
      <c r="O401">
        <v>794.58</v>
      </c>
      <c r="P401">
        <v>778.78397930248605</v>
      </c>
      <c r="Q401">
        <v>746.81465219087499</v>
      </c>
      <c r="R401">
        <v>56.192116006625398</v>
      </c>
      <c r="S401" s="1">
        <f>(Table2[[#This Row],[Close Price]]-Table2[[#This Row],[20D EMA]])/Table2[[#This Row],[20D EMA]]</f>
        <v>2.129426867024083E-2</v>
      </c>
      <c r="T401" s="1">
        <f>(Table2[[#This Row],[Close Price]]-Table2[[#This Row],[50D EMA]])/Table2[[#This Row],[50D EMA]]</f>
        <v>4.2009108516608024E-2</v>
      </c>
      <c r="U401" s="1">
        <f>(Table2[[#This Row],[Close Price]]-Table2[[#This Row],[200D EMA]])/Table2[[#This Row],[200D EMA]]</f>
        <v>8.6614995594104072E-2</v>
      </c>
      <c r="V401">
        <v>0.82504424807170096</v>
      </c>
      <c r="W401">
        <v>802.05</v>
      </c>
      <c r="X401">
        <v>831.6</v>
      </c>
      <c r="Y401">
        <v>802.05</v>
      </c>
      <c r="Z401">
        <v>831.6</v>
      </c>
      <c r="AA401">
        <v>782</v>
      </c>
      <c r="AB401">
        <v>864.95</v>
      </c>
      <c r="AC401" s="1">
        <f>(Table2[[#This Row],[Close Price]]/Table2[[#This Row],[Day Low]])-1</f>
        <v>1.1782307836169847E-2</v>
      </c>
      <c r="AD401" s="1">
        <f>(Table2[[#This Row],[Day High]]/Table2[[#This Row],[Close Price]])-1</f>
        <v>2.4768946395563818E-2</v>
      </c>
      <c r="AE401" s="1">
        <f>(Table2[[#This Row],[Close Price]]/Table2[[#This Row],[Current Week Low]])-1</f>
        <v>1.1782307836169847E-2</v>
      </c>
      <c r="AF401" s="1">
        <f>(Table2[[#This Row],[Current Week High]]/Table2[[#This Row],[Close Price]])-1</f>
        <v>2.4768946395563818E-2</v>
      </c>
      <c r="AG401" s="1">
        <f>(Table2[[#This Row],[Close Price]]/Table2[[#This Row],[Current Month Low]])-1</f>
        <v>3.772378516624042E-2</v>
      </c>
      <c r="AH401" s="1">
        <f>(Table2[[#This Row],[Current Month High]]/Table2[[#This Row],[Close Price]])-1</f>
        <v>6.5865680837954521E-2</v>
      </c>
      <c r="AI401">
        <v>13.3703019100431</v>
      </c>
      <c r="AJ401">
        <v>31.7370129870129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-0.02</v>
      </c>
      <c r="AM401" t="s">
        <v>3189</v>
      </c>
      <c r="AN401">
        <v>2.6</v>
      </c>
      <c r="AO401" t="s">
        <v>3191</v>
      </c>
      <c r="AP401">
        <v>0.14305415312206601</v>
      </c>
      <c r="AQ401">
        <f>(Table2[[#This Row],[Sharpe Ratio]]-AVERAGE(Table2[Sharpe Ratio]))/_xlfn.STDEV.P(Table2[Sharpe Ratio])</f>
        <v>0.91175205390497782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0.71913378951052431</v>
      </c>
      <c r="AS401">
        <f>_xlfn.RANK.AVG(Table2[[#This Row],[1Y Return vs Nifty Z-Score]],Table2[1Y Return vs Nifty Z-Score])</f>
        <v>536</v>
      </c>
      <c r="AT401">
        <f>_xlfn.RANK.AVG(Table2[[#This Row],[6M Return vs Nifty Z-Score]],Table2[6M Return vs Nifty Z-Score])</f>
        <v>524</v>
      </c>
      <c r="AU401">
        <f>_xlfn.RANK.AVG(Table2[[#This Row],[Sharpe Ratio Z-Score]],Table2[Sharpe Ratio Z-Score])</f>
        <v>127</v>
      </c>
      <c r="AV401">
        <f>(Table2[[#This Row],[Rank 1Y]]+Table2[[#This Row],[Rank 6M]]+Table2[[#This Row],[Rank Sharpe]])/3</f>
        <v>395.66666666666669</v>
      </c>
    </row>
    <row r="402" spans="1:48" x14ac:dyDescent="0.3">
      <c r="A402" t="s">
        <v>1789</v>
      </c>
      <c r="B402" t="s">
        <v>1790</v>
      </c>
      <c r="C402" t="s">
        <v>3148</v>
      </c>
      <c r="D402" t="s">
        <v>271</v>
      </c>
      <c r="E402">
        <v>4393.3856737750002</v>
      </c>
      <c r="F402">
        <v>523.29999999999995</v>
      </c>
      <c r="G402">
        <v>12.9549107928453</v>
      </c>
      <c r="H402">
        <f>(Table2[[#This Row],[1Y Return vs Nifty]]-AVERAGE(Table2[1Y Return vs Nifty]))/_xlfn.STDEV.P(Table2[1Y Return vs Nifty])</f>
        <v>-0.15534554614870941</v>
      </c>
      <c r="I402">
        <v>14.997171487973</v>
      </c>
      <c r="J402">
        <f>(Table2[[#This Row],[1M Return vs Nifty]]-AVERAGE(Table2[1M Return vs Nifty]))/_xlfn.STDEV.P(Table2[1M Return vs Nifty])</f>
        <v>1.3646207059606175</v>
      </c>
      <c r="K402">
        <v>16.401448776318801</v>
      </c>
      <c r="L402">
        <f>(Table2[[#This Row],[6M Return vs Nifty]]-AVERAGE(Table2[6M Return vs Nifty]))/_xlfn.STDEV.P(Table2[6M Return vs Nifty])</f>
        <v>9.7420819456372473E-2</v>
      </c>
      <c r="M402">
        <v>1.1253151204971199</v>
      </c>
      <c r="N402">
        <f>(Table2[[#This Row],[1W Return vs Nifty]]-AVERAGE(Table2[1W Return vs Nifty]))/_xlfn.STDEV.P(Table2[1W Return vs Nifty])</f>
        <v>0.12229859359936608</v>
      </c>
      <c r="O402">
        <v>502.29</v>
      </c>
      <c r="P402">
        <v>473.25732664823698</v>
      </c>
      <c r="Q402">
        <v>428.33036132387599</v>
      </c>
      <c r="R402">
        <v>51.617574386591301</v>
      </c>
      <c r="S402" s="1">
        <f>(Table2[[#This Row],[Close Price]]-Table2[[#This Row],[20D EMA]])/Table2[[#This Row],[20D EMA]]</f>
        <v>4.1828425809791021E-2</v>
      </c>
      <c r="T402" s="1">
        <f>(Table2[[#This Row],[Close Price]]-Table2[[#This Row],[50D EMA]])/Table2[[#This Row],[50D EMA]]</f>
        <v>0.10574093740118412</v>
      </c>
      <c r="U402" s="1">
        <f>(Table2[[#This Row],[Close Price]]-Table2[[#This Row],[200D EMA]])/Table2[[#This Row],[200D EMA]]</f>
        <v>0.22172053921789123</v>
      </c>
      <c r="V402">
        <v>1.05596215156106</v>
      </c>
      <c r="W402">
        <v>508.1</v>
      </c>
      <c r="X402">
        <v>529.75</v>
      </c>
      <c r="Y402">
        <v>508.1</v>
      </c>
      <c r="Z402">
        <v>529.75</v>
      </c>
      <c r="AA402">
        <v>508.1</v>
      </c>
      <c r="AB402">
        <v>538.95000000000005</v>
      </c>
      <c r="AC402" s="1">
        <f>(Table2[[#This Row],[Close Price]]/Table2[[#This Row],[Day Low]])-1</f>
        <v>2.9915370989962442E-2</v>
      </c>
      <c r="AD402" s="1">
        <f>(Table2[[#This Row],[Day High]]/Table2[[#This Row],[Close Price]])-1</f>
        <v>1.2325625836040688E-2</v>
      </c>
      <c r="AE402" s="1">
        <f>(Table2[[#This Row],[Close Price]]/Table2[[#This Row],[Current Week Low]])-1</f>
        <v>2.9915370989962442E-2</v>
      </c>
      <c r="AF402" s="1">
        <f>(Table2[[#This Row],[Current Week High]]/Table2[[#This Row],[Close Price]])-1</f>
        <v>1.2325625836040688E-2</v>
      </c>
      <c r="AG402" s="1">
        <f>(Table2[[#This Row],[Close Price]]/Table2[[#This Row],[Current Month Low]])-1</f>
        <v>2.9915370989962442E-2</v>
      </c>
      <c r="AH402" s="1">
        <f>(Table2[[#This Row],[Current Month High]]/Table2[[#This Row],[Close Price]])-1</f>
        <v>2.9906363462641083E-2</v>
      </c>
      <c r="AI402">
        <v>3.9461112172749901</v>
      </c>
      <c r="AJ402">
        <v>52.077884335948802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0.04</v>
      </c>
      <c r="AM402" t="s">
        <v>3191</v>
      </c>
      <c r="AN402">
        <v>2.1800000000000002</v>
      </c>
      <c r="AO402" t="s">
        <v>3191</v>
      </c>
      <c r="AQ402">
        <f>(Table2[[#This Row],[Sharpe Ratio]]-AVERAGE(Table2[Sharpe Ratio]))/_xlfn.STDEV.P(Table2[Sharpe Ratio])</f>
        <v>-0.75190748604766899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0.67708708681997765</v>
      </c>
      <c r="AS402">
        <f>_xlfn.RANK.AVG(Table2[[#This Row],[1Y Return vs Nifty Z-Score]],Table2[1Y Return vs Nifty Z-Score])</f>
        <v>350</v>
      </c>
      <c r="AT402">
        <f>_xlfn.RANK.AVG(Table2[[#This Row],[6M Return vs Nifty Z-Score]],Table2[6M Return vs Nifty Z-Score])</f>
        <v>286</v>
      </c>
      <c r="AU402">
        <f>_xlfn.RANK.AVG(Table2[[#This Row],[Sharpe Ratio Z-Score]],Table2[Sharpe Ratio Z-Score])</f>
        <v>556</v>
      </c>
      <c r="AV402">
        <f>(Table2[[#This Row],[Rank 1Y]]+Table2[[#This Row],[Rank 6M]]+Table2[[#This Row],[Rank Sharpe]])/3</f>
        <v>397.33333333333331</v>
      </c>
    </row>
    <row r="403" spans="1:48" x14ac:dyDescent="0.3">
      <c r="A403" t="s">
        <v>293</v>
      </c>
      <c r="B403" t="s">
        <v>294</v>
      </c>
      <c r="C403" t="s">
        <v>3144</v>
      </c>
      <c r="D403" t="s">
        <v>34</v>
      </c>
      <c r="E403">
        <v>94352.914406519994</v>
      </c>
      <c r="F403">
        <v>104.02</v>
      </c>
      <c r="G403">
        <v>18.677644242115999</v>
      </c>
      <c r="H403">
        <f>(Table2[[#This Row],[1Y Return vs Nifty]]-AVERAGE(Table2[1Y Return vs Nifty]))/_xlfn.STDEV.P(Table2[1Y Return vs Nifty])</f>
        <v>-5.3312155911299335E-2</v>
      </c>
      <c r="I403">
        <v>-6.7009945516099396</v>
      </c>
      <c r="J403">
        <f>(Table2[[#This Row],[1M Return vs Nifty]]-AVERAGE(Table2[1M Return vs Nifty]))/_xlfn.STDEV.P(Table2[1M Return vs Nifty])</f>
        <v>-0.73405789892186613</v>
      </c>
      <c r="K403">
        <v>-22.143806464984301</v>
      </c>
      <c r="L403">
        <f>(Table2[[#This Row],[6M Return vs Nifty]]-AVERAGE(Table2[6M Return vs Nifty]))/_xlfn.STDEV.P(Table2[6M Return vs Nifty])</f>
        <v>-1.1509509062036543</v>
      </c>
      <c r="M403">
        <v>-6.1441060073043099</v>
      </c>
      <c r="N403">
        <f>(Table2[[#This Row],[1W Return vs Nifty]]-AVERAGE(Table2[1W Return vs Nifty]))/_xlfn.STDEV.P(Table2[1W Return vs Nifty])</f>
        <v>-1.2851829432586015</v>
      </c>
      <c r="O403">
        <v>109.32</v>
      </c>
      <c r="P403">
        <v>111.52681009819599</v>
      </c>
      <c r="Q403">
        <v>105.54181293125001</v>
      </c>
      <c r="R403">
        <v>26.580762716473799</v>
      </c>
      <c r="S403" s="1">
        <f>(Table2[[#This Row],[Close Price]]-Table2[[#This Row],[20D EMA]])/Table2[[#This Row],[20D EMA]]</f>
        <v>-4.8481522136845936E-2</v>
      </c>
      <c r="T403" s="1">
        <f>(Table2[[#This Row],[Close Price]]-Table2[[#This Row],[50D EMA]])/Table2[[#This Row],[50D EMA]]</f>
        <v>-6.7309466590019726E-2</v>
      </c>
      <c r="U403" s="1">
        <f>(Table2[[#This Row],[Close Price]]-Table2[[#This Row],[200D EMA]])/Table2[[#This Row],[200D EMA]]</f>
        <v>-1.4419052401926436E-2</v>
      </c>
      <c r="V403">
        <v>0.87178560999944599</v>
      </c>
      <c r="W403">
        <v>100.69</v>
      </c>
      <c r="X403">
        <v>104.34</v>
      </c>
      <c r="Y403">
        <v>100.69</v>
      </c>
      <c r="Z403">
        <v>104.34</v>
      </c>
      <c r="AA403">
        <v>100.69</v>
      </c>
      <c r="AB403">
        <v>113.46</v>
      </c>
      <c r="AC403" s="1">
        <f>(Table2[[#This Row],[Close Price]]/Table2[[#This Row],[Day Low]])-1</f>
        <v>3.307180454861447E-2</v>
      </c>
      <c r="AD403" s="1">
        <f>(Table2[[#This Row],[Day High]]/Table2[[#This Row],[Close Price]])-1</f>
        <v>3.0763314747164205E-3</v>
      </c>
      <c r="AE403" s="1">
        <f>(Table2[[#This Row],[Close Price]]/Table2[[#This Row],[Current Week Low]])-1</f>
        <v>3.307180454861447E-2</v>
      </c>
      <c r="AF403" s="1">
        <f>(Table2[[#This Row],[Current Week High]]/Table2[[#This Row],[Close Price]])-1</f>
        <v>3.0763314747164205E-3</v>
      </c>
      <c r="AG403" s="1">
        <f>(Table2[[#This Row],[Close Price]]/Table2[[#This Row],[Current Month Low]])-1</f>
        <v>3.307180454861447E-2</v>
      </c>
      <c r="AH403" s="1">
        <f>(Table2[[#This Row],[Current Month High]]/Table2[[#This Row],[Close Price]])-1</f>
        <v>9.0751778504133851E-2</v>
      </c>
      <c r="AI403">
        <v>23.918477215919999</v>
      </c>
      <c r="AJ403">
        <v>52.835733176608798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-0.13</v>
      </c>
      <c r="AM403" t="s">
        <v>3189</v>
      </c>
      <c r="AN403">
        <v>-7.4</v>
      </c>
      <c r="AO403" t="s">
        <v>3189</v>
      </c>
      <c r="AP403">
        <v>0.146667107548304</v>
      </c>
      <c r="AQ403">
        <f>(Table2[[#This Row],[Sharpe Ratio]]-AVERAGE(Table2[Sharpe Ratio]))/_xlfn.STDEV.P(Table2[Sharpe Ratio])</f>
        <v>0.95376919194287957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316</v>
      </c>
      <c r="AT403">
        <f>_xlfn.RANK.AVG(Table2[[#This Row],[6M Return vs Nifty Z-Score]],Table2[6M Return vs Nifty Z-Score])</f>
        <v>685</v>
      </c>
      <c r="AU403">
        <f>_xlfn.RANK.AVG(Table2[[#This Row],[Sharpe Ratio Z-Score]],Table2[Sharpe Ratio Z-Score])</f>
        <v>123</v>
      </c>
      <c r="AV403">
        <f>(Table2[[#This Row],[Rank 1Y]]+Table2[[#This Row],[Rank 6M]]+Table2[[#This Row],[Rank Sharpe]])/3</f>
        <v>374.66666666666669</v>
      </c>
    </row>
    <row r="404" spans="1:48" x14ac:dyDescent="0.3">
      <c r="A404" t="s">
        <v>2427</v>
      </c>
      <c r="B404" t="s">
        <v>2428</v>
      </c>
      <c r="C404" t="s">
        <v>3149</v>
      </c>
      <c r="D404" t="s">
        <v>257</v>
      </c>
      <c r="E404">
        <v>2142.0114304599902</v>
      </c>
      <c r="F404">
        <v>486.15</v>
      </c>
      <c r="G404">
        <v>-46.006717272293002</v>
      </c>
      <c r="H404">
        <f>(Table2[[#This Row],[1Y Return vs Nifty]]-AVERAGE(Table2[1Y Return vs Nifty]))/_xlfn.STDEV.P(Table2[1Y Return vs Nifty])</f>
        <v>-1.2066010097715987</v>
      </c>
      <c r="I404">
        <v>-3.3224471177825499</v>
      </c>
      <c r="J404">
        <f>(Table2[[#This Row],[1M Return vs Nifty]]-AVERAGE(Table2[1M Return vs Nifty]))/_xlfn.STDEV.P(Table2[1M Return vs Nifty])</f>
        <v>-0.4072798107636631</v>
      </c>
      <c r="K404">
        <v>-24.1019482979804</v>
      </c>
      <c r="L404">
        <f>(Table2[[#This Row],[6M Return vs Nifty]]-AVERAGE(Table2[6M Return vs Nifty]))/_xlfn.STDEV.P(Table2[6M Return vs Nifty])</f>
        <v>-1.2143695781995019</v>
      </c>
      <c r="M404">
        <v>-1.77432038447385</v>
      </c>
      <c r="N404">
        <f>(Table2[[#This Row],[1W Return vs Nifty]]-AVERAGE(Table2[1W Return vs Nifty]))/_xlfn.STDEV.P(Table2[1W Return vs Nifty])</f>
        <v>-0.43911934671726349</v>
      </c>
      <c r="O404">
        <v>491.28</v>
      </c>
      <c r="P404">
        <v>499.977248309066</v>
      </c>
      <c r="Q404">
        <v>529.23801481166004</v>
      </c>
      <c r="R404">
        <v>30.491346684529201</v>
      </c>
      <c r="S404" s="1">
        <f>(Table2[[#This Row],[Close Price]]-Table2[[#This Row],[20D EMA]])/Table2[[#This Row],[20D EMA]]</f>
        <v>-1.0442110405471413E-2</v>
      </c>
      <c r="T404" s="1">
        <f>(Table2[[#This Row],[Close Price]]-Table2[[#This Row],[50D EMA]])/Table2[[#This Row],[50D EMA]]</f>
        <v>-2.7655755048514863E-2</v>
      </c>
      <c r="U404" s="1">
        <f>(Table2[[#This Row],[Close Price]]-Table2[[#This Row],[200D EMA]])/Table2[[#This Row],[200D EMA]]</f>
        <v>-8.14151924196031E-2</v>
      </c>
      <c r="V404">
        <v>0.87011198066900297</v>
      </c>
      <c r="W404">
        <v>476.15</v>
      </c>
      <c r="X404">
        <v>486.1</v>
      </c>
      <c r="Y404">
        <v>476.15</v>
      </c>
      <c r="Z404">
        <v>486.1</v>
      </c>
      <c r="AA404">
        <v>476.15</v>
      </c>
      <c r="AB404">
        <v>504.7</v>
      </c>
      <c r="AC404" s="1">
        <f>(Table2[[#This Row],[Close Price]]/Table2[[#This Row],[Day Low]])-1</f>
        <v>2.1001785151737895E-2</v>
      </c>
      <c r="AD404" s="1">
        <f>(Table2[[#This Row],[Day High]]/Table2[[#This Row],[Close Price]])-1</f>
        <v>-1.0284891494383164E-4</v>
      </c>
      <c r="AE404" s="1">
        <f>(Table2[[#This Row],[Close Price]]/Table2[[#This Row],[Current Week Low]])-1</f>
        <v>2.1001785151737895E-2</v>
      </c>
      <c r="AF404" s="1">
        <f>(Table2[[#This Row],[Current Week High]]/Table2[[#This Row],[Close Price]])-1</f>
        <v>-1.0284891494383164E-4</v>
      </c>
      <c r="AG404" s="1">
        <f>(Table2[[#This Row],[Close Price]]/Table2[[#This Row],[Current Month Low]])-1</f>
        <v>2.1001785151737895E-2</v>
      </c>
      <c r="AH404" s="1">
        <f>(Table2[[#This Row],[Current Month High]]/Table2[[#This Row],[Close Price]])-1</f>
        <v>3.8156947444204503E-2</v>
      </c>
      <c r="AI404">
        <v>31.266070142959901</v>
      </c>
      <c r="AJ404">
        <v>7.0814977973568203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-0.13</v>
      </c>
      <c r="AM404" t="s">
        <v>3189</v>
      </c>
      <c r="AN404">
        <v>-2.1800000000000002</v>
      </c>
      <c r="AO404" t="s">
        <v>3189</v>
      </c>
      <c r="AQ404">
        <f>(Table2[[#This Row],[Sharpe Ratio]]-AVERAGE(Table2[Sharpe Ratio]))/_xlfn.STDEV.P(Table2[Sharpe Ratio])</f>
        <v>-0.75190748604766899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705</v>
      </c>
      <c r="AT404">
        <f>_xlfn.RANK.AVG(Table2[[#This Row],[6M Return vs Nifty Z-Score]],Table2[6M Return vs Nifty Z-Score])</f>
        <v>696</v>
      </c>
      <c r="AU404">
        <f>_xlfn.RANK.AVG(Table2[[#This Row],[Sharpe Ratio Z-Score]],Table2[Sharpe Ratio Z-Score])</f>
        <v>556</v>
      </c>
      <c r="AV404">
        <f>(Table2[[#This Row],[Rank 1Y]]+Table2[[#This Row],[Rank 6M]]+Table2[[#This Row],[Rank Sharpe]])/3</f>
        <v>652.33333333333337</v>
      </c>
    </row>
    <row r="405" spans="1:48" x14ac:dyDescent="0.3">
      <c r="A405" t="s">
        <v>542</v>
      </c>
      <c r="B405" t="s">
        <v>543</v>
      </c>
      <c r="C405" t="s">
        <v>3155</v>
      </c>
      <c r="D405" t="s">
        <v>438</v>
      </c>
      <c r="E405">
        <v>38811.810275399999</v>
      </c>
      <c r="F405">
        <v>1398.5</v>
      </c>
      <c r="G405">
        <v>-44.999852941491497</v>
      </c>
      <c r="H405">
        <f>(Table2[[#This Row],[1Y Return vs Nifty]]-AVERAGE(Table2[1Y Return vs Nifty]))/_xlfn.STDEV.P(Table2[1Y Return vs Nifty])</f>
        <v>-1.1886491372806842</v>
      </c>
      <c r="I405">
        <v>-5.3484225204723197</v>
      </c>
      <c r="J405">
        <f>(Table2[[#This Row],[1M Return vs Nifty]]-AVERAGE(Table2[1M Return vs Nifty]))/_xlfn.STDEV.P(Table2[1M Return vs Nifty])</f>
        <v>-0.60323513822713193</v>
      </c>
      <c r="K405">
        <v>-23.404780688357999</v>
      </c>
      <c r="L405">
        <f>(Table2[[#This Row],[6M Return vs Nifty]]-AVERAGE(Table2[6M Return vs Nifty]))/_xlfn.STDEV.P(Table2[6M Return vs Nifty])</f>
        <v>-1.1917902924625119</v>
      </c>
      <c r="M405">
        <v>-0.81094105367087499</v>
      </c>
      <c r="N405">
        <f>(Table2[[#This Row],[1W Return vs Nifty]]-AVERAGE(Table2[1W Return vs Nifty]))/_xlfn.STDEV.P(Table2[1W Return vs Nifty])</f>
        <v>-0.25259299238210581</v>
      </c>
      <c r="O405">
        <v>1434.36</v>
      </c>
      <c r="P405">
        <v>1467.2473236916201</v>
      </c>
      <c r="Q405">
        <v>1504.88817998574</v>
      </c>
      <c r="R405">
        <v>38.336232678517703</v>
      </c>
      <c r="S405" s="1">
        <f>(Table2[[#This Row],[Close Price]]-Table2[[#This Row],[20D EMA]])/Table2[[#This Row],[20D EMA]]</f>
        <v>-2.5000697175046643E-2</v>
      </c>
      <c r="T405" s="1">
        <f>(Table2[[#This Row],[Close Price]]-Table2[[#This Row],[50D EMA]])/Table2[[#This Row],[50D EMA]]</f>
        <v>-4.6854625380164668E-2</v>
      </c>
      <c r="U405" s="1">
        <f>(Table2[[#This Row],[Close Price]]-Table2[[#This Row],[200D EMA]])/Table2[[#This Row],[200D EMA]]</f>
        <v>-7.0695073162677161E-2</v>
      </c>
      <c r="V405">
        <v>0.86771375867070899</v>
      </c>
      <c r="W405">
        <v>1382.45</v>
      </c>
      <c r="X405">
        <v>1421.85</v>
      </c>
      <c r="Y405">
        <v>1382.45</v>
      </c>
      <c r="Z405">
        <v>1421.85</v>
      </c>
      <c r="AA405">
        <v>1382.45</v>
      </c>
      <c r="AB405">
        <v>1475</v>
      </c>
      <c r="AC405" s="1">
        <f>(Table2[[#This Row],[Close Price]]/Table2[[#This Row],[Day Low]])-1</f>
        <v>1.1609823140077413E-2</v>
      </c>
      <c r="AD405" s="1">
        <f>(Table2[[#This Row],[Day High]]/Table2[[#This Row],[Close Price]])-1</f>
        <v>1.669646049338569E-2</v>
      </c>
      <c r="AE405" s="1">
        <f>(Table2[[#This Row],[Close Price]]/Table2[[#This Row],[Current Week Low]])-1</f>
        <v>1.1609823140077413E-2</v>
      </c>
      <c r="AF405" s="1">
        <f>(Table2[[#This Row],[Current Week High]]/Table2[[#This Row],[Close Price]])-1</f>
        <v>1.669646049338569E-2</v>
      </c>
      <c r="AG405" s="1">
        <f>(Table2[[#This Row],[Close Price]]/Table2[[#This Row],[Current Month Low]])-1</f>
        <v>1.1609823140077413E-2</v>
      </c>
      <c r="AH405" s="1">
        <f>(Table2[[#This Row],[Current Month High]]/Table2[[#This Row],[Close Price]])-1</f>
        <v>5.4701465856274556E-2</v>
      </c>
      <c r="AI405">
        <v>27.8762960314622</v>
      </c>
      <c r="AJ405">
        <v>7.1647509578544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-0.03</v>
      </c>
      <c r="AM405" t="s">
        <v>3189</v>
      </c>
      <c r="AN405">
        <v>-1.32</v>
      </c>
      <c r="AO405" t="s">
        <v>3189</v>
      </c>
      <c r="AP405">
        <v>3.3510591323750998E-2</v>
      </c>
      <c r="AQ405">
        <f>(Table2[[#This Row],[Sharpe Ratio]]-AVERAGE(Table2[Sharpe Ratio]))/_xlfn.STDEV.P(Table2[Sharpe Ratio])</f>
        <v>-0.36219342512388797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700</v>
      </c>
      <c r="AT405">
        <f>_xlfn.RANK.AVG(Table2[[#This Row],[6M Return vs Nifty Z-Score]],Table2[6M Return vs Nifty Z-Score])</f>
        <v>693</v>
      </c>
      <c r="AU405">
        <f>_xlfn.RANK.AVG(Table2[[#This Row],[Sharpe Ratio Z-Score]],Table2[Sharpe Ratio Z-Score])</f>
        <v>437</v>
      </c>
      <c r="AV405">
        <f>(Table2[[#This Row],[Rank 1Y]]+Table2[[#This Row],[Rank 6M]]+Table2[[#This Row],[Rank Sharpe]])/3</f>
        <v>610</v>
      </c>
    </row>
    <row r="406" spans="1:48" x14ac:dyDescent="0.3">
      <c r="A406" t="s">
        <v>175</v>
      </c>
      <c r="B406" t="s">
        <v>176</v>
      </c>
      <c r="C406" t="s">
        <v>3146</v>
      </c>
      <c r="D406" t="s">
        <v>177</v>
      </c>
      <c r="E406">
        <v>152621.040567135</v>
      </c>
      <c r="F406">
        <v>1492.05</v>
      </c>
      <c r="G406">
        <v>18.498149854730698</v>
      </c>
      <c r="H406">
        <f>(Table2[[#This Row],[1Y Return vs Nifty]]-AVERAGE(Table2[1Y Return vs Nifty]))/_xlfn.STDEV.P(Table2[1Y Return vs Nifty])</f>
        <v>-5.6512448400169883E-2</v>
      </c>
      <c r="I406">
        <v>-4.1441293402376704</v>
      </c>
      <c r="J406">
        <f>(Table2[[#This Row],[1M Return vs Nifty]]-AVERAGE(Table2[1M Return vs Nifty]))/_xlfn.STDEV.P(Table2[1M Return vs Nifty])</f>
        <v>-0.48675412657141492</v>
      </c>
      <c r="K406">
        <v>9.6315789032564396</v>
      </c>
      <c r="L406">
        <f>(Table2[[#This Row],[6M Return vs Nifty]]-AVERAGE(Table2[6M Return vs Nifty]))/_xlfn.STDEV.P(Table2[6M Return vs Nifty])</f>
        <v>-0.1218361055016103</v>
      </c>
      <c r="M406">
        <v>-1.7700566301634399</v>
      </c>
      <c r="N406">
        <f>(Table2[[#This Row],[1W Return vs Nifty]]-AVERAGE(Table2[1W Return vs Nifty]))/_xlfn.STDEV.P(Table2[1W Return vs Nifty])</f>
        <v>-0.4382938125565517</v>
      </c>
      <c r="O406">
        <v>1454.13</v>
      </c>
      <c r="P406">
        <v>1431.02329857685</v>
      </c>
      <c r="Q406">
        <v>1290.10364316852</v>
      </c>
      <c r="R406">
        <v>63.597774498022901</v>
      </c>
      <c r="S406" s="1">
        <f>(Table2[[#This Row],[Close Price]]-Table2[[#This Row],[20D EMA]])/Table2[[#This Row],[20D EMA]]</f>
        <v>2.6077448371190914E-2</v>
      </c>
      <c r="T406" s="1">
        <f>(Table2[[#This Row],[Close Price]]-Table2[[#This Row],[50D EMA]])/Table2[[#This Row],[50D EMA]]</f>
        <v>4.2645498143769466E-2</v>
      </c>
      <c r="U406" s="1">
        <f>(Table2[[#This Row],[Close Price]]-Table2[[#This Row],[200D EMA]])/Table2[[#This Row],[200D EMA]]</f>
        <v>0.15653498686004463</v>
      </c>
      <c r="V406">
        <v>0.79195806822535497</v>
      </c>
      <c r="W406">
        <v>1425.15</v>
      </c>
      <c r="X406">
        <v>1528.25</v>
      </c>
      <c r="Y406">
        <v>1425.15</v>
      </c>
      <c r="Z406">
        <v>1528.25</v>
      </c>
      <c r="AA406">
        <v>1417.1</v>
      </c>
      <c r="AB406">
        <v>1528.25</v>
      </c>
      <c r="AC406" s="1">
        <f>(Table2[[#This Row],[Close Price]]/Table2[[#This Row],[Day Low]])-1</f>
        <v>4.6942427112935281E-2</v>
      </c>
      <c r="AD406" s="1">
        <f>(Table2[[#This Row],[Day High]]/Table2[[#This Row],[Close Price]])-1</f>
        <v>2.4261921517375384E-2</v>
      </c>
      <c r="AE406" s="1">
        <f>(Table2[[#This Row],[Close Price]]/Table2[[#This Row],[Current Week Low]])-1</f>
        <v>4.6942427112935281E-2</v>
      </c>
      <c r="AF406" s="1">
        <f>(Table2[[#This Row],[Current Week High]]/Table2[[#This Row],[Close Price]])-1</f>
        <v>2.4261921517375384E-2</v>
      </c>
      <c r="AG406" s="1">
        <f>(Table2[[#This Row],[Close Price]]/Table2[[#This Row],[Current Month Low]])-1</f>
        <v>5.2889704325735698E-2</v>
      </c>
      <c r="AH406" s="1">
        <f>(Table2[[#This Row],[Current Month High]]/Table2[[#This Row],[Close Price]])-1</f>
        <v>2.4261921517375384E-2</v>
      </c>
      <c r="AI406">
        <v>2.42619215173753</v>
      </c>
      <c r="AJ406">
        <v>55.454261304438397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-0.04</v>
      </c>
      <c r="AM406" t="s">
        <v>3189</v>
      </c>
      <c r="AN406">
        <v>3.59</v>
      </c>
      <c r="AO406" t="s">
        <v>3191</v>
      </c>
      <c r="AP406">
        <v>6.8944051156630002E-3</v>
      </c>
      <c r="AQ406">
        <f>(Table2[[#This Row],[Sharpe Ratio]]-AVERAGE(Table2[Sharpe Ratio]))/_xlfn.STDEV.P(Table2[Sharpe Ratio])</f>
        <v>-0.6717284587866853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-1.775124951816432</v>
      </c>
      <c r="AS406">
        <f>_xlfn.RANK.AVG(Table2[[#This Row],[1Y Return vs Nifty Z-Score]],Table2[1Y Return vs Nifty Z-Score])</f>
        <v>318</v>
      </c>
      <c r="AT406">
        <f>_xlfn.RANK.AVG(Table2[[#This Row],[6M Return vs Nifty Z-Score]],Table2[6M Return vs Nifty Z-Score])</f>
        <v>366</v>
      </c>
      <c r="AU406">
        <f>_xlfn.RANK.AVG(Table2[[#This Row],[Sharpe Ratio Z-Score]],Table2[Sharpe Ratio Z-Score])</f>
        <v>511</v>
      </c>
      <c r="AV406">
        <f>(Table2[[#This Row],[Rank 1Y]]+Table2[[#This Row],[Rank 6M]]+Table2[[#This Row],[Rank Sharpe]])/3</f>
        <v>398.33333333333331</v>
      </c>
    </row>
    <row r="407" spans="1:48" x14ac:dyDescent="0.3">
      <c r="A407" t="s">
        <v>534</v>
      </c>
      <c r="B407" t="s">
        <v>535</v>
      </c>
      <c r="C407" t="s">
        <v>3152</v>
      </c>
      <c r="D407" t="s">
        <v>390</v>
      </c>
      <c r="E407">
        <v>39711.854614705</v>
      </c>
      <c r="F407">
        <v>759.85</v>
      </c>
      <c r="G407">
        <v>4.2409805182581097</v>
      </c>
      <c r="H407">
        <f>(Table2[[#This Row],[1Y Return vs Nifty]]-AVERAGE(Table2[1Y Return vs Nifty]))/_xlfn.STDEV.P(Table2[1Y Return vs Nifty])</f>
        <v>-0.31071043533848014</v>
      </c>
      <c r="I407">
        <v>0.99419198335332304</v>
      </c>
      <c r="J407">
        <f>(Table2[[#This Row],[1M Return vs Nifty]]-AVERAGE(Table2[1M Return vs Nifty]))/_xlfn.STDEV.P(Table2[1M Return vs Nifty])</f>
        <v>1.0231886309106611E-2</v>
      </c>
      <c r="K407">
        <v>21.8530757730265</v>
      </c>
      <c r="L407">
        <f>(Table2[[#This Row],[6M Return vs Nifty]]-AVERAGE(Table2[6M Return vs Nifty]))/_xlfn.STDEV.P(Table2[6M Return vs Nifty])</f>
        <v>0.27398358856841065</v>
      </c>
      <c r="M407">
        <v>1.9815554240541999</v>
      </c>
      <c r="N407">
        <f>(Table2[[#This Row],[1W Return vs Nifty]]-AVERAGE(Table2[1W Return vs Nifty]))/_xlfn.STDEV.P(Table2[1W Return vs Nifty])</f>
        <v>0.28808103998443829</v>
      </c>
      <c r="O407">
        <v>764.52</v>
      </c>
      <c r="P407">
        <v>748.40674220011704</v>
      </c>
      <c r="Q407">
        <v>662.36749239446397</v>
      </c>
      <c r="R407">
        <v>42.291280095580099</v>
      </c>
      <c r="S407" s="1">
        <f>(Table2[[#This Row],[Close Price]]-Table2[[#This Row],[20D EMA]])/Table2[[#This Row],[20D EMA]]</f>
        <v>-6.1084078899178032E-3</v>
      </c>
      <c r="T407" s="1">
        <f>(Table2[[#This Row],[Close Price]]-Table2[[#This Row],[50D EMA]])/Table2[[#This Row],[50D EMA]]</f>
        <v>1.5290158619152531E-2</v>
      </c>
      <c r="U407" s="1">
        <f>(Table2[[#This Row],[Close Price]]-Table2[[#This Row],[200D EMA]])/Table2[[#This Row],[200D EMA]]</f>
        <v>0.14717284396481473</v>
      </c>
      <c r="V407">
        <v>0.60653165593199498</v>
      </c>
      <c r="W407">
        <v>750.05</v>
      </c>
      <c r="X407">
        <v>769</v>
      </c>
      <c r="Y407">
        <v>750.05</v>
      </c>
      <c r="Z407">
        <v>769</v>
      </c>
      <c r="AA407">
        <v>741.3</v>
      </c>
      <c r="AB407">
        <v>786.65</v>
      </c>
      <c r="AC407" s="1">
        <f>(Table2[[#This Row],[Close Price]]/Table2[[#This Row],[Day Low]])-1</f>
        <v>1.3065795613625752E-2</v>
      </c>
      <c r="AD407" s="1">
        <f>(Table2[[#This Row],[Day High]]/Table2[[#This Row],[Close Price]])-1</f>
        <v>1.2041850365203555E-2</v>
      </c>
      <c r="AE407" s="1">
        <f>(Table2[[#This Row],[Close Price]]/Table2[[#This Row],[Current Week Low]])-1</f>
        <v>1.3065795613625752E-2</v>
      </c>
      <c r="AF407" s="1">
        <f>(Table2[[#This Row],[Current Week High]]/Table2[[#This Row],[Close Price]])-1</f>
        <v>1.2041850365203555E-2</v>
      </c>
      <c r="AG407" s="1">
        <f>(Table2[[#This Row],[Close Price]]/Table2[[#This Row],[Current Month Low]])-1</f>
        <v>2.5023607176581697E-2</v>
      </c>
      <c r="AH407" s="1">
        <f>(Table2[[#This Row],[Current Month High]]/Table2[[#This Row],[Close Price]])-1</f>
        <v>3.5270119102454478E-2</v>
      </c>
      <c r="AI407">
        <v>6.72501151543067</v>
      </c>
      <c r="AJ407">
        <v>54.441056910569102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0.13</v>
      </c>
      <c r="AM407" t="s">
        <v>3191</v>
      </c>
      <c r="AN407">
        <v>-2.15</v>
      </c>
      <c r="AO407" t="s">
        <v>3189</v>
      </c>
      <c r="AQ407">
        <f>(Table2[[#This Row],[Sharpe Ratio]]-AVERAGE(Table2[Sharpe Ratio]))/_xlfn.STDEV.P(Table2[Sharpe Ratio])</f>
        <v>-0.75190748604766899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-0.49032140652419348</v>
      </c>
      <c r="AS407">
        <f>_xlfn.RANK.AVG(Table2[[#This Row],[1Y Return vs Nifty Z-Score]],Table2[1Y Return vs Nifty Z-Score])</f>
        <v>401</v>
      </c>
      <c r="AT407">
        <f>_xlfn.RANK.AVG(Table2[[#This Row],[6M Return vs Nifty Z-Score]],Table2[6M Return vs Nifty Z-Score])</f>
        <v>239</v>
      </c>
      <c r="AU407">
        <f>_xlfn.RANK.AVG(Table2[[#This Row],[Sharpe Ratio Z-Score]],Table2[Sharpe Ratio Z-Score])</f>
        <v>556</v>
      </c>
      <c r="AV407">
        <f>(Table2[[#This Row],[Rank 1Y]]+Table2[[#This Row],[Rank 6M]]+Table2[[#This Row],[Rank Sharpe]])/3</f>
        <v>398.66666666666669</v>
      </c>
    </row>
    <row r="408" spans="1:48" x14ac:dyDescent="0.3">
      <c r="A408" t="s">
        <v>1067</v>
      </c>
      <c r="B408" t="s">
        <v>1068</v>
      </c>
      <c r="C408" t="s">
        <v>3151</v>
      </c>
      <c r="D408" t="s">
        <v>501</v>
      </c>
      <c r="E408">
        <v>12423.29354601</v>
      </c>
      <c r="F408">
        <v>824</v>
      </c>
      <c r="G408">
        <v>-40.796074335640697</v>
      </c>
      <c r="H408">
        <f>(Table2[[#This Row],[1Y Return vs Nifty]]-AVERAGE(Table2[1Y Return vs Nifty]))/_xlfn.STDEV.P(Table2[1Y Return vs Nifty])</f>
        <v>-1.1136979296515552</v>
      </c>
      <c r="I408">
        <v>0.77488682397048203</v>
      </c>
      <c r="J408">
        <f>(Table2[[#This Row],[1M Return vs Nifty]]-AVERAGE(Table2[1M Return vs Nifty]))/_xlfn.STDEV.P(Table2[1M Return vs Nifty])</f>
        <v>-1.0979631986840484E-2</v>
      </c>
      <c r="K408">
        <v>-0.61873665050065196</v>
      </c>
      <c r="L408">
        <f>(Table2[[#This Row],[6M Return vs Nifty]]-AVERAGE(Table2[6M Return vs Nifty]))/_xlfn.STDEV.P(Table2[6M Return vs Nifty])</f>
        <v>-0.45381481562549092</v>
      </c>
      <c r="M408">
        <v>1.4391281288314901</v>
      </c>
      <c r="N408">
        <f>(Table2[[#This Row],[1W Return vs Nifty]]-AVERAGE(Table2[1W Return vs Nifty]))/_xlfn.STDEV.P(Table2[1W Return vs Nifty])</f>
        <v>0.18305804163399458</v>
      </c>
      <c r="O408">
        <v>825.96</v>
      </c>
      <c r="P408">
        <v>828.39145284961501</v>
      </c>
      <c r="Q408">
        <v>826.14685194774995</v>
      </c>
      <c r="R408">
        <v>31.701539752067401</v>
      </c>
      <c r="S408" s="1">
        <f>(Table2[[#This Row],[Close Price]]-Table2[[#This Row],[20D EMA]])/Table2[[#This Row],[20D EMA]]</f>
        <v>-2.372996271005904E-3</v>
      </c>
      <c r="T408" s="1">
        <f>(Table2[[#This Row],[Close Price]]-Table2[[#This Row],[50D EMA]])/Table2[[#This Row],[50D EMA]]</f>
        <v>-5.3011807817532194E-3</v>
      </c>
      <c r="U408" s="1">
        <f>(Table2[[#This Row],[Close Price]]-Table2[[#This Row],[200D EMA]])/Table2[[#This Row],[200D EMA]]</f>
        <v>-2.5986323650431702E-3</v>
      </c>
      <c r="V408">
        <v>0.86515213851740203</v>
      </c>
      <c r="W408">
        <v>795.5</v>
      </c>
      <c r="X408">
        <v>833</v>
      </c>
      <c r="Y408">
        <v>795.5</v>
      </c>
      <c r="Z408">
        <v>833</v>
      </c>
      <c r="AA408">
        <v>795.5</v>
      </c>
      <c r="AB408">
        <v>845.75</v>
      </c>
      <c r="AC408" s="1">
        <f>(Table2[[#This Row],[Close Price]]/Table2[[#This Row],[Day Low]])-1</f>
        <v>3.5826524198617316E-2</v>
      </c>
      <c r="AD408" s="1">
        <f>(Table2[[#This Row],[Day High]]/Table2[[#This Row],[Close Price]])-1</f>
        <v>1.0922330097087318E-2</v>
      </c>
      <c r="AE408" s="1">
        <f>(Table2[[#This Row],[Close Price]]/Table2[[#This Row],[Current Week Low]])-1</f>
        <v>3.5826524198617316E-2</v>
      </c>
      <c r="AF408" s="1">
        <f>(Table2[[#This Row],[Current Week High]]/Table2[[#This Row],[Close Price]])-1</f>
        <v>1.0922330097087318E-2</v>
      </c>
      <c r="AG408" s="1">
        <f>(Table2[[#This Row],[Close Price]]/Table2[[#This Row],[Current Month Low]])-1</f>
        <v>3.5826524198617316E-2</v>
      </c>
      <c r="AH408" s="1">
        <f>(Table2[[#This Row],[Current Month High]]/Table2[[#This Row],[Close Price]])-1</f>
        <v>2.6395631067961167E-2</v>
      </c>
      <c r="AI408">
        <v>21.3592233009708</v>
      </c>
      <c r="AJ408">
        <v>16.228224839551402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-0.09</v>
      </c>
      <c r="AM408" t="s">
        <v>3189</v>
      </c>
      <c r="AN408">
        <v>-5.6</v>
      </c>
      <c r="AO408" t="s">
        <v>3189</v>
      </c>
      <c r="AP408">
        <v>3.1750683897131003E-2</v>
      </c>
      <c r="AQ408">
        <f>(Table2[[#This Row],[Sharpe Ratio]]-AVERAGE(Table2[Sharpe Ratio]))/_xlfn.STDEV.P(Table2[Sharpe Ratio])</f>
        <v>-0.38266040714314847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685</v>
      </c>
      <c r="AT408">
        <f>_xlfn.RANK.AVG(Table2[[#This Row],[6M Return vs Nifty Z-Score]],Table2[6M Return vs Nifty Z-Score])</f>
        <v>472</v>
      </c>
      <c r="AU408">
        <f>_xlfn.RANK.AVG(Table2[[#This Row],[Sharpe Ratio Z-Score]],Table2[Sharpe Ratio Z-Score])</f>
        <v>441</v>
      </c>
      <c r="AV408">
        <f>(Table2[[#This Row],[Rank 1Y]]+Table2[[#This Row],[Rank 6M]]+Table2[[#This Row],[Rank Sharpe]])/3</f>
        <v>532.66666666666663</v>
      </c>
    </row>
    <row r="409" spans="1:48" x14ac:dyDescent="0.3">
      <c r="A409" t="s">
        <v>76</v>
      </c>
      <c r="B409" t="s">
        <v>77</v>
      </c>
      <c r="C409" t="s">
        <v>3153</v>
      </c>
      <c r="D409" t="s">
        <v>78</v>
      </c>
      <c r="E409">
        <v>331266.70492712897</v>
      </c>
      <c r="F409">
        <v>11432.85</v>
      </c>
      <c r="G409">
        <v>9.2982742177162692</v>
      </c>
      <c r="H409">
        <f>(Table2[[#This Row],[1Y Return vs Nifty]]-AVERAGE(Table2[1Y Return vs Nifty]))/_xlfn.STDEV.P(Table2[1Y Return vs Nifty])</f>
        <v>-0.22054149314394722</v>
      </c>
      <c r="I409">
        <v>-1.6441888944865699</v>
      </c>
      <c r="J409">
        <f>(Table2[[#This Row],[1M Return vs Nifty]]-AVERAGE(Table2[1M Return vs Nifty]))/_xlfn.STDEV.P(Table2[1M Return vs Nifty])</f>
        <v>-0.24495620146534186</v>
      </c>
      <c r="K409">
        <v>7.0297311819566399</v>
      </c>
      <c r="L409">
        <f>(Table2[[#This Row],[6M Return vs Nifty]]-AVERAGE(Table2[6M Return vs Nifty]))/_xlfn.STDEV.P(Table2[6M Return vs Nifty])</f>
        <v>-0.20610258938944229</v>
      </c>
      <c r="M409">
        <v>2.1257896348866199</v>
      </c>
      <c r="N409">
        <f>(Table2[[#This Row],[1W Return vs Nifty]]-AVERAGE(Table2[1W Return vs Nifty]))/_xlfn.STDEV.P(Table2[1W Return vs Nifty])</f>
        <v>0.3160071960236755</v>
      </c>
      <c r="O409">
        <v>11406.27</v>
      </c>
      <c r="P409">
        <v>11283.6389029494</v>
      </c>
      <c r="Q409">
        <v>10289.3373703097</v>
      </c>
      <c r="R409">
        <v>57.738686789515199</v>
      </c>
      <c r="S409" s="1">
        <f>(Table2[[#This Row],[Close Price]]-Table2[[#This Row],[20D EMA]])/Table2[[#This Row],[20D EMA]]</f>
        <v>2.3302972838622903E-3</v>
      </c>
      <c r="T409" s="1">
        <f>(Table2[[#This Row],[Close Price]]-Table2[[#This Row],[50D EMA]])/Table2[[#This Row],[50D EMA]]</f>
        <v>1.3223668209694143E-2</v>
      </c>
      <c r="U409" s="1">
        <f>(Table2[[#This Row],[Close Price]]-Table2[[#This Row],[200D EMA]])/Table2[[#This Row],[200D EMA]]</f>
        <v>0.11113569207964274</v>
      </c>
      <c r="V409">
        <v>0.66131284071321705</v>
      </c>
      <c r="W409">
        <v>11308</v>
      </c>
      <c r="X409">
        <v>11518.45</v>
      </c>
      <c r="Y409">
        <v>11308</v>
      </c>
      <c r="Z409">
        <v>11518.45</v>
      </c>
      <c r="AA409">
        <v>11308</v>
      </c>
      <c r="AB409">
        <v>11822.75</v>
      </c>
      <c r="AC409" s="1">
        <f>(Table2[[#This Row],[Close Price]]/Table2[[#This Row],[Day Low]])-1</f>
        <v>1.1040856031128365E-2</v>
      </c>
      <c r="AD409" s="1">
        <f>(Table2[[#This Row],[Day High]]/Table2[[#This Row],[Close Price]])-1</f>
        <v>7.487196980630495E-3</v>
      </c>
      <c r="AE409" s="1">
        <f>(Table2[[#This Row],[Close Price]]/Table2[[#This Row],[Current Week Low]])-1</f>
        <v>1.1040856031128365E-2</v>
      </c>
      <c r="AF409" s="1">
        <f>(Table2[[#This Row],[Current Week High]]/Table2[[#This Row],[Close Price]])-1</f>
        <v>7.487196980630495E-3</v>
      </c>
      <c r="AG409" s="1">
        <f>(Table2[[#This Row],[Close Price]]/Table2[[#This Row],[Current Month Low]])-1</f>
        <v>1.1040856031128365E-2</v>
      </c>
      <c r="AH409" s="1">
        <f>(Table2[[#This Row],[Current Month High]]/Table2[[#This Row],[Close Price]])-1</f>
        <v>3.410348250873585E-2</v>
      </c>
      <c r="AI409">
        <v>5.6429499206234599</v>
      </c>
      <c r="AJ409">
        <v>42.110366001454302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0.03</v>
      </c>
      <c r="AM409" t="s">
        <v>3191</v>
      </c>
      <c r="AN409">
        <v>1.64</v>
      </c>
      <c r="AO409" t="s">
        <v>3191</v>
      </c>
      <c r="AP409">
        <v>3.3097453269992999E-2</v>
      </c>
      <c r="AQ409">
        <f>(Table2[[#This Row],[Sharpe Ratio]]-AVERAGE(Table2[Sharpe Ratio]))/_xlfn.STDEV.P(Table2[Sharpe Ratio])</f>
        <v>-0.36699804665672442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-0.72259113463178037</v>
      </c>
      <c r="AS409">
        <f>_xlfn.RANK.AVG(Table2[[#This Row],[1Y Return vs Nifty Z-Score]],Table2[1Y Return vs Nifty Z-Score])</f>
        <v>373</v>
      </c>
      <c r="AT409">
        <f>_xlfn.RANK.AVG(Table2[[#This Row],[6M Return vs Nifty Z-Score]],Table2[6M Return vs Nifty Z-Score])</f>
        <v>394</v>
      </c>
      <c r="AU409">
        <f>_xlfn.RANK.AVG(Table2[[#This Row],[Sharpe Ratio Z-Score]],Table2[Sharpe Ratio Z-Score])</f>
        <v>438</v>
      </c>
      <c r="AV409">
        <f>(Table2[[#This Row],[Rank 1Y]]+Table2[[#This Row],[Rank 6M]]+Table2[[#This Row],[Rank Sharpe]])/3</f>
        <v>401.66666666666669</v>
      </c>
    </row>
    <row r="410" spans="1:48" x14ac:dyDescent="0.3">
      <c r="A410" t="s">
        <v>1322</v>
      </c>
      <c r="B410" t="s">
        <v>1323</v>
      </c>
      <c r="C410" t="s">
        <v>3153</v>
      </c>
      <c r="D410" t="s">
        <v>78</v>
      </c>
      <c r="E410">
        <v>8645.8233000470009</v>
      </c>
      <c r="F410">
        <v>213.91</v>
      </c>
      <c r="G410">
        <v>8.8046110407876892</v>
      </c>
      <c r="H410">
        <f>(Table2[[#This Row],[1Y Return vs Nifty]]-AVERAGE(Table2[1Y Return vs Nifty]))/_xlfn.STDEV.P(Table2[1Y Return vs Nifty])</f>
        <v>-0.22934325335589847</v>
      </c>
      <c r="I410">
        <v>7.1960224406867903</v>
      </c>
      <c r="J410">
        <f>(Table2[[#This Row],[1M Return vs Nifty]]-AVERAGE(Table2[1M Return vs Nifty]))/_xlfn.STDEV.P(Table2[1M Return vs Nifty])</f>
        <v>0.61008207033712358</v>
      </c>
      <c r="K410">
        <v>-6.0537569574996901</v>
      </c>
      <c r="L410">
        <f>(Table2[[#This Row],[6M Return vs Nifty]]-AVERAGE(Table2[6M Return vs Nifty]))/_xlfn.STDEV.P(Table2[6M Return vs Nifty])</f>
        <v>-0.62983974105847385</v>
      </c>
      <c r="M410">
        <v>-3.00488106988908</v>
      </c>
      <c r="N410">
        <f>(Table2[[#This Row],[1W Return vs Nifty]]-AVERAGE(Table2[1W Return vs Nifty]))/_xlfn.STDEV.P(Table2[1W Return vs Nifty])</f>
        <v>-0.67737648084880153</v>
      </c>
      <c r="O410">
        <v>218.5</v>
      </c>
      <c r="P410">
        <v>215.545483022365</v>
      </c>
      <c r="Q410">
        <v>201.88679391464299</v>
      </c>
      <c r="R410">
        <v>34.373442259929497</v>
      </c>
      <c r="S410" s="1">
        <f>(Table2[[#This Row],[Close Price]]-Table2[[#This Row],[20D EMA]])/Table2[[#This Row],[20D EMA]]</f>
        <v>-2.1006864988558367E-2</v>
      </c>
      <c r="T410" s="1">
        <f>(Table2[[#This Row],[Close Price]]-Table2[[#This Row],[50D EMA]])/Table2[[#This Row],[50D EMA]]</f>
        <v>-7.5876469292344697E-3</v>
      </c>
      <c r="U410" s="1">
        <f>(Table2[[#This Row],[Close Price]]-Table2[[#This Row],[200D EMA]])/Table2[[#This Row],[200D EMA]]</f>
        <v>5.9554197935504247E-2</v>
      </c>
      <c r="V410">
        <v>0.65236870680840298</v>
      </c>
      <c r="W410">
        <v>213.4</v>
      </c>
      <c r="X410">
        <v>220.5</v>
      </c>
      <c r="Y410">
        <v>213.4</v>
      </c>
      <c r="Z410">
        <v>220.5</v>
      </c>
      <c r="AA410">
        <v>213.4</v>
      </c>
      <c r="AB410">
        <v>230</v>
      </c>
      <c r="AC410" s="1">
        <f>(Table2[[#This Row],[Close Price]]/Table2[[#This Row],[Day Low]])-1</f>
        <v>2.3898781630740107E-3</v>
      </c>
      <c r="AD410" s="1">
        <f>(Table2[[#This Row],[Day High]]/Table2[[#This Row],[Close Price]])-1</f>
        <v>3.0807348885045105E-2</v>
      </c>
      <c r="AE410" s="1">
        <f>(Table2[[#This Row],[Close Price]]/Table2[[#This Row],[Current Week Low]])-1</f>
        <v>2.3898781630740107E-3</v>
      </c>
      <c r="AF410" s="1">
        <f>(Table2[[#This Row],[Current Week High]]/Table2[[#This Row],[Close Price]])-1</f>
        <v>3.0807348885045105E-2</v>
      </c>
      <c r="AG410" s="1">
        <f>(Table2[[#This Row],[Close Price]]/Table2[[#This Row],[Current Month Low]])-1</f>
        <v>2.3898781630740107E-3</v>
      </c>
      <c r="AH410" s="1">
        <f>(Table2[[#This Row],[Current Month High]]/Table2[[#This Row],[Close Price]])-1</f>
        <v>7.5218549857416717E-2</v>
      </c>
      <c r="AI410">
        <v>19.676499462390701</v>
      </c>
      <c r="AJ410">
        <v>45.517006802720999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-0.03</v>
      </c>
      <c r="AM410" t="s">
        <v>3189</v>
      </c>
      <c r="AN410">
        <v>-5.03</v>
      </c>
      <c r="AO410" t="s">
        <v>3189</v>
      </c>
      <c r="AP410">
        <v>8.1210405083274997E-2</v>
      </c>
      <c r="AQ410">
        <f>(Table2[[#This Row],[Sharpe Ratio]]-AVERAGE(Table2[Sharpe Ratio]))/_xlfn.STDEV.P(Table2[Sharpe Ratio])</f>
        <v>0.19253531558791165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-0.73394208933813865</v>
      </c>
      <c r="AS410">
        <f>_xlfn.RANK.AVG(Table2[[#This Row],[1Y Return vs Nifty Z-Score]],Table2[1Y Return vs Nifty Z-Score])</f>
        <v>378</v>
      </c>
      <c r="AT410">
        <f>_xlfn.RANK.AVG(Table2[[#This Row],[6M Return vs Nifty Z-Score]],Table2[6M Return vs Nifty Z-Score])</f>
        <v>531</v>
      </c>
      <c r="AU410">
        <f>_xlfn.RANK.AVG(Table2[[#This Row],[Sharpe Ratio Z-Score]],Table2[Sharpe Ratio Z-Score])</f>
        <v>297</v>
      </c>
      <c r="AV410">
        <f>(Table2[[#This Row],[Rank 1Y]]+Table2[[#This Row],[Rank 6M]]+Table2[[#This Row],[Rank Sharpe]])/3</f>
        <v>402</v>
      </c>
    </row>
    <row r="411" spans="1:48" x14ac:dyDescent="0.3">
      <c r="A411" t="s">
        <v>1250</v>
      </c>
      <c r="B411" t="s">
        <v>1251</v>
      </c>
      <c r="C411" t="s">
        <v>3144</v>
      </c>
      <c r="D411" t="s">
        <v>521</v>
      </c>
      <c r="E411">
        <v>9421.6695245749997</v>
      </c>
      <c r="F411">
        <v>285.25</v>
      </c>
      <c r="G411">
        <v>-13.929963082570399</v>
      </c>
      <c r="H411">
        <f>(Table2[[#This Row],[1Y Return vs Nifty]]-AVERAGE(Table2[1Y Return vs Nifty]))/_xlfn.STDEV.P(Table2[1Y Return vs Nifty])</f>
        <v>-0.63468900184703947</v>
      </c>
      <c r="I411">
        <v>11.9923354002421</v>
      </c>
      <c r="J411">
        <f>(Table2[[#This Row],[1M Return vs Nifty]]-AVERAGE(Table2[1M Return vs Nifty]))/_xlfn.STDEV.P(Table2[1M Return vs Nifty])</f>
        <v>1.0739885300893686</v>
      </c>
      <c r="K411">
        <v>20.0184175149097</v>
      </c>
      <c r="L411">
        <f>(Table2[[#This Row],[6M Return vs Nifty]]-AVERAGE(Table2[6M Return vs Nifty]))/_xlfn.STDEV.P(Table2[6M Return vs Nifty])</f>
        <v>0.21456420007704885</v>
      </c>
      <c r="M411">
        <v>0.65480374436133604</v>
      </c>
      <c r="N411">
        <f>(Table2[[#This Row],[1W Return vs Nifty]]-AVERAGE(Table2[1W Return vs Nifty]))/_xlfn.STDEV.P(Table2[1W Return vs Nifty])</f>
        <v>3.119972022964598E-2</v>
      </c>
      <c r="O411">
        <v>265.97000000000003</v>
      </c>
      <c r="P411">
        <v>253.16596814344501</v>
      </c>
      <c r="Q411">
        <v>231.332292230983</v>
      </c>
      <c r="R411">
        <v>67.911902932039098</v>
      </c>
      <c r="S411" s="1">
        <f>(Table2[[#This Row],[Close Price]]-Table2[[#This Row],[20D EMA]])/Table2[[#This Row],[20D EMA]]</f>
        <v>7.2489378501334634E-2</v>
      </c>
      <c r="T411" s="1">
        <f>(Table2[[#This Row],[Close Price]]-Table2[[#This Row],[50D EMA]])/Table2[[#This Row],[50D EMA]]</f>
        <v>0.12673121941246079</v>
      </c>
      <c r="U411" s="1">
        <f>(Table2[[#This Row],[Close Price]]-Table2[[#This Row],[200D EMA]])/Table2[[#This Row],[200D EMA]]</f>
        <v>0.23307471364689847</v>
      </c>
      <c r="V411">
        <v>1.1147701245111501</v>
      </c>
      <c r="W411">
        <v>273</v>
      </c>
      <c r="X411">
        <v>288</v>
      </c>
      <c r="Y411">
        <v>273</v>
      </c>
      <c r="Z411">
        <v>288</v>
      </c>
      <c r="AA411">
        <v>264.60000000000002</v>
      </c>
      <c r="AB411">
        <v>288</v>
      </c>
      <c r="AC411" s="1">
        <f>(Table2[[#This Row],[Close Price]]/Table2[[#This Row],[Day Low]])-1</f>
        <v>4.4871794871794934E-2</v>
      </c>
      <c r="AD411" s="1">
        <f>(Table2[[#This Row],[Day High]]/Table2[[#This Row],[Close Price]])-1</f>
        <v>9.6406660823837864E-3</v>
      </c>
      <c r="AE411" s="1">
        <f>(Table2[[#This Row],[Close Price]]/Table2[[#This Row],[Current Week Low]])-1</f>
        <v>4.4871794871794934E-2</v>
      </c>
      <c r="AF411" s="1">
        <f>(Table2[[#This Row],[Current Week High]]/Table2[[#This Row],[Close Price]])-1</f>
        <v>9.6406660823837864E-3</v>
      </c>
      <c r="AG411" s="1">
        <f>(Table2[[#This Row],[Close Price]]/Table2[[#This Row],[Current Month Low]])-1</f>
        <v>7.8042328042327913E-2</v>
      </c>
      <c r="AH411" s="1">
        <f>(Table2[[#This Row],[Current Month High]]/Table2[[#This Row],[Close Price]])-1</f>
        <v>9.6406660823837864E-3</v>
      </c>
      <c r="AI411">
        <v>0.96406660823837798</v>
      </c>
      <c r="AJ411">
        <v>41.4930555555555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0.19</v>
      </c>
      <c r="AM411" t="s">
        <v>3191</v>
      </c>
      <c r="AN411">
        <v>5.3</v>
      </c>
      <c r="AO411" t="s">
        <v>3191</v>
      </c>
      <c r="AP411">
        <v>4.1807233862206E-2</v>
      </c>
      <c r="AQ411">
        <f>(Table2[[#This Row],[Sharpe Ratio]]-AVERAGE(Table2[Sharpe Ratio]))/_xlfn.STDEV.P(Table2[Sharpe Ratio])</f>
        <v>-0.26570696732143678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0.41935648122758717</v>
      </c>
      <c r="AS411">
        <f>_xlfn.RANK.AVG(Table2[[#This Row],[1Y Return vs Nifty Z-Score]],Table2[1Y Return vs Nifty Z-Score])</f>
        <v>542</v>
      </c>
      <c r="AT411">
        <f>_xlfn.RANK.AVG(Table2[[#This Row],[6M Return vs Nifty Z-Score]],Table2[6M Return vs Nifty Z-Score])</f>
        <v>257</v>
      </c>
      <c r="AU411">
        <f>_xlfn.RANK.AVG(Table2[[#This Row],[Sharpe Ratio Z-Score]],Table2[Sharpe Ratio Z-Score])</f>
        <v>413</v>
      </c>
      <c r="AV411">
        <f>(Table2[[#This Row],[Rank 1Y]]+Table2[[#This Row],[Rank 6M]]+Table2[[#This Row],[Rank Sharpe]])/3</f>
        <v>404</v>
      </c>
    </row>
    <row r="412" spans="1:48" x14ac:dyDescent="0.3">
      <c r="A412" t="s">
        <v>1136</v>
      </c>
      <c r="B412" t="s">
        <v>1137</v>
      </c>
      <c r="C412" t="s">
        <v>3148</v>
      </c>
      <c r="D412" t="s">
        <v>271</v>
      </c>
      <c r="E412">
        <v>11035.653429585</v>
      </c>
      <c r="F412">
        <v>2153.65</v>
      </c>
      <c r="G412">
        <v>25.9149577042526</v>
      </c>
      <c r="H412">
        <f>(Table2[[#This Row],[1Y Return vs Nifty]]-AVERAGE(Table2[1Y Return vs Nifty]))/_xlfn.STDEV.P(Table2[1Y Return vs Nifty])</f>
        <v>7.5725415958617537E-2</v>
      </c>
      <c r="I412">
        <v>0.94330917089889699</v>
      </c>
      <c r="J412">
        <f>(Table2[[#This Row],[1M Return vs Nifty]]-AVERAGE(Table2[1M Return vs Nifty]))/_xlfn.STDEV.P(Table2[1M Return vs Nifty])</f>
        <v>5.310425681533476E-3</v>
      </c>
      <c r="K412">
        <v>21.802705278380898</v>
      </c>
      <c r="L412">
        <f>(Table2[[#This Row],[6M Return vs Nifty]]-AVERAGE(Table2[6M Return vs Nifty]))/_xlfn.STDEV.P(Table2[6M Return vs Nifty])</f>
        <v>0.27235223080649085</v>
      </c>
      <c r="M412">
        <v>0.57261892549309801</v>
      </c>
      <c r="N412">
        <f>(Table2[[#This Row],[1W Return vs Nifty]]-AVERAGE(Table2[1W Return vs Nifty]))/_xlfn.STDEV.P(Table2[1W Return vs Nifty])</f>
        <v>1.5287364467964337E-2</v>
      </c>
      <c r="O412">
        <v>2104.36</v>
      </c>
      <c r="P412">
        <v>2059.7788055979499</v>
      </c>
      <c r="Q412">
        <v>1851.94546369253</v>
      </c>
      <c r="R412">
        <v>64.376341941110496</v>
      </c>
      <c r="S412" s="1">
        <f>(Table2[[#This Row],[Close Price]]-Table2[[#This Row],[20D EMA]])/Table2[[#This Row],[20D EMA]]</f>
        <v>2.3422798380505219E-2</v>
      </c>
      <c r="T412" s="1">
        <f>(Table2[[#This Row],[Close Price]]-Table2[[#This Row],[50D EMA]])/Table2[[#This Row],[50D EMA]]</f>
        <v>4.5573434461473411E-2</v>
      </c>
      <c r="U412" s="1">
        <f>(Table2[[#This Row],[Close Price]]-Table2[[#This Row],[200D EMA]])/Table2[[#This Row],[200D EMA]]</f>
        <v>0.1629122143294176</v>
      </c>
      <c r="V412">
        <v>0.68509315223203304</v>
      </c>
      <c r="W412">
        <v>2114.5500000000002</v>
      </c>
      <c r="X412">
        <v>2160</v>
      </c>
      <c r="Y412">
        <v>2114.5500000000002</v>
      </c>
      <c r="Z412">
        <v>2160</v>
      </c>
      <c r="AA412">
        <v>2085</v>
      </c>
      <c r="AB412">
        <v>2189.5500000000002</v>
      </c>
      <c r="AC412" s="1">
        <f>(Table2[[#This Row],[Close Price]]/Table2[[#This Row],[Day Low]])-1</f>
        <v>1.8490931876758543E-2</v>
      </c>
      <c r="AD412" s="1">
        <f>(Table2[[#This Row],[Day High]]/Table2[[#This Row],[Close Price]])-1</f>
        <v>2.9484828082557701E-3</v>
      </c>
      <c r="AE412" s="1">
        <f>(Table2[[#This Row],[Close Price]]/Table2[[#This Row],[Current Week Low]])-1</f>
        <v>1.8490931876758543E-2</v>
      </c>
      <c r="AF412" s="1">
        <f>(Table2[[#This Row],[Current Week High]]/Table2[[#This Row],[Close Price]])-1</f>
        <v>2.9484828082557701E-3</v>
      </c>
      <c r="AG412" s="1">
        <f>(Table2[[#This Row],[Close Price]]/Table2[[#This Row],[Current Month Low]])-1</f>
        <v>3.2925659472422097E-2</v>
      </c>
      <c r="AH412" s="1">
        <f>(Table2[[#This Row],[Current Month High]]/Table2[[#This Row],[Close Price]])-1</f>
        <v>1.6669375246674223E-2</v>
      </c>
      <c r="AI412">
        <v>1.6669375246674201</v>
      </c>
      <c r="AJ412">
        <v>58.3507959266203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-0.06</v>
      </c>
      <c r="AM412" t="s">
        <v>3189</v>
      </c>
      <c r="AN412">
        <v>2.57</v>
      </c>
      <c r="AO412" t="s">
        <v>3191</v>
      </c>
      <c r="AP412">
        <v>-7.0811608568599999E-2</v>
      </c>
      <c r="AQ412">
        <f>(Table2[[#This Row],[Sharpe Ratio]]-AVERAGE(Table2[Sharpe Ratio]))/_xlfn.STDEV.P(Table2[Sharpe Ratio])</f>
        <v>-1.5754166646593626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-1.2067412277447562</v>
      </c>
      <c r="AS412">
        <f>_xlfn.RANK.AVG(Table2[[#This Row],[1Y Return vs Nifty Z-Score]],Table2[1Y Return vs Nifty Z-Score])</f>
        <v>279</v>
      </c>
      <c r="AT412">
        <f>_xlfn.RANK.AVG(Table2[[#This Row],[6M Return vs Nifty Z-Score]],Table2[6M Return vs Nifty Z-Score])</f>
        <v>241</v>
      </c>
      <c r="AU412">
        <f>_xlfn.RANK.AVG(Table2[[#This Row],[Sharpe Ratio Z-Score]],Table2[Sharpe Ratio Z-Score])</f>
        <v>694</v>
      </c>
      <c r="AV412">
        <f>(Table2[[#This Row],[Rank 1Y]]+Table2[[#This Row],[Rank 6M]]+Table2[[#This Row],[Rank Sharpe]])/3</f>
        <v>404.66666666666669</v>
      </c>
    </row>
    <row r="413" spans="1:48" x14ac:dyDescent="0.3">
      <c r="A413" t="s">
        <v>1399</v>
      </c>
      <c r="B413" t="s">
        <v>1400</v>
      </c>
      <c r="C413" t="s">
        <v>3147</v>
      </c>
      <c r="D413" t="s">
        <v>46</v>
      </c>
      <c r="E413">
        <v>8012.0471138000003</v>
      </c>
      <c r="F413">
        <v>1196.05</v>
      </c>
      <c r="G413">
        <v>40.8241554574155</v>
      </c>
      <c r="H413">
        <f>(Table2[[#This Row],[1Y Return vs Nifty]]-AVERAGE(Table2[1Y Return vs Nifty]))/_xlfn.STDEV.P(Table2[1Y Return vs Nifty])</f>
        <v>0.34154873377696754</v>
      </c>
      <c r="I413">
        <v>-12.8352316235303</v>
      </c>
      <c r="J413">
        <f>(Table2[[#This Row],[1M Return vs Nifty]]-AVERAGE(Table2[1M Return vs Nifty]))/_xlfn.STDEV.P(Table2[1M Return vs Nifty])</f>
        <v>-1.3273703510724848</v>
      </c>
      <c r="K413">
        <v>-1.5370672985160301</v>
      </c>
      <c r="L413">
        <f>(Table2[[#This Row],[6M Return vs Nifty]]-AVERAGE(Table2[6M Return vs Nifty]))/_xlfn.STDEV.P(Table2[6M Return vs Nifty])</f>
        <v>-0.48355694623566792</v>
      </c>
      <c r="M413">
        <v>-5.5370466918117103</v>
      </c>
      <c r="N413">
        <f>(Table2[[#This Row],[1W Return vs Nifty]]-AVERAGE(Table2[1W Return vs Nifty]))/_xlfn.STDEV.P(Table2[1W Return vs Nifty])</f>
        <v>-1.167646104587118</v>
      </c>
      <c r="O413">
        <v>1262.74</v>
      </c>
      <c r="P413">
        <v>1285.04028981887</v>
      </c>
      <c r="Q413">
        <v>1114.13752050475</v>
      </c>
      <c r="R413">
        <v>33.821843376976098</v>
      </c>
      <c r="S413" s="1">
        <f>(Table2[[#This Row],[Close Price]]-Table2[[#This Row],[20D EMA]])/Table2[[#This Row],[20D EMA]]</f>
        <v>-5.2813722539873653E-2</v>
      </c>
      <c r="T413" s="1">
        <f>(Table2[[#This Row],[Close Price]]-Table2[[#This Row],[50D EMA]])/Table2[[#This Row],[50D EMA]]</f>
        <v>-6.9250972536754801E-2</v>
      </c>
      <c r="U413" s="1">
        <f>(Table2[[#This Row],[Close Price]]-Table2[[#This Row],[200D EMA]])/Table2[[#This Row],[200D EMA]]</f>
        <v>7.352097742668269E-2</v>
      </c>
      <c r="V413">
        <v>0.86116923384023403</v>
      </c>
      <c r="W413">
        <v>1188.5999999999999</v>
      </c>
      <c r="X413">
        <v>1254.5999999999999</v>
      </c>
      <c r="Y413">
        <v>1188.5999999999999</v>
      </c>
      <c r="Z413">
        <v>1254.5999999999999</v>
      </c>
      <c r="AA413">
        <v>1160.0999999999999</v>
      </c>
      <c r="AB413">
        <v>1285</v>
      </c>
      <c r="AC413" s="1">
        <f>(Table2[[#This Row],[Close Price]]/Table2[[#This Row],[Day Low]])-1</f>
        <v>6.2678781760054925E-3</v>
      </c>
      <c r="AD413" s="1">
        <f>(Table2[[#This Row],[Day High]]/Table2[[#This Row],[Close Price]])-1</f>
        <v>4.8952802976464094E-2</v>
      </c>
      <c r="AE413" s="1">
        <f>(Table2[[#This Row],[Close Price]]/Table2[[#This Row],[Current Week Low]])-1</f>
        <v>6.2678781760054925E-3</v>
      </c>
      <c r="AF413" s="1">
        <f>(Table2[[#This Row],[Current Week High]]/Table2[[#This Row],[Close Price]])-1</f>
        <v>4.8952802976464094E-2</v>
      </c>
      <c r="AG413" s="1">
        <f>(Table2[[#This Row],[Close Price]]/Table2[[#This Row],[Current Month Low]])-1</f>
        <v>3.0988707870011289E-2</v>
      </c>
      <c r="AH413" s="1">
        <f>(Table2[[#This Row],[Current Month High]]/Table2[[#This Row],[Close Price]])-1</f>
        <v>7.4369800593620639E-2</v>
      </c>
      <c r="AI413">
        <v>28.961999916391399</v>
      </c>
      <c r="AJ413">
        <v>84.007692307692295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0.09</v>
      </c>
      <c r="AM413" t="s">
        <v>3191</v>
      </c>
      <c r="AN413">
        <v>-8.14</v>
      </c>
      <c r="AO413" t="s">
        <v>3189</v>
      </c>
      <c r="AP413">
        <v>0.130394200641443</v>
      </c>
      <c r="AQ413">
        <f>(Table2[[#This Row],[Sharpe Ratio]]-AVERAGE(Table2[Sharpe Ratio]))/_xlfn.STDEV.P(Table2[Sharpe Ratio])</f>
        <v>0.7645221394979218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202</v>
      </c>
      <c r="AT413">
        <f>_xlfn.RANK.AVG(Table2[[#This Row],[6M Return vs Nifty Z-Score]],Table2[6M Return vs Nifty Z-Score])</f>
        <v>486</v>
      </c>
      <c r="AU413">
        <f>_xlfn.RANK.AVG(Table2[[#This Row],[Sharpe Ratio Z-Score]],Table2[Sharpe Ratio Z-Score])</f>
        <v>157</v>
      </c>
      <c r="AV413">
        <f>(Table2[[#This Row],[Rank 1Y]]+Table2[[#This Row],[Rank 6M]]+Table2[[#This Row],[Rank Sharpe]])/3</f>
        <v>281.66666666666669</v>
      </c>
    </row>
    <row r="414" spans="1:48" x14ac:dyDescent="0.3">
      <c r="A414" t="s">
        <v>898</v>
      </c>
      <c r="B414" t="s">
        <v>899</v>
      </c>
      <c r="C414" t="s">
        <v>3144</v>
      </c>
      <c r="D414" t="s">
        <v>51</v>
      </c>
      <c r="E414">
        <v>17325.672467901</v>
      </c>
      <c r="F414">
        <v>204.69</v>
      </c>
      <c r="G414">
        <v>12.0237374845837</v>
      </c>
      <c r="H414">
        <f>(Table2[[#This Row],[1Y Return vs Nifty]]-AVERAGE(Table2[1Y Return vs Nifty]))/_xlfn.STDEV.P(Table2[1Y Return vs Nifty])</f>
        <v>-0.17194788668802355</v>
      </c>
      <c r="I414">
        <v>-0.240139713865271</v>
      </c>
      <c r="J414">
        <f>(Table2[[#This Row],[1M Return vs Nifty]]-AVERAGE(Table2[1M Return vs Nifty]))/_xlfn.STDEV.P(Table2[1M Return vs Nifty])</f>
        <v>-0.10915449498944566</v>
      </c>
      <c r="K414">
        <v>10.079214324715601</v>
      </c>
      <c r="L414">
        <f>(Table2[[#This Row],[6M Return vs Nifty]]-AVERAGE(Table2[6M Return vs Nifty]))/_xlfn.STDEV.P(Table2[6M Return vs Nifty])</f>
        <v>-0.10733846110789182</v>
      </c>
      <c r="M414">
        <v>-4.4350792860229999</v>
      </c>
      <c r="N414">
        <f>(Table2[[#This Row],[1W Return vs Nifty]]-AVERAGE(Table2[1W Return vs Nifty]))/_xlfn.STDEV.P(Table2[1W Return vs Nifty])</f>
        <v>-0.95428678056402805</v>
      </c>
      <c r="O414">
        <v>210.14</v>
      </c>
      <c r="P414">
        <v>206.73426397858</v>
      </c>
      <c r="Q414">
        <v>185.62975099337001</v>
      </c>
      <c r="R414">
        <v>32.587649268174602</v>
      </c>
      <c r="S414" s="1">
        <f>(Table2[[#This Row],[Close Price]]-Table2[[#This Row],[20D EMA]])/Table2[[#This Row],[20D EMA]]</f>
        <v>-2.5935090891786375E-2</v>
      </c>
      <c r="T414" s="1">
        <f>(Table2[[#This Row],[Close Price]]-Table2[[#This Row],[50D EMA]])/Table2[[#This Row],[50D EMA]]</f>
        <v>-9.8883655724907524E-3</v>
      </c>
      <c r="U414" s="1">
        <f>(Table2[[#This Row],[Close Price]]-Table2[[#This Row],[200D EMA]])/Table2[[#This Row],[200D EMA]]</f>
        <v>0.10267884810830107</v>
      </c>
      <c r="V414">
        <v>0.60613881346839005</v>
      </c>
      <c r="W414">
        <v>202.76</v>
      </c>
      <c r="X414">
        <v>205.94</v>
      </c>
      <c r="Y414">
        <v>202.76</v>
      </c>
      <c r="Z414">
        <v>205.94</v>
      </c>
      <c r="AA414">
        <v>202.76</v>
      </c>
      <c r="AB414">
        <v>218.35</v>
      </c>
      <c r="AC414" s="1">
        <f>(Table2[[#This Row],[Close Price]]/Table2[[#This Row],[Day Low]])-1</f>
        <v>9.5186427303215471E-3</v>
      </c>
      <c r="AD414" s="1">
        <f>(Table2[[#This Row],[Day High]]/Table2[[#This Row],[Close Price]])-1</f>
        <v>6.1067956421905212E-3</v>
      </c>
      <c r="AE414" s="1">
        <f>(Table2[[#This Row],[Close Price]]/Table2[[#This Row],[Current Week Low]])-1</f>
        <v>9.5186427303215471E-3</v>
      </c>
      <c r="AF414" s="1">
        <f>(Table2[[#This Row],[Current Week High]]/Table2[[#This Row],[Close Price]])-1</f>
        <v>6.1067956421905212E-3</v>
      </c>
      <c r="AG414" s="1">
        <f>(Table2[[#This Row],[Close Price]]/Table2[[#This Row],[Current Month Low]])-1</f>
        <v>9.5186427303215471E-3</v>
      </c>
      <c r="AH414" s="1">
        <f>(Table2[[#This Row],[Current Month High]]/Table2[[#This Row],[Close Price]])-1</f>
        <v>6.6735062777859122E-2</v>
      </c>
      <c r="AI414">
        <v>12.560457276857599</v>
      </c>
      <c r="AJ414">
        <v>63.2947746310331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0.03</v>
      </c>
      <c r="AM414" t="s">
        <v>3191</v>
      </c>
      <c r="AN414">
        <v>-5.59</v>
      </c>
      <c r="AO414" t="s">
        <v>3189</v>
      </c>
      <c r="AP414">
        <v>1.2716359747562999E-2</v>
      </c>
      <c r="AQ414">
        <f>(Table2[[#This Row],[Sharpe Ratio]]-AVERAGE(Table2[Sharpe Ratio]))/_xlfn.STDEV.P(Table2[Sharpe Ratio])</f>
        <v>-0.60402157888738428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-1.9467492022367732</v>
      </c>
      <c r="AS414">
        <f>_xlfn.RANK.AVG(Table2[[#This Row],[1Y Return vs Nifty Z-Score]],Table2[1Y Return vs Nifty Z-Score])</f>
        <v>356</v>
      </c>
      <c r="AT414">
        <f>_xlfn.RANK.AVG(Table2[[#This Row],[6M Return vs Nifty Z-Score]],Table2[6M Return vs Nifty Z-Score])</f>
        <v>361</v>
      </c>
      <c r="AU414">
        <f>_xlfn.RANK.AVG(Table2[[#This Row],[Sharpe Ratio Z-Score]],Table2[Sharpe Ratio Z-Score])</f>
        <v>498</v>
      </c>
      <c r="AV414">
        <f>(Table2[[#This Row],[Rank 1Y]]+Table2[[#This Row],[Rank 6M]]+Table2[[#This Row],[Rank Sharpe]])/3</f>
        <v>405</v>
      </c>
    </row>
    <row r="415" spans="1:48" x14ac:dyDescent="0.3">
      <c r="A415" t="s">
        <v>191</v>
      </c>
      <c r="B415" t="s">
        <v>192</v>
      </c>
      <c r="C415" t="s">
        <v>3150</v>
      </c>
      <c r="D415" t="s">
        <v>95</v>
      </c>
      <c r="E415">
        <v>133517.26297139499</v>
      </c>
      <c r="F415">
        <v>417.85</v>
      </c>
      <c r="G415">
        <v>27.863176375144398</v>
      </c>
      <c r="H415">
        <f>(Table2[[#This Row],[1Y Return vs Nifty]]-AVERAGE(Table2[1Y Return vs Nifty]))/_xlfn.STDEV.P(Table2[1Y Return vs Nifty])</f>
        <v>0.11046115154319976</v>
      </c>
      <c r="I415">
        <v>-3.5663108477741199</v>
      </c>
      <c r="J415">
        <f>(Table2[[#This Row],[1M Return vs Nifty]]-AVERAGE(Table2[1M Return vs Nifty]))/_xlfn.STDEV.P(Table2[1M Return vs Nifty])</f>
        <v>-0.43086667021097808</v>
      </c>
      <c r="K415">
        <v>-9.7226230199921506</v>
      </c>
      <c r="L415">
        <f>(Table2[[#This Row],[6M Return vs Nifty]]-AVERAGE(Table2[6M Return vs Nifty]))/_xlfn.STDEV.P(Table2[6M Return vs Nifty])</f>
        <v>-0.74866392911940582</v>
      </c>
      <c r="M415">
        <v>-2.9707779700123802</v>
      </c>
      <c r="N415">
        <f>(Table2[[#This Row],[1W Return vs Nifty]]-AVERAGE(Table2[1W Return vs Nifty]))/_xlfn.STDEV.P(Table2[1W Return vs Nifty])</f>
        <v>-0.67077355021894614</v>
      </c>
      <c r="O415">
        <v>425.09</v>
      </c>
      <c r="P415">
        <v>427.967302377929</v>
      </c>
      <c r="Q415">
        <v>390.95613116817202</v>
      </c>
      <c r="R415">
        <v>36.472597781858802</v>
      </c>
      <c r="S415" s="1">
        <f>(Table2[[#This Row],[Close Price]]-Table2[[#This Row],[20D EMA]])/Table2[[#This Row],[20D EMA]]</f>
        <v>-1.7031687407372445E-2</v>
      </c>
      <c r="T415" s="1">
        <f>(Table2[[#This Row],[Close Price]]-Table2[[#This Row],[50D EMA]])/Table2[[#This Row],[50D EMA]]</f>
        <v>-2.3640362994354649E-2</v>
      </c>
      <c r="U415" s="1">
        <f>(Table2[[#This Row],[Close Price]]-Table2[[#This Row],[200D EMA]])/Table2[[#This Row],[200D EMA]]</f>
        <v>6.8789991223489597E-2</v>
      </c>
      <c r="V415">
        <v>0.85717042771766305</v>
      </c>
      <c r="W415">
        <v>411.3</v>
      </c>
      <c r="X415">
        <v>419.15</v>
      </c>
      <c r="Y415">
        <v>411.3</v>
      </c>
      <c r="Z415">
        <v>419.15</v>
      </c>
      <c r="AA415">
        <v>411.3</v>
      </c>
      <c r="AB415">
        <v>436.75</v>
      </c>
      <c r="AC415" s="1">
        <f>(Table2[[#This Row],[Close Price]]/Table2[[#This Row],[Day Low]])-1</f>
        <v>1.5925115487478658E-2</v>
      </c>
      <c r="AD415" s="1">
        <f>(Table2[[#This Row],[Day High]]/Table2[[#This Row],[Close Price]])-1</f>
        <v>3.1111642934065209E-3</v>
      </c>
      <c r="AE415" s="1">
        <f>(Table2[[#This Row],[Close Price]]/Table2[[#This Row],[Current Week Low]])-1</f>
        <v>1.5925115487478658E-2</v>
      </c>
      <c r="AF415" s="1">
        <f>(Table2[[#This Row],[Current Week High]]/Table2[[#This Row],[Close Price]])-1</f>
        <v>3.1111642934065209E-3</v>
      </c>
      <c r="AG415" s="1">
        <f>(Table2[[#This Row],[Close Price]]/Table2[[#This Row],[Current Month Low]])-1</f>
        <v>1.5925115487478658E-2</v>
      </c>
      <c r="AH415" s="1">
        <f>(Table2[[#This Row],[Current Month High]]/Table2[[#This Row],[Close Price]])-1</f>
        <v>4.5231542419528425E-2</v>
      </c>
      <c r="AI415">
        <v>12.719875553428199</v>
      </c>
      <c r="AJ415">
        <v>81.044194107452299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-0.08</v>
      </c>
      <c r="AM415" t="s">
        <v>3189</v>
      </c>
      <c r="AN415">
        <v>-1.21</v>
      </c>
      <c r="AO415" t="s">
        <v>3189</v>
      </c>
      <c r="AP415">
        <v>0.140625567160721</v>
      </c>
      <c r="AQ415">
        <f>(Table2[[#This Row],[Sharpe Ratio]]-AVERAGE(Table2[Sharpe Ratio]))/_xlfn.STDEV.P(Table2[Sharpe Ratio])</f>
        <v>0.88350862220440263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266</v>
      </c>
      <c r="AT415">
        <f>_xlfn.RANK.AVG(Table2[[#This Row],[6M Return vs Nifty Z-Score]],Table2[6M Return vs Nifty Z-Score])</f>
        <v>570</v>
      </c>
      <c r="AU415">
        <f>_xlfn.RANK.AVG(Table2[[#This Row],[Sharpe Ratio Z-Score]],Table2[Sharpe Ratio Z-Score])</f>
        <v>136</v>
      </c>
      <c r="AV415">
        <f>(Table2[[#This Row],[Rank 1Y]]+Table2[[#This Row],[Rank 6M]]+Table2[[#This Row],[Rank Sharpe]])/3</f>
        <v>324</v>
      </c>
    </row>
    <row r="416" spans="1:48" x14ac:dyDescent="0.3">
      <c r="A416" t="s">
        <v>476</v>
      </c>
      <c r="B416" t="s">
        <v>477</v>
      </c>
      <c r="C416" t="s">
        <v>3148</v>
      </c>
      <c r="D416" t="s">
        <v>478</v>
      </c>
      <c r="E416">
        <v>45208.297068799999</v>
      </c>
      <c r="F416">
        <v>377.6</v>
      </c>
      <c r="G416">
        <v>10.798957119427101</v>
      </c>
      <c r="H416">
        <f>(Table2[[#This Row],[1Y Return vs Nifty]]-AVERAGE(Table2[1Y Return vs Nifty]))/_xlfn.STDEV.P(Table2[1Y Return vs Nifty])</f>
        <v>-0.19378508984643147</v>
      </c>
      <c r="I416">
        <v>6.9343387709038504</v>
      </c>
      <c r="J416">
        <f>(Table2[[#This Row],[1M Return vs Nifty]]-AVERAGE(Table2[1M Return vs Nifty]))/_xlfn.STDEV.P(Table2[1M Return vs Nifty])</f>
        <v>0.58477164004459437</v>
      </c>
      <c r="K416">
        <v>24.383328633163899</v>
      </c>
      <c r="L416">
        <f>(Table2[[#This Row],[6M Return vs Nifty]]-AVERAGE(Table2[6M Return vs Nifty]))/_xlfn.STDEV.P(Table2[6M Return vs Nifty])</f>
        <v>0.35593131753249974</v>
      </c>
      <c r="M416">
        <v>3.70962347954262</v>
      </c>
      <c r="N416">
        <f>(Table2[[#This Row],[1W Return vs Nifty]]-AVERAGE(Table2[1W Return vs Nifty]))/_xlfn.STDEV.P(Table2[1W Return vs Nifty])</f>
        <v>0.62266392351447875</v>
      </c>
      <c r="O416">
        <v>361.05</v>
      </c>
      <c r="P416">
        <v>350.55891186843502</v>
      </c>
      <c r="Q416">
        <v>310.69478189964298</v>
      </c>
      <c r="R416">
        <v>68.173232408842196</v>
      </c>
      <c r="S416" s="1">
        <f>(Table2[[#This Row],[Close Price]]-Table2[[#This Row],[20D EMA]])/Table2[[#This Row],[20D EMA]]</f>
        <v>4.5838526519872622E-2</v>
      </c>
      <c r="T416" s="1">
        <f>(Table2[[#This Row],[Close Price]]-Table2[[#This Row],[50D EMA]])/Table2[[#This Row],[50D EMA]]</f>
        <v>7.7137072303880103E-2</v>
      </c>
      <c r="U416" s="1">
        <f>(Table2[[#This Row],[Close Price]]-Table2[[#This Row],[200D EMA]])/Table2[[#This Row],[200D EMA]]</f>
        <v>0.21534065584007134</v>
      </c>
      <c r="V416">
        <v>1.19607546997637</v>
      </c>
      <c r="W416">
        <v>366.15</v>
      </c>
      <c r="X416">
        <v>379.65</v>
      </c>
      <c r="Y416">
        <v>366.15</v>
      </c>
      <c r="Z416">
        <v>379.65</v>
      </c>
      <c r="AA416">
        <v>355.25</v>
      </c>
      <c r="AB416">
        <v>394.7</v>
      </c>
      <c r="AC416" s="1">
        <f>(Table2[[#This Row],[Close Price]]/Table2[[#This Row],[Day Low]])-1</f>
        <v>3.1271336883790912E-2</v>
      </c>
      <c r="AD416" s="1">
        <f>(Table2[[#This Row],[Day High]]/Table2[[#This Row],[Close Price]])-1</f>
        <v>5.429025423728584E-3</v>
      </c>
      <c r="AE416" s="1">
        <f>(Table2[[#This Row],[Close Price]]/Table2[[#This Row],[Current Week Low]])-1</f>
        <v>3.1271336883790912E-2</v>
      </c>
      <c r="AF416" s="1">
        <f>(Table2[[#This Row],[Current Week High]]/Table2[[#This Row],[Close Price]])-1</f>
        <v>5.429025423728584E-3</v>
      </c>
      <c r="AG416" s="1">
        <f>(Table2[[#This Row],[Close Price]]/Table2[[#This Row],[Current Month Low]])-1</f>
        <v>6.2913441238564349E-2</v>
      </c>
      <c r="AH416" s="1">
        <f>(Table2[[#This Row],[Current Month High]]/Table2[[#This Row],[Close Price]])-1</f>
        <v>4.5286016949152463E-2</v>
      </c>
      <c r="AI416">
        <v>4.5286016949152401</v>
      </c>
      <c r="AJ416">
        <v>73.609195402298795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-0.06</v>
      </c>
      <c r="AM416" t="s">
        <v>3189</v>
      </c>
      <c r="AN416">
        <v>5.92</v>
      </c>
      <c r="AO416" t="s">
        <v>3191</v>
      </c>
      <c r="AP416">
        <v>-3.0004745493191001E-2</v>
      </c>
      <c r="AQ416">
        <f>(Table2[[#This Row],[Sharpe Ratio]]-AVERAGE(Table2[Sharpe Ratio]))/_xlfn.STDEV.P(Table2[Sharpe Ratio])</f>
        <v>-1.1008500367823155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0.26873175446282582</v>
      </c>
      <c r="AS416">
        <f>_xlfn.RANK.AVG(Table2[[#This Row],[1Y Return vs Nifty Z-Score]],Table2[1Y Return vs Nifty Z-Score])</f>
        <v>363</v>
      </c>
      <c r="AT416">
        <f>_xlfn.RANK.AVG(Table2[[#This Row],[6M Return vs Nifty Z-Score]],Table2[6M Return vs Nifty Z-Score])</f>
        <v>213</v>
      </c>
      <c r="AU416">
        <f>_xlfn.RANK.AVG(Table2[[#This Row],[Sharpe Ratio Z-Score]],Table2[Sharpe Ratio Z-Score])</f>
        <v>643</v>
      </c>
      <c r="AV416">
        <f>(Table2[[#This Row],[Rank 1Y]]+Table2[[#This Row],[Rank 6M]]+Table2[[#This Row],[Rank Sharpe]])/3</f>
        <v>406.33333333333331</v>
      </c>
    </row>
    <row r="417" spans="1:48" x14ac:dyDescent="0.3">
      <c r="A417" t="s">
        <v>1104</v>
      </c>
      <c r="B417" t="s">
        <v>1105</v>
      </c>
      <c r="C417" t="s">
        <v>3149</v>
      </c>
      <c r="D417" t="s">
        <v>410</v>
      </c>
      <c r="E417">
        <v>11533.3324815</v>
      </c>
      <c r="F417">
        <v>2851.25</v>
      </c>
      <c r="G417">
        <v>3.97050545101578</v>
      </c>
      <c r="H417">
        <f>(Table2[[#This Row],[1Y Return vs Nifty]]-AVERAGE(Table2[1Y Return vs Nifty]))/_xlfn.STDEV.P(Table2[1Y Return vs Nifty])</f>
        <v>-0.31553286649486112</v>
      </c>
      <c r="I417">
        <v>5.9607530018102199</v>
      </c>
      <c r="J417">
        <f>(Table2[[#This Row],[1M Return vs Nifty]]-AVERAGE(Table2[1M Return vs Nifty]))/_xlfn.STDEV.P(Table2[1M Return vs Nifty])</f>
        <v>0.49060498928307533</v>
      </c>
      <c r="K417">
        <v>-4.1557597221631104</v>
      </c>
      <c r="L417">
        <f>(Table2[[#This Row],[6M Return vs Nifty]]-AVERAGE(Table2[6M Return vs Nifty]))/_xlfn.STDEV.P(Table2[6M Return vs Nifty])</f>
        <v>-0.56836898235829147</v>
      </c>
      <c r="M417">
        <v>4.8281127754859998</v>
      </c>
      <c r="N417">
        <f>(Table2[[#This Row],[1W Return vs Nifty]]-AVERAGE(Table2[1W Return vs Nifty]))/_xlfn.STDEV.P(Table2[1W Return vs Nifty])</f>
        <v>0.83922216185796183</v>
      </c>
      <c r="O417">
        <v>2801.34</v>
      </c>
      <c r="P417">
        <v>2719.72240837037</v>
      </c>
      <c r="Q417">
        <v>2532.6726033694799</v>
      </c>
      <c r="R417">
        <v>56.086956737214301</v>
      </c>
      <c r="S417" s="1">
        <f>(Table2[[#This Row],[Close Price]]-Table2[[#This Row],[20D EMA]])/Table2[[#This Row],[20D EMA]]</f>
        <v>1.7816473544803504E-2</v>
      </c>
      <c r="T417" s="1">
        <f>(Table2[[#This Row],[Close Price]]-Table2[[#This Row],[50D EMA]])/Table2[[#This Row],[50D EMA]]</f>
        <v>4.8360667700804078E-2</v>
      </c>
      <c r="U417" s="1">
        <f>(Table2[[#This Row],[Close Price]]-Table2[[#This Row],[200D EMA]])/Table2[[#This Row],[200D EMA]]</f>
        <v>0.12578704259156243</v>
      </c>
      <c r="V417">
        <v>0.81805584406683896</v>
      </c>
      <c r="W417">
        <v>2791.45</v>
      </c>
      <c r="X417">
        <v>2873.15</v>
      </c>
      <c r="Y417">
        <v>2791.45</v>
      </c>
      <c r="Z417">
        <v>2873.15</v>
      </c>
      <c r="AA417">
        <v>2757.05</v>
      </c>
      <c r="AB417">
        <v>3032.9</v>
      </c>
      <c r="AC417" s="1">
        <f>(Table2[[#This Row],[Close Price]]/Table2[[#This Row],[Day Low]])-1</f>
        <v>2.1422558168693762E-2</v>
      </c>
      <c r="AD417" s="1">
        <f>(Table2[[#This Row],[Day High]]/Table2[[#This Row],[Close Price]])-1</f>
        <v>7.6808417360807457E-3</v>
      </c>
      <c r="AE417" s="1">
        <f>(Table2[[#This Row],[Close Price]]/Table2[[#This Row],[Current Week Low]])-1</f>
        <v>2.1422558168693762E-2</v>
      </c>
      <c r="AF417" s="1">
        <f>(Table2[[#This Row],[Current Week High]]/Table2[[#This Row],[Close Price]])-1</f>
        <v>7.6808417360807457E-3</v>
      </c>
      <c r="AG417" s="1">
        <f>(Table2[[#This Row],[Close Price]]/Table2[[#This Row],[Current Month Low]])-1</f>
        <v>3.4166953809325218E-2</v>
      </c>
      <c r="AH417" s="1">
        <f>(Table2[[#This Row],[Current Month High]]/Table2[[#This Row],[Close Price]])-1</f>
        <v>6.3708899605436242E-2</v>
      </c>
      <c r="AI417">
        <v>6.3708899605436198</v>
      </c>
      <c r="AJ417">
        <v>38.655870839108097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0.14000000000000001</v>
      </c>
      <c r="AM417" t="s">
        <v>3191</v>
      </c>
      <c r="AN417">
        <v>-0.48</v>
      </c>
      <c r="AO417" t="s">
        <v>3189</v>
      </c>
      <c r="AP417">
        <v>8.0259834476395994E-2</v>
      </c>
      <c r="AQ417">
        <f>(Table2[[#This Row],[Sharpe Ratio]]-AVERAGE(Table2[Sharpe Ratio]))/_xlfn.STDEV.P(Table2[Sharpe Ratio])</f>
        <v>0.18148057985309224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0.62740588214097681</v>
      </c>
      <c r="AS417">
        <f>_xlfn.RANK.AVG(Table2[[#This Row],[1Y Return vs Nifty Z-Score]],Table2[1Y Return vs Nifty Z-Score])</f>
        <v>409</v>
      </c>
      <c r="AT417">
        <f>_xlfn.RANK.AVG(Table2[[#This Row],[6M Return vs Nifty Z-Score]],Table2[6M Return vs Nifty Z-Score])</f>
        <v>511</v>
      </c>
      <c r="AU417">
        <f>_xlfn.RANK.AVG(Table2[[#This Row],[Sharpe Ratio Z-Score]],Table2[Sharpe Ratio Z-Score])</f>
        <v>300</v>
      </c>
      <c r="AV417">
        <f>(Table2[[#This Row],[Rank 1Y]]+Table2[[#This Row],[Rank 6M]]+Table2[[#This Row],[Rank Sharpe]])/3</f>
        <v>406.66666666666669</v>
      </c>
    </row>
    <row r="418" spans="1:48" x14ac:dyDescent="0.3">
      <c r="A418" t="s">
        <v>558</v>
      </c>
      <c r="B418" t="s">
        <v>559</v>
      </c>
      <c r="C418" t="s">
        <v>3153</v>
      </c>
      <c r="D418" t="s">
        <v>78</v>
      </c>
      <c r="E418">
        <v>37148.643374525003</v>
      </c>
      <c r="F418">
        <v>4807.75</v>
      </c>
      <c r="G418">
        <v>19.619136694176099</v>
      </c>
      <c r="H418">
        <f>(Table2[[#This Row],[1Y Return vs Nifty]]-AVERAGE(Table2[1Y Return vs Nifty]))/_xlfn.STDEV.P(Table2[1Y Return vs Nifty])</f>
        <v>-3.6525830352336509E-2</v>
      </c>
      <c r="I418">
        <v>8.0845213403292799</v>
      </c>
      <c r="J418">
        <f>(Table2[[#This Row],[1M Return vs Nifty]]-AVERAGE(Table2[1M Return vs Nifty]))/_xlfn.STDEV.P(Table2[1M Return vs Nifty])</f>
        <v>0.69601899365772524</v>
      </c>
      <c r="K418">
        <v>3.06885061360807</v>
      </c>
      <c r="L418">
        <f>(Table2[[#This Row],[6M Return vs Nifty]]-AVERAGE(Table2[6M Return vs Nifty]))/_xlfn.STDEV.P(Table2[6M Return vs Nifty])</f>
        <v>-0.3343843008293535</v>
      </c>
      <c r="M418">
        <v>6.7542951442061003</v>
      </c>
      <c r="N418">
        <f>(Table2[[#This Row],[1W Return vs Nifty]]-AVERAGE(Table2[1W Return vs Nifty]))/_xlfn.STDEV.P(Table2[1W Return vs Nifty])</f>
        <v>1.212163290585061</v>
      </c>
      <c r="O418">
        <v>4507.59</v>
      </c>
      <c r="P418">
        <v>4389.88710105475</v>
      </c>
      <c r="Q418">
        <v>4086.2847706146899</v>
      </c>
      <c r="R418">
        <v>86.441683839373695</v>
      </c>
      <c r="S418" s="1">
        <f>(Table2[[#This Row],[Close Price]]-Table2[[#This Row],[20D EMA]])/Table2[[#This Row],[20D EMA]]</f>
        <v>6.6589907245335062E-2</v>
      </c>
      <c r="T418" s="1">
        <f>(Table2[[#This Row],[Close Price]]-Table2[[#This Row],[50D EMA]])/Table2[[#This Row],[50D EMA]]</f>
        <v>9.5187618571067764E-2</v>
      </c>
      <c r="U418" s="1">
        <f>(Table2[[#This Row],[Close Price]]-Table2[[#This Row],[200D EMA]])/Table2[[#This Row],[200D EMA]]</f>
        <v>0.17655774618879089</v>
      </c>
      <c r="V418">
        <v>1.06788116048253</v>
      </c>
      <c r="W418">
        <v>4642.7</v>
      </c>
      <c r="X418">
        <v>4830</v>
      </c>
      <c r="Y418">
        <v>4642.7</v>
      </c>
      <c r="Z418">
        <v>4830</v>
      </c>
      <c r="AA418">
        <v>4452.8999999999996</v>
      </c>
      <c r="AB418">
        <v>4830</v>
      </c>
      <c r="AC418" s="1">
        <f>(Table2[[#This Row],[Close Price]]/Table2[[#This Row],[Day Low]])-1</f>
        <v>3.5550434014689714E-2</v>
      </c>
      <c r="AD418" s="1">
        <f>(Table2[[#This Row],[Day High]]/Table2[[#This Row],[Close Price]])-1</f>
        <v>4.6279444646664114E-3</v>
      </c>
      <c r="AE418" s="1">
        <f>(Table2[[#This Row],[Close Price]]/Table2[[#This Row],[Current Week Low]])-1</f>
        <v>3.5550434014689714E-2</v>
      </c>
      <c r="AF418" s="1">
        <f>(Table2[[#This Row],[Current Week High]]/Table2[[#This Row],[Close Price]])-1</f>
        <v>4.6279444646664114E-3</v>
      </c>
      <c r="AG418" s="1">
        <f>(Table2[[#This Row],[Close Price]]/Table2[[#This Row],[Current Month Low]])-1</f>
        <v>7.9689640459026823E-2</v>
      </c>
      <c r="AH418" s="1">
        <f>(Table2[[#This Row],[Current Month High]]/Table2[[#This Row],[Close Price]])-1</f>
        <v>4.6279444646664114E-3</v>
      </c>
      <c r="AI418">
        <v>0.46279444646664097</v>
      </c>
      <c r="AJ418">
        <v>57.494308224002097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0.09</v>
      </c>
      <c r="AM418" t="s">
        <v>3191</v>
      </c>
      <c r="AN418">
        <v>9.24</v>
      </c>
      <c r="AO418" t="s">
        <v>3191</v>
      </c>
      <c r="AP418">
        <v>2.291137021761E-2</v>
      </c>
      <c r="AQ418">
        <f>(Table2[[#This Row],[Sharpe Ratio]]-AVERAGE(Table2[Sharpe Ratio]))/_xlfn.STDEV.P(Table2[Sharpe Ratio])</f>
        <v>-0.48545790171865355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1.0518142513424427</v>
      </c>
      <c r="AS418">
        <f>_xlfn.RANK.AVG(Table2[[#This Row],[1Y Return vs Nifty Z-Score]],Table2[1Y Return vs Nifty Z-Score])</f>
        <v>313</v>
      </c>
      <c r="AT418">
        <f>_xlfn.RANK.AVG(Table2[[#This Row],[6M Return vs Nifty Z-Score]],Table2[6M Return vs Nifty Z-Score])</f>
        <v>436</v>
      </c>
      <c r="AU418">
        <f>_xlfn.RANK.AVG(Table2[[#This Row],[Sharpe Ratio Z-Score]],Table2[Sharpe Ratio Z-Score])</f>
        <v>472</v>
      </c>
      <c r="AV418">
        <f>(Table2[[#This Row],[Rank 1Y]]+Table2[[#This Row],[Rank 6M]]+Table2[[#This Row],[Rank Sharpe]])/3</f>
        <v>407</v>
      </c>
    </row>
    <row r="419" spans="1:48" x14ac:dyDescent="0.3">
      <c r="A419" t="s">
        <v>1501</v>
      </c>
      <c r="B419" t="s">
        <v>1502</v>
      </c>
      <c r="C419" t="s">
        <v>3155</v>
      </c>
      <c r="D419" t="s">
        <v>127</v>
      </c>
      <c r="E419">
        <v>6883.1369734399996</v>
      </c>
      <c r="F419">
        <v>634.4</v>
      </c>
      <c r="G419">
        <v>-5.7824813663349701</v>
      </c>
      <c r="H419">
        <f>(Table2[[#This Row],[1Y Return vs Nifty]]-AVERAGE(Table2[1Y Return vs Nifty]))/_xlfn.STDEV.P(Table2[1Y Return vs Nifty])</f>
        <v>-0.48942359873609165</v>
      </c>
      <c r="I419">
        <v>16.3789403761442</v>
      </c>
      <c r="J419">
        <f>(Table2[[#This Row],[1M Return vs Nifty]]-AVERAGE(Table2[1M Return vs Nifty]))/_xlfn.STDEV.P(Table2[1M Return vs Nifty])</f>
        <v>1.4982674297070862</v>
      </c>
      <c r="K419">
        <v>9.5535556378544193</v>
      </c>
      <c r="L419">
        <f>(Table2[[#This Row],[6M Return vs Nifty]]-AVERAGE(Table2[6M Return vs Nifty]))/_xlfn.STDEV.P(Table2[6M Return vs Nifty])</f>
        <v>-0.12436305824486725</v>
      </c>
      <c r="M419">
        <v>-1.06121219845871</v>
      </c>
      <c r="N419">
        <f>(Table2[[#This Row],[1W Return vs Nifty]]-AVERAGE(Table2[1W Return vs Nifty]))/_xlfn.STDEV.P(Table2[1W Return vs Nifty])</f>
        <v>-0.30104967267402338</v>
      </c>
      <c r="O419">
        <v>656.03</v>
      </c>
      <c r="P419">
        <v>638.657716517582</v>
      </c>
      <c r="Q419">
        <v>594.08493406709601</v>
      </c>
      <c r="R419">
        <v>33.221115330485802</v>
      </c>
      <c r="S419" s="1">
        <f>(Table2[[#This Row],[Close Price]]-Table2[[#This Row],[20D EMA]])/Table2[[#This Row],[20D EMA]]</f>
        <v>-3.2971053153057019E-2</v>
      </c>
      <c r="T419" s="1">
        <f>(Table2[[#This Row],[Close Price]]-Table2[[#This Row],[50D EMA]])/Table2[[#This Row],[50D EMA]]</f>
        <v>-6.6666641731006346E-3</v>
      </c>
      <c r="U419" s="1">
        <f>(Table2[[#This Row],[Close Price]]-Table2[[#This Row],[200D EMA]])/Table2[[#This Row],[200D EMA]]</f>
        <v>6.7860778183529522E-2</v>
      </c>
      <c r="V419">
        <v>0.45779517634647698</v>
      </c>
      <c r="W419">
        <v>630.1</v>
      </c>
      <c r="X419">
        <v>661</v>
      </c>
      <c r="Y419">
        <v>630.1</v>
      </c>
      <c r="Z419">
        <v>661</v>
      </c>
      <c r="AA419">
        <v>630.1</v>
      </c>
      <c r="AB419">
        <v>679.5</v>
      </c>
      <c r="AC419" s="1">
        <f>(Table2[[#This Row],[Close Price]]/Table2[[#This Row],[Day Low]])-1</f>
        <v>6.8243136010155414E-3</v>
      </c>
      <c r="AD419" s="1">
        <f>(Table2[[#This Row],[Day High]]/Table2[[#This Row],[Close Price]])-1</f>
        <v>4.1929382093316647E-2</v>
      </c>
      <c r="AE419" s="1">
        <f>(Table2[[#This Row],[Close Price]]/Table2[[#This Row],[Current Week Low]])-1</f>
        <v>6.8243136010155414E-3</v>
      </c>
      <c r="AF419" s="1">
        <f>(Table2[[#This Row],[Current Week High]]/Table2[[#This Row],[Close Price]])-1</f>
        <v>4.1929382093316647E-2</v>
      </c>
      <c r="AG419" s="1">
        <f>(Table2[[#This Row],[Close Price]]/Table2[[#This Row],[Current Month Low]])-1</f>
        <v>6.8243136010155414E-3</v>
      </c>
      <c r="AH419" s="1">
        <f>(Table2[[#This Row],[Current Month High]]/Table2[[#This Row],[Close Price]])-1</f>
        <v>7.1090794451450279E-2</v>
      </c>
      <c r="AI419">
        <v>32.668663303909199</v>
      </c>
      <c r="AJ419">
        <v>40.727595385980401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</v>
      </c>
      <c r="AM419">
        <v>0</v>
      </c>
      <c r="AN419">
        <v>-7.07</v>
      </c>
      <c r="AO419" t="s">
        <v>3189</v>
      </c>
      <c r="AP419">
        <v>5.3063068490717E-2</v>
      </c>
      <c r="AQ419">
        <f>(Table2[[#This Row],[Sharpe Ratio]]-AVERAGE(Table2[Sharpe Ratio]))/_xlfn.STDEV.P(Table2[Sharpe Ratio])</f>
        <v>-0.13480635205671837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0.44862474799538554</v>
      </c>
      <c r="AS419">
        <f>_xlfn.RANK.AVG(Table2[[#This Row],[1Y Return vs Nifty Z-Score]],Table2[1Y Return vs Nifty Z-Score])</f>
        <v>475</v>
      </c>
      <c r="AT419">
        <f>_xlfn.RANK.AVG(Table2[[#This Row],[6M Return vs Nifty Z-Score]],Table2[6M Return vs Nifty Z-Score])</f>
        <v>367</v>
      </c>
      <c r="AU419">
        <f>_xlfn.RANK.AVG(Table2[[#This Row],[Sharpe Ratio Z-Score]],Table2[Sharpe Ratio Z-Score])</f>
        <v>381</v>
      </c>
      <c r="AV419">
        <f>(Table2[[#This Row],[Rank 1Y]]+Table2[[#This Row],[Rank 6M]]+Table2[[#This Row],[Rank Sharpe]])/3</f>
        <v>407.66666666666669</v>
      </c>
    </row>
    <row r="420" spans="1:48" x14ac:dyDescent="0.3">
      <c r="A420" t="s">
        <v>44</v>
      </c>
      <c r="B420" t="s">
        <v>45</v>
      </c>
      <c r="C420" t="s">
        <v>3147</v>
      </c>
      <c r="D420" t="s">
        <v>46</v>
      </c>
      <c r="E420">
        <v>492014.42506699997</v>
      </c>
      <c r="F420">
        <v>3578.3</v>
      </c>
      <c r="G420">
        <v>-2.17771732332533</v>
      </c>
      <c r="H420">
        <f>(Table2[[#This Row],[1Y Return vs Nifty]]-AVERAGE(Table2[1Y Return vs Nifty]))/_xlfn.STDEV.P(Table2[1Y Return vs Nifty])</f>
        <v>-0.42515251227459311</v>
      </c>
      <c r="I420">
        <v>-2.8495213176393399</v>
      </c>
      <c r="J420">
        <f>(Table2[[#This Row],[1M Return vs Nifty]]-AVERAGE(Table2[1M Return vs Nifty]))/_xlfn.STDEV.P(Table2[1M Return vs Nifty])</f>
        <v>-0.36153773022806029</v>
      </c>
      <c r="K420">
        <v>-12.571480761742</v>
      </c>
      <c r="L420">
        <f>(Table2[[#This Row],[6M Return vs Nifty]]-AVERAGE(Table2[6M Return vs Nifty]))/_xlfn.STDEV.P(Table2[6M Return vs Nifty])</f>
        <v>-0.8409303684765721</v>
      </c>
      <c r="M420">
        <v>-2.4729065867387998</v>
      </c>
      <c r="N420">
        <f>(Table2[[#This Row],[1W Return vs Nifty]]-AVERAGE(Table2[1W Return vs Nifty]))/_xlfn.STDEV.P(Table2[1W Return vs Nifty])</f>
        <v>-0.5743773217754532</v>
      </c>
      <c r="O420">
        <v>3630.87</v>
      </c>
      <c r="P420">
        <v>3621.5896491049698</v>
      </c>
      <c r="Q420">
        <v>3442.8806461918998</v>
      </c>
      <c r="R420">
        <v>34.187732757850199</v>
      </c>
      <c r="S420" s="1">
        <f>(Table2[[#This Row],[Close Price]]-Table2[[#This Row],[20D EMA]])/Table2[[#This Row],[20D EMA]]</f>
        <v>-1.4478623580574272E-2</v>
      </c>
      <c r="T420" s="1">
        <f>(Table2[[#This Row],[Close Price]]-Table2[[#This Row],[50D EMA]])/Table2[[#This Row],[50D EMA]]</f>
        <v>-1.1953217592078137E-2</v>
      </c>
      <c r="U420" s="1">
        <f>(Table2[[#This Row],[Close Price]]-Table2[[#This Row],[200D EMA]])/Table2[[#This Row],[200D EMA]]</f>
        <v>3.9333153752479033E-2</v>
      </c>
      <c r="V420">
        <v>0.818271761501422</v>
      </c>
      <c r="W420">
        <v>3553.85</v>
      </c>
      <c r="X420">
        <v>3594</v>
      </c>
      <c r="Y420">
        <v>3553.85</v>
      </c>
      <c r="Z420">
        <v>3594</v>
      </c>
      <c r="AA420">
        <v>3536.2</v>
      </c>
      <c r="AB420">
        <v>3721.95</v>
      </c>
      <c r="AC420" s="1">
        <f>(Table2[[#This Row],[Close Price]]/Table2[[#This Row],[Day Low]])-1</f>
        <v>6.8798626841313215E-3</v>
      </c>
      <c r="AD420" s="1">
        <f>(Table2[[#This Row],[Day High]]/Table2[[#This Row],[Close Price]])-1</f>
        <v>4.3875583377581684E-3</v>
      </c>
      <c r="AE420" s="1">
        <f>(Table2[[#This Row],[Close Price]]/Table2[[#This Row],[Current Week Low]])-1</f>
        <v>6.8798626841313215E-3</v>
      </c>
      <c r="AF420" s="1">
        <f>(Table2[[#This Row],[Current Week High]]/Table2[[#This Row],[Close Price]])-1</f>
        <v>4.3875583377581684E-3</v>
      </c>
      <c r="AG420" s="1">
        <f>(Table2[[#This Row],[Close Price]]/Table2[[#This Row],[Current Month Low]])-1</f>
        <v>1.1905435212940629E-2</v>
      </c>
      <c r="AH420" s="1">
        <f>(Table2[[#This Row],[Current Month High]]/Table2[[#This Row],[Close Price]])-1</f>
        <v>4.0144761478914548E-2</v>
      </c>
      <c r="AI420">
        <v>9.5464326635553203</v>
      </c>
      <c r="AJ420">
        <v>25.728641450431301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-0.03</v>
      </c>
      <c r="AM420" t="s">
        <v>3189</v>
      </c>
      <c r="AN420">
        <v>-0.78</v>
      </c>
      <c r="AO420" t="s">
        <v>3189</v>
      </c>
      <c r="AP420">
        <v>0.12235033381176499</v>
      </c>
      <c r="AQ420">
        <f>(Table2[[#This Row],[Sharpe Ratio]]-AVERAGE(Table2[Sharpe Ratio]))/_xlfn.STDEV.P(Table2[Sharpe Ratio])</f>
        <v>0.67097535670802566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-1.5310225760466531</v>
      </c>
      <c r="AS420">
        <f>_xlfn.RANK.AVG(Table2[[#This Row],[1Y Return vs Nifty Z-Score]],Table2[1Y Return vs Nifty Z-Score])</f>
        <v>450</v>
      </c>
      <c r="AT420">
        <f>_xlfn.RANK.AVG(Table2[[#This Row],[6M Return vs Nifty Z-Score]],Table2[6M Return vs Nifty Z-Score])</f>
        <v>598</v>
      </c>
      <c r="AU420">
        <f>_xlfn.RANK.AVG(Table2[[#This Row],[Sharpe Ratio Z-Score]],Table2[Sharpe Ratio Z-Score])</f>
        <v>177</v>
      </c>
      <c r="AV420">
        <f>(Table2[[#This Row],[Rank 1Y]]+Table2[[#This Row],[Rank 6M]]+Table2[[#This Row],[Rank Sharpe]])/3</f>
        <v>408.33333333333331</v>
      </c>
    </row>
    <row r="421" spans="1:48" x14ac:dyDescent="0.3">
      <c r="A421" t="s">
        <v>1198</v>
      </c>
      <c r="B421" t="s">
        <v>1199</v>
      </c>
      <c r="C421" t="s">
        <v>3146</v>
      </c>
      <c r="D421" t="s">
        <v>223</v>
      </c>
      <c r="E421">
        <v>9975.2032636000004</v>
      </c>
      <c r="F421">
        <v>747.05</v>
      </c>
      <c r="G421">
        <v>-16.851694195106901</v>
      </c>
      <c r="H421">
        <f>(Table2[[#This Row],[1Y Return vs Nifty]]-AVERAGE(Table2[1Y Return vs Nifty]))/_xlfn.STDEV.P(Table2[1Y Return vs Nifty])</f>
        <v>-0.68678196291483307</v>
      </c>
      <c r="I421">
        <v>12.0370862919185</v>
      </c>
      <c r="J421">
        <f>(Table2[[#This Row],[1M Return vs Nifty]]-AVERAGE(Table2[1M Return vs Nifty]))/_xlfn.STDEV.P(Table2[1M Return vs Nifty])</f>
        <v>1.0783169023001511</v>
      </c>
      <c r="K421">
        <v>12.191991075070201</v>
      </c>
      <c r="L421">
        <f>(Table2[[#This Row],[6M Return vs Nifty]]-AVERAGE(Table2[6M Return vs Nifty]))/_xlfn.STDEV.P(Table2[6M Return vs Nifty])</f>
        <v>-3.8911601789852743E-2</v>
      </c>
      <c r="M421">
        <v>6.8760881902759303</v>
      </c>
      <c r="N421">
        <f>(Table2[[#This Row],[1W Return vs Nifty]]-AVERAGE(Table2[1W Return vs Nifty]))/_xlfn.STDEV.P(Table2[1W Return vs Nifty])</f>
        <v>1.2357444617192228</v>
      </c>
      <c r="O421">
        <v>721.84</v>
      </c>
      <c r="P421">
        <v>674.86814507173199</v>
      </c>
      <c r="Q421">
        <v>627.29850075932302</v>
      </c>
      <c r="R421">
        <v>53.739696796411998</v>
      </c>
      <c r="S421" s="1">
        <f>(Table2[[#This Row],[Close Price]]-Table2[[#This Row],[20D EMA]])/Table2[[#This Row],[20D EMA]]</f>
        <v>3.4924637038678825E-2</v>
      </c>
      <c r="T421" s="1">
        <f>(Table2[[#This Row],[Close Price]]-Table2[[#This Row],[50D EMA]])/Table2[[#This Row],[50D EMA]]</f>
        <v>0.10695697441845582</v>
      </c>
      <c r="U421" s="1">
        <f>(Table2[[#This Row],[Close Price]]-Table2[[#This Row],[200D EMA]])/Table2[[#This Row],[200D EMA]]</f>
        <v>0.19090034345008303</v>
      </c>
      <c r="V421">
        <v>2.4319126930605499</v>
      </c>
      <c r="W421">
        <v>743.3</v>
      </c>
      <c r="X421">
        <v>767.2</v>
      </c>
      <c r="Y421">
        <v>743.3</v>
      </c>
      <c r="Z421">
        <v>767.2</v>
      </c>
      <c r="AA421">
        <v>713.65</v>
      </c>
      <c r="AB421">
        <v>855</v>
      </c>
      <c r="AC421" s="1">
        <f>(Table2[[#This Row],[Close Price]]/Table2[[#This Row],[Day Low]])-1</f>
        <v>5.0450692856180979E-3</v>
      </c>
      <c r="AD421" s="1">
        <f>(Table2[[#This Row],[Day High]]/Table2[[#This Row],[Close Price]])-1</f>
        <v>2.6972759520781819E-2</v>
      </c>
      <c r="AE421" s="1">
        <f>(Table2[[#This Row],[Close Price]]/Table2[[#This Row],[Current Week Low]])-1</f>
        <v>5.0450692856180979E-3</v>
      </c>
      <c r="AF421" s="1">
        <f>(Table2[[#This Row],[Current Week High]]/Table2[[#This Row],[Close Price]])-1</f>
        <v>2.6972759520781819E-2</v>
      </c>
      <c r="AG421" s="1">
        <f>(Table2[[#This Row],[Close Price]]/Table2[[#This Row],[Current Month Low]])-1</f>
        <v>4.6801653471589599E-2</v>
      </c>
      <c r="AH421" s="1">
        <f>(Table2[[#This Row],[Current Month High]]/Table2[[#This Row],[Close Price]])-1</f>
        <v>0.14450170671307139</v>
      </c>
      <c r="AI421">
        <v>14.450170671307101</v>
      </c>
      <c r="AJ421">
        <v>35.433284989122498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0.08</v>
      </c>
      <c r="AM421" t="s">
        <v>3191</v>
      </c>
      <c r="AN421">
        <v>4.37</v>
      </c>
      <c r="AO421" t="s">
        <v>3191</v>
      </c>
      <c r="AP421">
        <v>7.2959625497116001E-2</v>
      </c>
      <c r="AQ421">
        <f>(Table2[[#This Row],[Sharpe Ratio]]-AVERAGE(Table2[Sharpe Ratio]))/_xlfn.STDEV.P(Table2[Sharpe Ratio])</f>
        <v>9.6582224601120398E-2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1.6849500239158086</v>
      </c>
      <c r="AS421">
        <f>_xlfn.RANK.AVG(Table2[[#This Row],[1Y Return vs Nifty Z-Score]],Table2[1Y Return vs Nifty Z-Score])</f>
        <v>567</v>
      </c>
      <c r="AT421">
        <f>_xlfn.RANK.AVG(Table2[[#This Row],[6M Return vs Nifty Z-Score]],Table2[6M Return vs Nifty Z-Score])</f>
        <v>332</v>
      </c>
      <c r="AU421">
        <f>_xlfn.RANK.AVG(Table2[[#This Row],[Sharpe Ratio Z-Score]],Table2[Sharpe Ratio Z-Score])</f>
        <v>328</v>
      </c>
      <c r="AV421">
        <f>(Table2[[#This Row],[Rank 1Y]]+Table2[[#This Row],[Rank 6M]]+Table2[[#This Row],[Rank Sharpe]])/3</f>
        <v>409</v>
      </c>
    </row>
    <row r="422" spans="1:48" x14ac:dyDescent="0.3">
      <c r="A422" t="s">
        <v>209</v>
      </c>
      <c r="B422" t="s">
        <v>210</v>
      </c>
      <c r="C422" t="s">
        <v>3144</v>
      </c>
      <c r="D422" t="s">
        <v>34</v>
      </c>
      <c r="E422">
        <v>121811.436126345</v>
      </c>
      <c r="F422">
        <v>235.55</v>
      </c>
      <c r="G422">
        <v>-9.6657311664233596</v>
      </c>
      <c r="H422">
        <f>(Table2[[#This Row],[1Y Return vs Nifty]]-AVERAGE(Table2[1Y Return vs Nifty]))/_xlfn.STDEV.P(Table2[1Y Return vs Nifty])</f>
        <v>-0.55865994282831166</v>
      </c>
      <c r="I422">
        <v>-5.2570790959832898</v>
      </c>
      <c r="J422">
        <f>(Table2[[#This Row],[1M Return vs Nifty]]-AVERAGE(Table2[1M Return vs Nifty]))/_xlfn.STDEV.P(Table2[1M Return vs Nifty])</f>
        <v>-0.59440026756008491</v>
      </c>
      <c r="K422">
        <v>-25.946742039455099</v>
      </c>
      <c r="L422">
        <f>(Table2[[#This Row],[6M Return vs Nifty]]-AVERAGE(Table2[6M Return vs Nifty]))/_xlfn.STDEV.P(Table2[6M Return vs Nifty])</f>
        <v>-1.2741172263111642</v>
      </c>
      <c r="M422">
        <v>-4.70046635896691</v>
      </c>
      <c r="N422">
        <f>(Table2[[#This Row],[1W Return vs Nifty]]-AVERAGE(Table2[1W Return vs Nifty]))/_xlfn.STDEV.P(Table2[1W Return vs Nifty])</f>
        <v>-1.005670157413775</v>
      </c>
      <c r="O422">
        <v>246.67</v>
      </c>
      <c r="P422">
        <v>251.941357591697</v>
      </c>
      <c r="Q422">
        <v>246.580591301498</v>
      </c>
      <c r="R422">
        <v>22.958066340028001</v>
      </c>
      <c r="S422" s="1">
        <f>(Table2[[#This Row],[Close Price]]-Table2[[#This Row],[20D EMA]])/Table2[[#This Row],[20D EMA]]</f>
        <v>-4.5080471885514964E-2</v>
      </c>
      <c r="T422" s="1">
        <f>(Table2[[#This Row],[Close Price]]-Table2[[#This Row],[50D EMA]])/Table2[[#This Row],[50D EMA]]</f>
        <v>-6.50602098376451E-2</v>
      </c>
      <c r="U422" s="1">
        <f>(Table2[[#This Row],[Close Price]]-Table2[[#This Row],[200D EMA]])/Table2[[#This Row],[200D EMA]]</f>
        <v>-4.4734223578897635E-2</v>
      </c>
      <c r="V422">
        <v>0.847850490299488</v>
      </c>
      <c r="W422">
        <v>231.5</v>
      </c>
      <c r="X422">
        <v>237.2</v>
      </c>
      <c r="Y422">
        <v>231.5</v>
      </c>
      <c r="Z422">
        <v>237.2</v>
      </c>
      <c r="AA422">
        <v>231.5</v>
      </c>
      <c r="AB422">
        <v>255.95</v>
      </c>
      <c r="AC422" s="1">
        <f>(Table2[[#This Row],[Close Price]]/Table2[[#This Row],[Day Low]])-1</f>
        <v>1.7494600431965601E-2</v>
      </c>
      <c r="AD422" s="1">
        <f>(Table2[[#This Row],[Day High]]/Table2[[#This Row],[Close Price]])-1</f>
        <v>7.0048821906176784E-3</v>
      </c>
      <c r="AE422" s="1">
        <f>(Table2[[#This Row],[Close Price]]/Table2[[#This Row],[Current Week Low]])-1</f>
        <v>1.7494600431965601E-2</v>
      </c>
      <c r="AF422" s="1">
        <f>(Table2[[#This Row],[Current Week High]]/Table2[[#This Row],[Close Price]])-1</f>
        <v>7.0048821906176784E-3</v>
      </c>
      <c r="AG422" s="1">
        <f>(Table2[[#This Row],[Close Price]]/Table2[[#This Row],[Current Month Low]])-1</f>
        <v>1.7494600431965601E-2</v>
      </c>
      <c r="AH422" s="1">
        <f>(Table2[[#This Row],[Current Month High]]/Table2[[#This Row],[Close Price]])-1</f>
        <v>8.66058161749097E-2</v>
      </c>
      <c r="AI422">
        <v>27.2341328804924</v>
      </c>
      <c r="AJ422">
        <v>25.392600479105599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-0.16</v>
      </c>
      <c r="AM422" t="s">
        <v>3189</v>
      </c>
      <c r="AN422">
        <v>-7.3</v>
      </c>
      <c r="AO422" t="s">
        <v>3189</v>
      </c>
      <c r="AP422">
        <v>0.13753527518602299</v>
      </c>
      <c r="AQ422">
        <f>(Table2[[#This Row],[Sharpe Ratio]]-AVERAGE(Table2[Sharpe Ratio]))/_xlfn.STDEV.P(Table2[Sharpe Ratio])</f>
        <v>0.84756982830892902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505</v>
      </c>
      <c r="AT422">
        <f>_xlfn.RANK.AVG(Table2[[#This Row],[6M Return vs Nifty Z-Score]],Table2[6M Return vs Nifty Z-Score])</f>
        <v>704</v>
      </c>
      <c r="AU422">
        <f>_xlfn.RANK.AVG(Table2[[#This Row],[Sharpe Ratio Z-Score]],Table2[Sharpe Ratio Z-Score])</f>
        <v>143</v>
      </c>
      <c r="AV422">
        <f>(Table2[[#This Row],[Rank 1Y]]+Table2[[#This Row],[Rank 6M]]+Table2[[#This Row],[Rank Sharpe]])/3</f>
        <v>450.66666666666669</v>
      </c>
    </row>
    <row r="423" spans="1:48" x14ac:dyDescent="0.3">
      <c r="A423" t="s">
        <v>360</v>
      </c>
      <c r="B423" t="s">
        <v>361</v>
      </c>
      <c r="C423" t="s">
        <v>3158</v>
      </c>
      <c r="D423" t="s">
        <v>163</v>
      </c>
      <c r="E423">
        <v>70044.122985649999</v>
      </c>
      <c r="F423">
        <v>4617.25</v>
      </c>
      <c r="G423">
        <v>-0.26742934316843697</v>
      </c>
      <c r="H423">
        <f>(Table2[[#This Row],[1Y Return vs Nifty]]-AVERAGE(Table2[1Y Return vs Nifty]))/_xlfn.STDEV.P(Table2[1Y Return vs Nifty])</f>
        <v>-0.39109306137180444</v>
      </c>
      <c r="I423">
        <v>-6.6852093509297994E-2</v>
      </c>
      <c r="J423">
        <f>(Table2[[#This Row],[1M Return vs Nifty]]-AVERAGE(Table2[1M Return vs Nifty]))/_xlfn.STDEV.P(Table2[1M Return vs Nifty])</f>
        <v>-9.239386090319876E-2</v>
      </c>
      <c r="K423">
        <v>15.5670366524696</v>
      </c>
      <c r="L423">
        <f>(Table2[[#This Row],[6M Return vs Nifty]]-AVERAGE(Table2[6M Return vs Nifty]))/_xlfn.STDEV.P(Table2[6M Return vs Nifty])</f>
        <v>7.0396572335935964E-2</v>
      </c>
      <c r="M423">
        <v>3.6434614281409798</v>
      </c>
      <c r="N423">
        <f>(Table2[[#This Row],[1W Return vs Nifty]]-AVERAGE(Table2[1W Return vs Nifty]))/_xlfn.STDEV.P(Table2[1W Return vs Nifty])</f>
        <v>0.60985384357120542</v>
      </c>
      <c r="O423">
        <v>4460.17</v>
      </c>
      <c r="P423">
        <v>4257.7634405661902</v>
      </c>
      <c r="Q423">
        <v>3855.0236083345499</v>
      </c>
      <c r="R423">
        <v>69.871313336461498</v>
      </c>
      <c r="S423" s="1">
        <f>(Table2[[#This Row],[Close Price]]-Table2[[#This Row],[20D EMA]])/Table2[[#This Row],[20D EMA]]</f>
        <v>3.5218388536759793E-2</v>
      </c>
      <c r="T423" s="1">
        <f>(Table2[[#This Row],[Close Price]]-Table2[[#This Row],[50D EMA]])/Table2[[#This Row],[50D EMA]]</f>
        <v>8.4430843669888317E-2</v>
      </c>
      <c r="U423" s="1">
        <f>(Table2[[#This Row],[Close Price]]-Table2[[#This Row],[200D EMA]])/Table2[[#This Row],[200D EMA]]</f>
        <v>0.1977228855401868</v>
      </c>
      <c r="V423">
        <v>0.81090382630131297</v>
      </c>
      <c r="W423">
        <v>4565.7</v>
      </c>
      <c r="X423">
        <v>4644.1499999999996</v>
      </c>
      <c r="Y423">
        <v>4565.7</v>
      </c>
      <c r="Z423">
        <v>4644.1499999999996</v>
      </c>
      <c r="AA423">
        <v>4476.6000000000004</v>
      </c>
      <c r="AB423">
        <v>4660.95</v>
      </c>
      <c r="AC423" s="1">
        <f>(Table2[[#This Row],[Close Price]]/Table2[[#This Row],[Day Low]])-1</f>
        <v>1.1290711172438073E-2</v>
      </c>
      <c r="AD423" s="1">
        <f>(Table2[[#This Row],[Day High]]/Table2[[#This Row],[Close Price]])-1</f>
        <v>5.8259786669554448E-3</v>
      </c>
      <c r="AE423" s="1">
        <f>(Table2[[#This Row],[Close Price]]/Table2[[#This Row],[Current Week Low]])-1</f>
        <v>1.1290711172438073E-2</v>
      </c>
      <c r="AF423" s="1">
        <f>(Table2[[#This Row],[Current Week High]]/Table2[[#This Row],[Close Price]])-1</f>
        <v>5.8259786669554448E-3</v>
      </c>
      <c r="AG423" s="1">
        <f>(Table2[[#This Row],[Close Price]]/Table2[[#This Row],[Current Month Low]])-1</f>
        <v>3.1418934012420019E-2</v>
      </c>
      <c r="AH423" s="1">
        <f>(Table2[[#This Row],[Current Month High]]/Table2[[#This Row],[Close Price]])-1</f>
        <v>9.4645080946449411E-3</v>
      </c>
      <c r="AI423">
        <v>0.946450809464494</v>
      </c>
      <c r="AJ423">
        <v>43.392857142857103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0.21</v>
      </c>
      <c r="AM423" t="s">
        <v>3191</v>
      </c>
      <c r="AN423">
        <v>4.2699999999999996</v>
      </c>
      <c r="AO423" t="s">
        <v>3191</v>
      </c>
      <c r="AP423">
        <v>1.0839112883648E-2</v>
      </c>
      <c r="AQ423">
        <f>(Table2[[#This Row],[Sharpe Ratio]]-AVERAGE(Table2[Sharpe Ratio]))/_xlfn.STDEV.P(Table2[Sharpe Ratio])</f>
        <v>-0.62585316913372602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-0.42908967550158794</v>
      </c>
      <c r="AS423">
        <f>_xlfn.RANK.AVG(Table2[[#This Row],[1Y Return vs Nifty Z-Score]],Table2[1Y Return vs Nifty Z-Score])</f>
        <v>437</v>
      </c>
      <c r="AT423">
        <f>_xlfn.RANK.AVG(Table2[[#This Row],[6M Return vs Nifty Z-Score]],Table2[6M Return vs Nifty Z-Score])</f>
        <v>299</v>
      </c>
      <c r="AU423">
        <f>_xlfn.RANK.AVG(Table2[[#This Row],[Sharpe Ratio Z-Score]],Table2[Sharpe Ratio Z-Score])</f>
        <v>501</v>
      </c>
      <c r="AV423">
        <f>(Table2[[#This Row],[Rank 1Y]]+Table2[[#This Row],[Rank 6M]]+Table2[[#This Row],[Rank Sharpe]])/3</f>
        <v>412.33333333333331</v>
      </c>
    </row>
    <row r="424" spans="1:48" x14ac:dyDescent="0.3">
      <c r="A424" t="s">
        <v>606</v>
      </c>
      <c r="B424" t="s">
        <v>607</v>
      </c>
      <c r="C424" t="s">
        <v>3152</v>
      </c>
      <c r="D424" t="s">
        <v>182</v>
      </c>
      <c r="E424">
        <v>31433.953034504899</v>
      </c>
      <c r="F424">
        <v>171.15</v>
      </c>
      <c r="G424">
        <v>42.640078055648701</v>
      </c>
      <c r="H424">
        <f>(Table2[[#This Row],[1Y Return vs Nifty]]-AVERAGE(Table2[1Y Return vs Nifty]))/_xlfn.STDEV.P(Table2[1Y Return vs Nifty])</f>
        <v>0.37392569851749241</v>
      </c>
      <c r="I424">
        <v>-3.3585578620322898</v>
      </c>
      <c r="J424">
        <f>(Table2[[#This Row],[1M Return vs Nifty]]-AVERAGE(Table2[1M Return vs Nifty]))/_xlfn.STDEV.P(Table2[1M Return vs Nifty])</f>
        <v>-0.41077249517879116</v>
      </c>
      <c r="K424">
        <v>-2.7768647290790498</v>
      </c>
      <c r="L424">
        <f>(Table2[[#This Row],[6M Return vs Nifty]]-AVERAGE(Table2[6M Return vs Nifty]))/_xlfn.STDEV.P(Table2[6M Return vs Nifty])</f>
        <v>-0.52371047611039967</v>
      </c>
      <c r="M424">
        <v>-3.4494845704532699</v>
      </c>
      <c r="N424">
        <f>(Table2[[#This Row],[1W Return vs Nifty]]-AVERAGE(Table2[1W Return vs Nifty]))/_xlfn.STDEV.P(Table2[1W Return vs Nifty])</f>
        <v>-0.76345915610794934</v>
      </c>
      <c r="O424">
        <v>177.35</v>
      </c>
      <c r="P424">
        <v>180.56456174019701</v>
      </c>
      <c r="Q424">
        <v>162.159622018644</v>
      </c>
      <c r="R424">
        <v>33.551038073425701</v>
      </c>
      <c r="S424" s="1">
        <f>(Table2[[#This Row],[Close Price]]-Table2[[#This Row],[20D EMA]])/Table2[[#This Row],[20D EMA]]</f>
        <v>-3.4959120383422547E-2</v>
      </c>
      <c r="T424" s="1">
        <f>(Table2[[#This Row],[Close Price]]-Table2[[#This Row],[50D EMA]])/Table2[[#This Row],[50D EMA]]</f>
        <v>-5.213958735570174E-2</v>
      </c>
      <c r="U424" s="1">
        <f>(Table2[[#This Row],[Close Price]]-Table2[[#This Row],[200D EMA]])/Table2[[#This Row],[200D EMA]]</f>
        <v>5.5441532666636047E-2</v>
      </c>
      <c r="V424">
        <v>0.83774365693714203</v>
      </c>
      <c r="W424">
        <v>168.02</v>
      </c>
      <c r="X424">
        <v>172.67</v>
      </c>
      <c r="Y424">
        <v>168.02</v>
      </c>
      <c r="Z424">
        <v>172.67</v>
      </c>
      <c r="AA424">
        <v>168.02</v>
      </c>
      <c r="AB424">
        <v>183</v>
      </c>
      <c r="AC424" s="1">
        <f>(Table2[[#This Row],[Close Price]]/Table2[[#This Row],[Day Low]])-1</f>
        <v>1.8628734674443592E-2</v>
      </c>
      <c r="AD424" s="1">
        <f>(Table2[[#This Row],[Day High]]/Table2[[#This Row],[Close Price]])-1</f>
        <v>8.8810984516505265E-3</v>
      </c>
      <c r="AE424" s="1">
        <f>(Table2[[#This Row],[Close Price]]/Table2[[#This Row],[Current Week Low]])-1</f>
        <v>1.8628734674443592E-2</v>
      </c>
      <c r="AF424" s="1">
        <f>(Table2[[#This Row],[Current Week High]]/Table2[[#This Row],[Close Price]])-1</f>
        <v>8.8810984516505265E-3</v>
      </c>
      <c r="AG424" s="1">
        <f>(Table2[[#This Row],[Close Price]]/Table2[[#This Row],[Current Month Low]])-1</f>
        <v>1.8628734674443592E-2</v>
      </c>
      <c r="AH424" s="1">
        <f>(Table2[[#This Row],[Current Month High]]/Table2[[#This Row],[Close Price]])-1</f>
        <v>6.9237510955302284E-2</v>
      </c>
      <c r="AI424">
        <v>22.115103710195701</v>
      </c>
      <c r="AJ424">
        <v>93.1715575620767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-0.02</v>
      </c>
      <c r="AM424" t="s">
        <v>3189</v>
      </c>
      <c r="AN424">
        <v>-0.12</v>
      </c>
      <c r="AO424" t="s">
        <v>3189</v>
      </c>
      <c r="AP424">
        <v>6.5873311691079003E-2</v>
      </c>
      <c r="AQ424">
        <f>(Table2[[#This Row],[Sharpe Ratio]]-AVERAGE(Table2[Sharpe Ratio]))/_xlfn.STDEV.P(Table2[Sharpe Ratio])</f>
        <v>1.4171380111677031E-2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196</v>
      </c>
      <c r="AT424">
        <f>_xlfn.RANK.AVG(Table2[[#This Row],[6M Return vs Nifty Z-Score]],Table2[6M Return vs Nifty Z-Score])</f>
        <v>499</v>
      </c>
      <c r="AU424">
        <f>_xlfn.RANK.AVG(Table2[[#This Row],[Sharpe Ratio Z-Score]],Table2[Sharpe Ratio Z-Score])</f>
        <v>346</v>
      </c>
      <c r="AV424">
        <f>(Table2[[#This Row],[Rank 1Y]]+Table2[[#This Row],[Rank 6M]]+Table2[[#This Row],[Rank Sharpe]])/3</f>
        <v>347</v>
      </c>
    </row>
    <row r="425" spans="1:48" x14ac:dyDescent="0.3">
      <c r="A425" t="s">
        <v>142</v>
      </c>
      <c r="B425" t="s">
        <v>143</v>
      </c>
      <c r="C425" t="s">
        <v>3146</v>
      </c>
      <c r="D425" t="s">
        <v>144</v>
      </c>
      <c r="E425">
        <v>198276.33594501999</v>
      </c>
      <c r="F425">
        <v>1493.25</v>
      </c>
      <c r="G425">
        <v>36.5657364213195</v>
      </c>
      <c r="H425">
        <f>(Table2[[#This Row],[1Y Return vs Nifty]]-AVERAGE(Table2[1Y Return vs Nifty]))/_xlfn.STDEV.P(Table2[1Y Return vs Nifty])</f>
        <v>0.2656233154159619</v>
      </c>
      <c r="I425">
        <v>-3.9553805862893898</v>
      </c>
      <c r="J425">
        <f>(Table2[[#This Row],[1M Return vs Nifty]]-AVERAGE(Table2[1M Return vs Nifty]))/_xlfn.STDEV.P(Table2[1M Return vs Nifty])</f>
        <v>-0.46849806885267242</v>
      </c>
      <c r="K425">
        <v>-5.2742247289763604</v>
      </c>
      <c r="L425">
        <f>(Table2[[#This Row],[6M Return vs Nifty]]-AVERAGE(Table2[6M Return vs Nifty]))/_xlfn.STDEV.P(Table2[6M Return vs Nifty])</f>
        <v>-0.60459289842538888</v>
      </c>
      <c r="M425">
        <v>0.85435431872452094</v>
      </c>
      <c r="N425">
        <f>(Table2[[#This Row],[1W Return vs Nifty]]-AVERAGE(Table2[1W Return vs Nifty]))/_xlfn.STDEV.P(Table2[1W Return vs Nifty])</f>
        <v>6.9836049608259149E-2</v>
      </c>
      <c r="O425">
        <v>1523.64</v>
      </c>
      <c r="P425">
        <v>1534.10233548064</v>
      </c>
      <c r="Q425">
        <v>1385.49483524628</v>
      </c>
      <c r="R425">
        <v>52.130068094230303</v>
      </c>
      <c r="S425" s="1">
        <f>(Table2[[#This Row],[Close Price]]-Table2[[#This Row],[20D EMA]])/Table2[[#This Row],[20D EMA]]</f>
        <v>-1.9945656454280602E-2</v>
      </c>
      <c r="T425" s="1">
        <f>(Table2[[#This Row],[Close Price]]-Table2[[#This Row],[50D EMA]])/Table2[[#This Row],[50D EMA]]</f>
        <v>-2.6629472190876257E-2</v>
      </c>
      <c r="U425" s="1">
        <f>(Table2[[#This Row],[Close Price]]-Table2[[#This Row],[200D EMA]])/Table2[[#This Row],[200D EMA]]</f>
        <v>7.7773775847071916E-2</v>
      </c>
      <c r="V425">
        <v>0.83434515411643195</v>
      </c>
      <c r="W425">
        <v>1489.4</v>
      </c>
      <c r="X425">
        <v>1529.35</v>
      </c>
      <c r="Y425">
        <v>1489.4</v>
      </c>
      <c r="Z425">
        <v>1529.35</v>
      </c>
      <c r="AA425">
        <v>1479.2</v>
      </c>
      <c r="AB425">
        <v>1544</v>
      </c>
      <c r="AC425" s="1">
        <f>(Table2[[#This Row],[Close Price]]/Table2[[#This Row],[Day Low]])-1</f>
        <v>2.5849335302805532E-3</v>
      </c>
      <c r="AD425" s="1">
        <f>(Table2[[#This Row],[Day High]]/Table2[[#This Row],[Close Price]])-1</f>
        <v>2.4175456219655E-2</v>
      </c>
      <c r="AE425" s="1">
        <f>(Table2[[#This Row],[Close Price]]/Table2[[#This Row],[Current Week Low]])-1</f>
        <v>2.5849335302805532E-3</v>
      </c>
      <c r="AF425" s="1">
        <f>(Table2[[#This Row],[Current Week High]]/Table2[[#This Row],[Close Price]])-1</f>
        <v>2.4175456219655E-2</v>
      </c>
      <c r="AG425" s="1">
        <f>(Table2[[#This Row],[Close Price]]/Table2[[#This Row],[Current Month Low]])-1</f>
        <v>9.4983775013519622E-3</v>
      </c>
      <c r="AH425" s="1">
        <f>(Table2[[#This Row],[Current Month High]]/Table2[[#This Row],[Close Price]])-1</f>
        <v>3.3986271555332292E-2</v>
      </c>
      <c r="AI425">
        <v>14.033149171270701</v>
      </c>
      <c r="AJ425">
        <v>80.311537764897594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-0.17</v>
      </c>
      <c r="AM425" t="s">
        <v>3189</v>
      </c>
      <c r="AN425">
        <v>-4.29</v>
      </c>
      <c r="AO425" t="s">
        <v>3189</v>
      </c>
      <c r="AP425">
        <v>0.20870212868691701</v>
      </c>
      <c r="AQ425">
        <f>(Table2[[#This Row],[Sharpe Ratio]]-AVERAGE(Table2[Sharpe Ratio]))/_xlfn.STDEV.P(Table2[Sharpe Ratio])</f>
        <v>1.6752103558380249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226</v>
      </c>
      <c r="AT425">
        <f>_xlfn.RANK.AVG(Table2[[#This Row],[6M Return vs Nifty Z-Score]],Table2[6M Return vs Nifty Z-Score])</f>
        <v>521</v>
      </c>
      <c r="AU425">
        <f>_xlfn.RANK.AVG(Table2[[#This Row],[Sharpe Ratio Z-Score]],Table2[Sharpe Ratio Z-Score])</f>
        <v>31</v>
      </c>
      <c r="AV425">
        <f>(Table2[[#This Row],[Rank 1Y]]+Table2[[#This Row],[Rank 6M]]+Table2[[#This Row],[Rank Sharpe]])/3</f>
        <v>259.33333333333331</v>
      </c>
    </row>
    <row r="426" spans="1:48" x14ac:dyDescent="0.3">
      <c r="A426" t="s">
        <v>1532</v>
      </c>
      <c r="B426" t="s">
        <v>1533</v>
      </c>
      <c r="C426" t="s">
        <v>3158</v>
      </c>
      <c r="D426" t="s">
        <v>378</v>
      </c>
      <c r="E426">
        <v>6536.0993928999997</v>
      </c>
      <c r="F426">
        <v>336.1</v>
      </c>
      <c r="G426">
        <v>17.145796011150999</v>
      </c>
      <c r="H426">
        <f>(Table2[[#This Row],[1Y Return vs Nifty]]-AVERAGE(Table2[1Y Return vs Nifty]))/_xlfn.STDEV.P(Table2[1Y Return vs Nifty])</f>
        <v>-8.0624220979515437E-2</v>
      </c>
      <c r="I426">
        <v>-7.5041823474332103</v>
      </c>
      <c r="J426">
        <f>(Table2[[#This Row],[1M Return vs Nifty]]-AVERAGE(Table2[1M Return vs Nifty]))/_xlfn.STDEV.P(Table2[1M Return vs Nifty])</f>
        <v>-0.81174340652292321</v>
      </c>
      <c r="K426">
        <v>12.163201686061299</v>
      </c>
      <c r="L426">
        <f>(Table2[[#This Row],[6M Return vs Nifty]]-AVERAGE(Table2[6M Return vs Nifty]))/_xlfn.STDEV.P(Table2[6M Return vs Nifty])</f>
        <v>-3.9844008619506543E-2</v>
      </c>
      <c r="M426">
        <v>-3.7090091608260201</v>
      </c>
      <c r="N426">
        <f>(Table2[[#This Row],[1W Return vs Nifty]]-AVERAGE(Table2[1W Return vs Nifty]))/_xlfn.STDEV.P(Table2[1W Return vs Nifty])</f>
        <v>-0.81370745826137647</v>
      </c>
      <c r="O426">
        <v>342.73</v>
      </c>
      <c r="P426">
        <v>334.62457090455501</v>
      </c>
      <c r="Q426">
        <v>290.535759012884</v>
      </c>
      <c r="R426">
        <v>38.330013839109803</v>
      </c>
      <c r="S426" s="1">
        <f>(Table2[[#This Row],[Close Price]]-Table2[[#This Row],[20D EMA]])/Table2[[#This Row],[20D EMA]]</f>
        <v>-1.9344673649811791E-2</v>
      </c>
      <c r="T426" s="1">
        <f>(Table2[[#This Row],[Close Price]]-Table2[[#This Row],[50D EMA]])/Table2[[#This Row],[50D EMA]]</f>
        <v>4.4092072840217255E-3</v>
      </c>
      <c r="U426" s="1">
        <f>(Table2[[#This Row],[Close Price]]-Table2[[#This Row],[200D EMA]])/Table2[[#This Row],[200D EMA]]</f>
        <v>0.15682834065563492</v>
      </c>
      <c r="V426">
        <v>0.45354601471332301</v>
      </c>
      <c r="W426">
        <v>330.1</v>
      </c>
      <c r="X426">
        <v>341</v>
      </c>
      <c r="Y426">
        <v>330.1</v>
      </c>
      <c r="Z426">
        <v>341</v>
      </c>
      <c r="AA426">
        <v>330.1</v>
      </c>
      <c r="AB426">
        <v>358.8</v>
      </c>
      <c r="AC426" s="1">
        <f>(Table2[[#This Row],[Close Price]]/Table2[[#This Row],[Day Low]])-1</f>
        <v>1.8176310209027546E-2</v>
      </c>
      <c r="AD426" s="1">
        <f>(Table2[[#This Row],[Day High]]/Table2[[#This Row],[Close Price]])-1</f>
        <v>1.457899434692056E-2</v>
      </c>
      <c r="AE426" s="1">
        <f>(Table2[[#This Row],[Close Price]]/Table2[[#This Row],[Current Week Low]])-1</f>
        <v>1.8176310209027546E-2</v>
      </c>
      <c r="AF426" s="1">
        <f>(Table2[[#This Row],[Current Week High]]/Table2[[#This Row],[Close Price]])-1</f>
        <v>1.457899434692056E-2</v>
      </c>
      <c r="AG426" s="1">
        <f>(Table2[[#This Row],[Close Price]]/Table2[[#This Row],[Current Month Low]])-1</f>
        <v>1.8176310209027546E-2</v>
      </c>
      <c r="AH426" s="1">
        <f>(Table2[[#This Row],[Current Month High]]/Table2[[#This Row],[Close Price]])-1</f>
        <v>6.7539422790835912E-2</v>
      </c>
      <c r="AI426">
        <v>11.0383814340969</v>
      </c>
      <c r="AJ426">
        <v>63.871282301316398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-0.02</v>
      </c>
      <c r="AM426" t="s">
        <v>3189</v>
      </c>
      <c r="AN426">
        <v>-3.65</v>
      </c>
      <c r="AO426" t="s">
        <v>3189</v>
      </c>
      <c r="AP426">
        <v>-5.4720051430500001E-3</v>
      </c>
      <c r="AQ426">
        <f>(Table2[[#This Row],[Sharpe Ratio]]-AVERAGE(Table2[Sharpe Ratio]))/_xlfn.STDEV.P(Table2[Sharpe Ratio])</f>
        <v>-0.81554460080614211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-2.5614636951894636</v>
      </c>
      <c r="AS426">
        <f>_xlfn.RANK.AVG(Table2[[#This Row],[1Y Return vs Nifty Z-Score]],Table2[1Y Return vs Nifty Z-Score])</f>
        <v>326</v>
      </c>
      <c r="AT426">
        <f>_xlfn.RANK.AVG(Table2[[#This Row],[6M Return vs Nifty Z-Score]],Table2[6M Return vs Nifty Z-Score])</f>
        <v>334</v>
      </c>
      <c r="AU426">
        <f>_xlfn.RANK.AVG(Table2[[#This Row],[Sharpe Ratio Z-Score]],Table2[Sharpe Ratio Z-Score])</f>
        <v>590</v>
      </c>
      <c r="AV426">
        <f>(Table2[[#This Row],[Rank 1Y]]+Table2[[#This Row],[Rank 6M]]+Table2[[#This Row],[Rank Sharpe]])/3</f>
        <v>416.66666666666669</v>
      </c>
    </row>
    <row r="427" spans="1:48" x14ac:dyDescent="0.3">
      <c r="A427" t="s">
        <v>365</v>
      </c>
      <c r="B427" t="s">
        <v>366</v>
      </c>
      <c r="C427" t="s">
        <v>3155</v>
      </c>
      <c r="D427" t="s">
        <v>367</v>
      </c>
      <c r="E427">
        <v>68428.104600299994</v>
      </c>
      <c r="F427">
        <v>5386.9</v>
      </c>
      <c r="G427">
        <v>-8.3339742131783403</v>
      </c>
      <c r="H427">
        <f>(Table2[[#This Row],[1Y Return vs Nifty]]-AVERAGE(Table2[1Y Return vs Nifty]))/_xlfn.STDEV.P(Table2[1Y Return vs Nifty])</f>
        <v>-0.53491540219639566</v>
      </c>
      <c r="I427">
        <v>1.5889715259241699</v>
      </c>
      <c r="J427">
        <f>(Table2[[#This Row],[1M Return vs Nifty]]-AVERAGE(Table2[1M Return vs Nifty]))/_xlfn.STDEV.P(Table2[1M Return vs Nifty])</f>
        <v>6.7759840438414182E-2</v>
      </c>
      <c r="K427">
        <v>22.877781309842</v>
      </c>
      <c r="L427">
        <f>(Table2[[#This Row],[6M Return vs Nifty]]-AVERAGE(Table2[6M Return vs Nifty]))/_xlfn.STDEV.P(Table2[6M Return vs Nifty])</f>
        <v>0.30717090076233822</v>
      </c>
      <c r="M427">
        <v>1.4152797627148701</v>
      </c>
      <c r="N427">
        <f>(Table2[[#This Row],[1W Return vs Nifty]]-AVERAGE(Table2[1W Return vs Nifty]))/_xlfn.STDEV.P(Table2[1W Return vs Nifty])</f>
        <v>0.17844059900641035</v>
      </c>
      <c r="O427">
        <v>5328.88</v>
      </c>
      <c r="P427">
        <v>5387.0755172701502</v>
      </c>
      <c r="Q427">
        <v>4887.7707393499304</v>
      </c>
      <c r="R427">
        <v>59.6535798713305</v>
      </c>
      <c r="S427" s="1">
        <f>(Table2[[#This Row],[Close Price]]-Table2[[#This Row],[20D EMA]])/Table2[[#This Row],[20D EMA]]</f>
        <v>1.0887841347525094E-2</v>
      </c>
      <c r="T427" s="1">
        <f>(Table2[[#This Row],[Close Price]]-Table2[[#This Row],[50D EMA]])/Table2[[#This Row],[50D EMA]]</f>
        <v>-3.258117870964307E-5</v>
      </c>
      <c r="U427" s="1">
        <f>(Table2[[#This Row],[Close Price]]-Table2[[#This Row],[200D EMA]])/Table2[[#This Row],[200D EMA]]</f>
        <v>0.10211797714482268</v>
      </c>
      <c r="V427">
        <v>0.82917094222410503</v>
      </c>
      <c r="W427">
        <v>5200</v>
      </c>
      <c r="X427">
        <v>5440</v>
      </c>
      <c r="Y427">
        <v>5200</v>
      </c>
      <c r="Z427">
        <v>5440</v>
      </c>
      <c r="AA427">
        <v>5154.45</v>
      </c>
      <c r="AB427">
        <v>5480</v>
      </c>
      <c r="AC427" s="1">
        <f>(Table2[[#This Row],[Close Price]]/Table2[[#This Row],[Day Low]])-1</f>
        <v>3.5942307692307551E-2</v>
      </c>
      <c r="AD427" s="1">
        <f>(Table2[[#This Row],[Day High]]/Table2[[#This Row],[Close Price]])-1</f>
        <v>9.8572462826487239E-3</v>
      </c>
      <c r="AE427" s="1">
        <f>(Table2[[#This Row],[Close Price]]/Table2[[#This Row],[Current Week Low]])-1</f>
        <v>3.5942307692307551E-2</v>
      </c>
      <c r="AF427" s="1">
        <f>(Table2[[#This Row],[Current Week High]]/Table2[[#This Row],[Close Price]])-1</f>
        <v>9.8572462826487239E-3</v>
      </c>
      <c r="AG427" s="1">
        <f>(Table2[[#This Row],[Close Price]]/Table2[[#This Row],[Current Month Low]])-1</f>
        <v>4.509695505825051E-2</v>
      </c>
      <c r="AH427" s="1">
        <f>(Table2[[#This Row],[Current Month High]]/Table2[[#This Row],[Close Price]])-1</f>
        <v>1.7282667211197644E-2</v>
      </c>
      <c r="AI427">
        <v>19.920547996064499</v>
      </c>
      <c r="AJ427">
        <v>49.594557067481198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-0.2</v>
      </c>
      <c r="AM427" t="s">
        <v>3189</v>
      </c>
      <c r="AN427">
        <v>-2.85</v>
      </c>
      <c r="AO427" t="s">
        <v>3189</v>
      </c>
      <c r="AP427">
        <v>9.9060576842312995E-2</v>
      </c>
      <c r="AQ427">
        <f>(Table2[[#This Row],[Sharpe Ratio]]-AVERAGE(Table2[Sharpe Ratio]))/_xlfn.STDEV.P(Table2[Sharpe Ratio])</f>
        <v>0.40012529384864204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494</v>
      </c>
      <c r="AT427">
        <f>_xlfn.RANK.AVG(Table2[[#This Row],[6M Return vs Nifty Z-Score]],Table2[6M Return vs Nifty Z-Score])</f>
        <v>228</v>
      </c>
      <c r="AU427">
        <f>_xlfn.RANK.AVG(Table2[[#This Row],[Sharpe Ratio Z-Score]],Table2[Sharpe Ratio Z-Score])</f>
        <v>236</v>
      </c>
      <c r="AV427">
        <f>(Table2[[#This Row],[Rank 1Y]]+Table2[[#This Row],[Rank 6M]]+Table2[[#This Row],[Rank Sharpe]])/3</f>
        <v>319.33333333333331</v>
      </c>
    </row>
    <row r="428" spans="1:48" x14ac:dyDescent="0.3">
      <c r="A428" t="s">
        <v>536</v>
      </c>
      <c r="B428" t="s">
        <v>537</v>
      </c>
      <c r="C428" t="s">
        <v>3160</v>
      </c>
      <c r="D428" t="s">
        <v>538</v>
      </c>
      <c r="E428">
        <v>39343.76390315</v>
      </c>
      <c r="F428">
        <v>34925.449999999997</v>
      </c>
      <c r="G428">
        <v>-18.9902047470955</v>
      </c>
      <c r="H428">
        <f>(Table2[[#This Row],[1Y Return vs Nifty]]-AVERAGE(Table2[1Y Return vs Nifty]))/_xlfn.STDEV.P(Table2[1Y Return vs Nifty])</f>
        <v>-0.72491050474053698</v>
      </c>
      <c r="I428">
        <v>-8.6105355915624209</v>
      </c>
      <c r="J428">
        <f>(Table2[[#This Row],[1M Return vs Nifty]]-AVERAGE(Table2[1M Return vs Nifty]))/_xlfn.STDEV.P(Table2[1M Return vs Nifty])</f>
        <v>-0.91875152318405506</v>
      </c>
      <c r="K428">
        <v>5.1640399139720499</v>
      </c>
      <c r="L428">
        <f>(Table2[[#This Row],[6M Return vs Nifty]]-AVERAGE(Table2[6M Return vs Nifty]))/_xlfn.STDEV.P(Table2[6M Return vs Nifty])</f>
        <v>-0.26652704924013354</v>
      </c>
      <c r="M428">
        <v>-0.25827657946545901</v>
      </c>
      <c r="N428">
        <f>(Table2[[#This Row],[1W Return vs Nifty]]-AVERAGE(Table2[1W Return vs Nifty]))/_xlfn.STDEV.P(Table2[1W Return vs Nifty])</f>
        <v>-0.14558790492795556</v>
      </c>
      <c r="O428">
        <v>35749.160000000003</v>
      </c>
      <c r="P428">
        <v>36173.051609502603</v>
      </c>
      <c r="Q428">
        <v>33565.7275172019</v>
      </c>
      <c r="R428">
        <v>37.2086654673342</v>
      </c>
      <c r="S428" s="1">
        <f>(Table2[[#This Row],[Close Price]]-Table2[[#This Row],[20D EMA]])/Table2[[#This Row],[20D EMA]]</f>
        <v>-2.3041380552718059E-2</v>
      </c>
      <c r="T428" s="1">
        <f>(Table2[[#This Row],[Close Price]]-Table2[[#This Row],[50D EMA]])/Table2[[#This Row],[50D EMA]]</f>
        <v>-3.4489808130394595E-2</v>
      </c>
      <c r="U428" s="1">
        <f>(Table2[[#This Row],[Close Price]]-Table2[[#This Row],[200D EMA]])/Table2[[#This Row],[200D EMA]]</f>
        <v>4.0509251053809606E-2</v>
      </c>
      <c r="V428">
        <v>0.823129015116704</v>
      </c>
      <c r="W428">
        <v>34500</v>
      </c>
      <c r="X428">
        <v>35497.949999999997</v>
      </c>
      <c r="Y428">
        <v>34500</v>
      </c>
      <c r="Z428">
        <v>35497.949999999997</v>
      </c>
      <c r="AA428">
        <v>34465.550000000003</v>
      </c>
      <c r="AB428">
        <v>36244</v>
      </c>
      <c r="AC428" s="1">
        <f>(Table2[[#This Row],[Close Price]]/Table2[[#This Row],[Day Low]])-1</f>
        <v>1.2331884057970921E-2</v>
      </c>
      <c r="AD428" s="1">
        <f>(Table2[[#This Row],[Day High]]/Table2[[#This Row],[Close Price]])-1</f>
        <v>1.6392057940556315E-2</v>
      </c>
      <c r="AE428" s="1">
        <f>(Table2[[#This Row],[Close Price]]/Table2[[#This Row],[Current Week Low]])-1</f>
        <v>1.2331884057970921E-2</v>
      </c>
      <c r="AF428" s="1">
        <f>(Table2[[#This Row],[Current Week High]]/Table2[[#This Row],[Close Price]])-1</f>
        <v>1.6392057940556315E-2</v>
      </c>
      <c r="AG428" s="1">
        <f>(Table2[[#This Row],[Close Price]]/Table2[[#This Row],[Current Month Low]])-1</f>
        <v>1.3343759203030103E-2</v>
      </c>
      <c r="AH428" s="1">
        <f>(Table2[[#This Row],[Current Month High]]/Table2[[#This Row],[Close Price]])-1</f>
        <v>3.7753271611389527E-2</v>
      </c>
      <c r="AI428">
        <v>16.982028864338101</v>
      </c>
      <c r="AJ428">
        <v>22.549953594781499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0</v>
      </c>
      <c r="AM428">
        <v>0</v>
      </c>
      <c r="AN428">
        <v>-1.1299999999999999</v>
      </c>
      <c r="AO428" t="s">
        <v>3189</v>
      </c>
      <c r="AP428">
        <v>2.5652948377901E-2</v>
      </c>
      <c r="AQ428">
        <f>(Table2[[#This Row],[Sharpe Ratio]]-AVERAGE(Table2[Sharpe Ratio]))/_xlfn.STDEV.P(Table2[Sharpe Ratio])</f>
        <v>-0.45357450259075777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575</v>
      </c>
      <c r="AT428">
        <f>_xlfn.RANK.AVG(Table2[[#This Row],[6M Return vs Nifty Z-Score]],Table2[6M Return vs Nifty Z-Score])</f>
        <v>411</v>
      </c>
      <c r="AU428">
        <f>_xlfn.RANK.AVG(Table2[[#This Row],[Sharpe Ratio Z-Score]],Table2[Sharpe Ratio Z-Score])</f>
        <v>460</v>
      </c>
      <c r="AV428">
        <f>(Table2[[#This Row],[Rank 1Y]]+Table2[[#This Row],[Rank 6M]]+Table2[[#This Row],[Rank Sharpe]])/3</f>
        <v>482</v>
      </c>
    </row>
    <row r="429" spans="1:48" x14ac:dyDescent="0.3">
      <c r="A429" t="s">
        <v>186</v>
      </c>
      <c r="B429" t="s">
        <v>187</v>
      </c>
      <c r="C429" t="s">
        <v>3146</v>
      </c>
      <c r="D429" t="s">
        <v>118</v>
      </c>
      <c r="E429">
        <v>143062.52006772</v>
      </c>
      <c r="F429">
        <v>5939.45</v>
      </c>
      <c r="G429">
        <v>4.1926863885360897</v>
      </c>
      <c r="H429">
        <f>(Table2[[#This Row],[1Y Return vs Nifty]]-AVERAGE(Table2[1Y Return vs Nifty]))/_xlfn.STDEV.P(Table2[1Y Return vs Nifty])</f>
        <v>-0.3115714948003237</v>
      </c>
      <c r="I429">
        <v>-0.82246348111432099</v>
      </c>
      <c r="J429">
        <f>(Table2[[#This Row],[1M Return vs Nifty]]-AVERAGE(Table2[1M Return vs Nifty]))/_xlfn.STDEV.P(Table2[1M Return vs Nifty])</f>
        <v>-0.16547770816841711</v>
      </c>
      <c r="K429">
        <v>9.43487020876203</v>
      </c>
      <c r="L429">
        <f>(Table2[[#This Row],[6M Return vs Nifty]]-AVERAGE(Table2[6M Return vs Nifty]))/_xlfn.STDEV.P(Table2[6M Return vs Nifty])</f>
        <v>-0.1282069433871299</v>
      </c>
      <c r="M429">
        <v>0.539378268037641</v>
      </c>
      <c r="N429">
        <f>(Table2[[#This Row],[1W Return vs Nifty]]-AVERAGE(Table2[1W Return vs Nifty]))/_xlfn.STDEV.P(Table2[1W Return vs Nifty])</f>
        <v>8.8514171182300701E-3</v>
      </c>
      <c r="O429">
        <v>5829.1</v>
      </c>
      <c r="P429">
        <v>5718.1581604245603</v>
      </c>
      <c r="Q429">
        <v>5274.3299048204899</v>
      </c>
      <c r="R429">
        <v>64.963855718725299</v>
      </c>
      <c r="S429" s="1">
        <f>(Table2[[#This Row],[Close Price]]-Table2[[#This Row],[20D EMA]])/Table2[[#This Row],[20D EMA]]</f>
        <v>1.89308812681202E-2</v>
      </c>
      <c r="T429" s="1">
        <f>(Table2[[#This Row],[Close Price]]-Table2[[#This Row],[50D EMA]])/Table2[[#This Row],[50D EMA]]</f>
        <v>3.8699845888664458E-2</v>
      </c>
      <c r="U429" s="1">
        <f>(Table2[[#This Row],[Close Price]]-Table2[[#This Row],[200D EMA]])/Table2[[#This Row],[200D EMA]]</f>
        <v>0.12610513699031631</v>
      </c>
      <c r="V429">
        <v>0.946811110723764</v>
      </c>
      <c r="W429">
        <v>5846.2</v>
      </c>
      <c r="X429">
        <v>5961.2</v>
      </c>
      <c r="Y429">
        <v>5846.2</v>
      </c>
      <c r="Z429">
        <v>5961.2</v>
      </c>
      <c r="AA429">
        <v>5827.1</v>
      </c>
      <c r="AB429">
        <v>5961.2</v>
      </c>
      <c r="AC429" s="1">
        <f>(Table2[[#This Row],[Close Price]]/Table2[[#This Row],[Day Low]])-1</f>
        <v>1.5950531969484372E-2</v>
      </c>
      <c r="AD429" s="1">
        <f>(Table2[[#This Row],[Day High]]/Table2[[#This Row],[Close Price]])-1</f>
        <v>3.6619552315451109E-3</v>
      </c>
      <c r="AE429" s="1">
        <f>(Table2[[#This Row],[Close Price]]/Table2[[#This Row],[Current Week Low]])-1</f>
        <v>1.5950531969484372E-2</v>
      </c>
      <c r="AF429" s="1">
        <f>(Table2[[#This Row],[Current Week High]]/Table2[[#This Row],[Close Price]])-1</f>
        <v>3.6619552315451109E-3</v>
      </c>
      <c r="AG429" s="1">
        <f>(Table2[[#This Row],[Close Price]]/Table2[[#This Row],[Current Month Low]])-1</f>
        <v>1.9280602701172045E-2</v>
      </c>
      <c r="AH429" s="1">
        <f>(Table2[[#This Row],[Current Month High]]/Table2[[#This Row],[Close Price]])-1</f>
        <v>3.6619552315451109E-3</v>
      </c>
      <c r="AI429">
        <v>1.10363754219666</v>
      </c>
      <c r="AJ429">
        <v>36.6113117280401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-0.03</v>
      </c>
      <c r="AM429" t="s">
        <v>3189</v>
      </c>
      <c r="AN429">
        <v>1.76</v>
      </c>
      <c r="AO429" t="s">
        <v>3191</v>
      </c>
      <c r="AP429">
        <v>1.8776079296021E-2</v>
      </c>
      <c r="AQ429">
        <f>(Table2[[#This Row],[Sharpe Ratio]]-AVERAGE(Table2[Sharpe Ratio]))/_xlfn.STDEV.P(Table2[Sharpe Ratio])</f>
        <v>-0.53354959316581307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-1.1299543224034538</v>
      </c>
      <c r="AS429">
        <f>_xlfn.RANK.AVG(Table2[[#This Row],[1Y Return vs Nifty Z-Score]],Table2[1Y Return vs Nifty Z-Score])</f>
        <v>403</v>
      </c>
      <c r="AT429">
        <f>_xlfn.RANK.AVG(Table2[[#This Row],[6M Return vs Nifty Z-Score]],Table2[6M Return vs Nifty Z-Score])</f>
        <v>368</v>
      </c>
      <c r="AU429">
        <f>_xlfn.RANK.AVG(Table2[[#This Row],[Sharpe Ratio Z-Score]],Table2[Sharpe Ratio Z-Score])</f>
        <v>482</v>
      </c>
      <c r="AV429">
        <f>(Table2[[#This Row],[Rank 1Y]]+Table2[[#This Row],[Rank 6M]]+Table2[[#This Row],[Rank Sharpe]])/3</f>
        <v>417.66666666666669</v>
      </c>
    </row>
    <row r="430" spans="1:48" x14ac:dyDescent="0.3">
      <c r="A430" t="s">
        <v>925</v>
      </c>
      <c r="B430" t="s">
        <v>926</v>
      </c>
      <c r="C430" t="s">
        <v>3158</v>
      </c>
      <c r="D430" t="s">
        <v>490</v>
      </c>
      <c r="E430">
        <v>16358.016995279901</v>
      </c>
      <c r="F430">
        <v>5335.3</v>
      </c>
      <c r="G430">
        <v>-19.4362916861763</v>
      </c>
      <c r="H430">
        <f>(Table2[[#This Row],[1Y Return vs Nifty]]-AVERAGE(Table2[1Y Return vs Nifty]))/_xlfn.STDEV.P(Table2[1Y Return vs Nifty])</f>
        <v>-0.73286400513305372</v>
      </c>
      <c r="I430">
        <v>0.77750022333086999</v>
      </c>
      <c r="J430">
        <f>(Table2[[#This Row],[1M Return vs Nifty]]-AVERAGE(Table2[1M Return vs Nifty]))/_xlfn.STDEV.P(Table2[1M Return vs Nifty])</f>
        <v>-1.072686014825955E-2</v>
      </c>
      <c r="K430">
        <v>16.3372961872094</v>
      </c>
      <c r="L430">
        <f>(Table2[[#This Row],[6M Return vs Nifty]]-AVERAGE(Table2[6M Return vs Nifty]))/_xlfn.STDEV.P(Table2[6M Return vs Nifty])</f>
        <v>9.5343098661148748E-2</v>
      </c>
      <c r="M430">
        <v>2.6379633032218899</v>
      </c>
      <c r="N430">
        <f>(Table2[[#This Row],[1W Return vs Nifty]]-AVERAGE(Table2[1W Return vs Nifty]))/_xlfn.STDEV.P(Table2[1W Return vs Nifty])</f>
        <v>0.41517258611089575</v>
      </c>
      <c r="O430">
        <v>5377.3</v>
      </c>
      <c r="P430">
        <v>5249.7393363649599</v>
      </c>
      <c r="Q430">
        <v>4839.9160985153303</v>
      </c>
      <c r="R430">
        <v>45.712131538323</v>
      </c>
      <c r="S430" s="1">
        <f>(Table2[[#This Row],[Close Price]]-Table2[[#This Row],[20D EMA]])/Table2[[#This Row],[20D EMA]]</f>
        <v>-7.8106112733156039E-3</v>
      </c>
      <c r="T430" s="1">
        <f>(Table2[[#This Row],[Close Price]]-Table2[[#This Row],[50D EMA]])/Table2[[#This Row],[50D EMA]]</f>
        <v>1.6298078466936702E-2</v>
      </c>
      <c r="U430" s="1">
        <f>(Table2[[#This Row],[Close Price]]-Table2[[#This Row],[200D EMA]])/Table2[[#This Row],[200D EMA]]</f>
        <v>0.10235382006655683</v>
      </c>
      <c r="V430">
        <v>0.50835444115706296</v>
      </c>
      <c r="W430">
        <v>5301.45</v>
      </c>
      <c r="X430">
        <v>5515.25</v>
      </c>
      <c r="Y430">
        <v>5301.45</v>
      </c>
      <c r="Z430">
        <v>5515.25</v>
      </c>
      <c r="AA430">
        <v>5248.7</v>
      </c>
      <c r="AB430">
        <v>5526</v>
      </c>
      <c r="AC430" s="1">
        <f>(Table2[[#This Row],[Close Price]]/Table2[[#This Row],[Day Low]])-1</f>
        <v>6.3850456007319423E-3</v>
      </c>
      <c r="AD430" s="1">
        <f>(Table2[[#This Row],[Day High]]/Table2[[#This Row],[Close Price]])-1</f>
        <v>3.3728187730774239E-2</v>
      </c>
      <c r="AE430" s="1">
        <f>(Table2[[#This Row],[Close Price]]/Table2[[#This Row],[Current Week Low]])-1</f>
        <v>6.3850456007319423E-3</v>
      </c>
      <c r="AF430" s="1">
        <f>(Table2[[#This Row],[Current Week High]]/Table2[[#This Row],[Close Price]])-1</f>
        <v>3.3728187730774239E-2</v>
      </c>
      <c r="AG430" s="1">
        <f>(Table2[[#This Row],[Close Price]]/Table2[[#This Row],[Current Month Low]])-1</f>
        <v>1.6499323642044761E-2</v>
      </c>
      <c r="AH430" s="1">
        <f>(Table2[[#This Row],[Current Month High]]/Table2[[#This Row],[Close Price]])-1</f>
        <v>3.5743069743032319E-2</v>
      </c>
      <c r="AI430">
        <v>11.687252825520501</v>
      </c>
      <c r="AJ430">
        <v>32.685899030092003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</v>
      </c>
      <c r="AM430" t="s">
        <v>3191</v>
      </c>
      <c r="AN430">
        <v>-3.62</v>
      </c>
      <c r="AO430" t="s">
        <v>3189</v>
      </c>
      <c r="AP430">
        <v>4.8571709591057999E-2</v>
      </c>
      <c r="AQ430">
        <f>(Table2[[#This Row],[Sharpe Ratio]]-AVERAGE(Table2[Sharpe Ratio]))/_xlfn.STDEV.P(Table2[Sharpe Ratio])</f>
        <v>-0.18703896409695106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-0.42011414460621982</v>
      </c>
      <c r="AS430">
        <f>_xlfn.RANK.AVG(Table2[[#This Row],[1Y Return vs Nifty Z-Score]],Table2[1Y Return vs Nifty Z-Score])</f>
        <v>578</v>
      </c>
      <c r="AT430">
        <f>_xlfn.RANK.AVG(Table2[[#This Row],[6M Return vs Nifty Z-Score]],Table2[6M Return vs Nifty Z-Score])</f>
        <v>288</v>
      </c>
      <c r="AU430">
        <f>_xlfn.RANK.AVG(Table2[[#This Row],[Sharpe Ratio Z-Score]],Table2[Sharpe Ratio Z-Score])</f>
        <v>389</v>
      </c>
      <c r="AV430">
        <f>(Table2[[#This Row],[Rank 1Y]]+Table2[[#This Row],[Rank 6M]]+Table2[[#This Row],[Rank Sharpe]])/3</f>
        <v>418.33333333333331</v>
      </c>
    </row>
    <row r="431" spans="1:48" x14ac:dyDescent="0.3">
      <c r="A431" t="s">
        <v>646</v>
      </c>
      <c r="B431" t="s">
        <v>647</v>
      </c>
      <c r="C431" t="s">
        <v>3149</v>
      </c>
      <c r="D431" t="s">
        <v>206</v>
      </c>
      <c r="E431">
        <v>29209.944713699999</v>
      </c>
      <c r="F431">
        <v>1390.1</v>
      </c>
      <c r="G431">
        <v>-17.145165428221599</v>
      </c>
      <c r="H431">
        <f>(Table2[[#This Row],[1Y Return vs Nifty]]-AVERAGE(Table2[1Y Return vs Nifty]))/_xlfn.STDEV.P(Table2[1Y Return vs Nifty])</f>
        <v>-0.69201440386587243</v>
      </c>
      <c r="I431">
        <v>-1.00650491686494</v>
      </c>
      <c r="J431">
        <f>(Table2[[#This Row],[1M Return vs Nifty]]-AVERAGE(Table2[1M Return vs Nifty]))/_xlfn.STDEV.P(Table2[1M Return vs Nifty])</f>
        <v>-0.18327846713196599</v>
      </c>
      <c r="K431">
        <v>20.021990105313598</v>
      </c>
      <c r="L431">
        <f>(Table2[[#This Row],[6M Return vs Nifty]]-AVERAGE(Table2[6M Return vs Nifty]))/_xlfn.STDEV.P(Table2[6M Return vs Nifty])</f>
        <v>0.21467990616900934</v>
      </c>
      <c r="M431">
        <v>2.62298219990589</v>
      </c>
      <c r="N431">
        <f>(Table2[[#This Row],[1W Return vs Nifty]]-AVERAGE(Table2[1W Return vs Nifty]))/_xlfn.STDEV.P(Table2[1W Return vs Nifty])</f>
        <v>0.4122719938975225</v>
      </c>
      <c r="O431">
        <v>1363.19</v>
      </c>
      <c r="P431">
        <v>1348.37794643303</v>
      </c>
      <c r="Q431">
        <v>1251.6199126476999</v>
      </c>
      <c r="R431">
        <v>68.277532864803504</v>
      </c>
      <c r="S431" s="1">
        <f>(Table2[[#This Row],[Close Price]]-Table2[[#This Row],[20D EMA]])/Table2[[#This Row],[20D EMA]]</f>
        <v>1.9740461711133337E-2</v>
      </c>
      <c r="T431" s="1">
        <f>(Table2[[#This Row],[Close Price]]-Table2[[#This Row],[50D EMA]])/Table2[[#This Row],[50D EMA]]</f>
        <v>3.0942402816169223E-2</v>
      </c>
      <c r="U431" s="1">
        <f>(Table2[[#This Row],[Close Price]]-Table2[[#This Row],[200D EMA]])/Table2[[#This Row],[200D EMA]]</f>
        <v>0.11064068728289615</v>
      </c>
      <c r="V431">
        <v>0.51549476279617301</v>
      </c>
      <c r="W431">
        <v>1369.25</v>
      </c>
      <c r="X431">
        <v>1398.2</v>
      </c>
      <c r="Y431">
        <v>1369.25</v>
      </c>
      <c r="Z431">
        <v>1398.2</v>
      </c>
      <c r="AA431">
        <v>1323</v>
      </c>
      <c r="AB431">
        <v>1415</v>
      </c>
      <c r="AC431" s="1">
        <f>(Table2[[#This Row],[Close Price]]/Table2[[#This Row],[Day Low]])-1</f>
        <v>1.5227314223114741E-2</v>
      </c>
      <c r="AD431" s="1">
        <f>(Table2[[#This Row],[Day High]]/Table2[[#This Row],[Close Price]])-1</f>
        <v>5.8269189266959565E-3</v>
      </c>
      <c r="AE431" s="1">
        <f>(Table2[[#This Row],[Close Price]]/Table2[[#This Row],[Current Week Low]])-1</f>
        <v>1.5227314223114741E-2</v>
      </c>
      <c r="AF431" s="1">
        <f>(Table2[[#This Row],[Current Week High]]/Table2[[#This Row],[Close Price]])-1</f>
        <v>5.8269189266959565E-3</v>
      </c>
      <c r="AG431" s="1">
        <f>(Table2[[#This Row],[Close Price]]/Table2[[#This Row],[Current Month Low]])-1</f>
        <v>5.0718065003779289E-2</v>
      </c>
      <c r="AH431" s="1">
        <f>(Table2[[#This Row],[Current Month High]]/Table2[[#This Row],[Close Price]])-1</f>
        <v>1.7912380404287553E-2</v>
      </c>
      <c r="AI431">
        <v>8.3339328105891806</v>
      </c>
      <c r="AJ431">
        <v>38.587308708439203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0.06</v>
      </c>
      <c r="AM431" t="s">
        <v>3191</v>
      </c>
      <c r="AN431">
        <v>3.63</v>
      </c>
      <c r="AO431" t="s">
        <v>3191</v>
      </c>
      <c r="AP431">
        <v>3.5239654853756998E-2</v>
      </c>
      <c r="AQ431">
        <f>(Table2[[#This Row],[Sharpe Ratio]]-AVERAGE(Table2[Sharpe Ratio]))/_xlfn.STDEV.P(Table2[Sharpe Ratio])</f>
        <v>-0.34208514462940876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-0.59042611556071511</v>
      </c>
      <c r="AS431">
        <f>_xlfn.RANK.AVG(Table2[[#This Row],[1Y Return vs Nifty Z-Score]],Table2[1Y Return vs Nifty Z-Score])</f>
        <v>568</v>
      </c>
      <c r="AT431">
        <f>_xlfn.RANK.AVG(Table2[[#This Row],[6M Return vs Nifty Z-Score]],Table2[6M Return vs Nifty Z-Score])</f>
        <v>256</v>
      </c>
      <c r="AU431">
        <f>_xlfn.RANK.AVG(Table2[[#This Row],[Sharpe Ratio Z-Score]],Table2[Sharpe Ratio Z-Score])</f>
        <v>432</v>
      </c>
      <c r="AV431">
        <f>(Table2[[#This Row],[Rank 1Y]]+Table2[[#This Row],[Rank 6M]]+Table2[[#This Row],[Rank Sharpe]])/3</f>
        <v>418.66666666666669</v>
      </c>
    </row>
    <row r="432" spans="1:48" x14ac:dyDescent="0.3">
      <c r="A432" t="s">
        <v>529</v>
      </c>
      <c r="B432" t="s">
        <v>530</v>
      </c>
      <c r="C432" t="s">
        <v>3155</v>
      </c>
      <c r="D432" t="s">
        <v>257</v>
      </c>
      <c r="E432">
        <v>39967.313583800002</v>
      </c>
      <c r="F432">
        <v>4237.3999999999996</v>
      </c>
      <c r="G432">
        <v>-14.3510520777058</v>
      </c>
      <c r="H432">
        <f>(Table2[[#This Row],[1Y Return vs Nifty]]-AVERAGE(Table2[1Y Return vs Nifty]))/_xlfn.STDEV.P(Table2[1Y Return vs Nifty])</f>
        <v>-0.64219680177275584</v>
      </c>
      <c r="I432">
        <v>-9.2064509535502097</v>
      </c>
      <c r="J432">
        <f>(Table2[[#This Row],[1M Return vs Nifty]]-AVERAGE(Table2[1M Return vs Nifty]))/_xlfn.STDEV.P(Table2[1M Return vs Nifty])</f>
        <v>-0.97638933544169459</v>
      </c>
      <c r="K432">
        <v>4.5263809317962496</v>
      </c>
      <c r="L432">
        <f>(Table2[[#This Row],[6M Return vs Nifty]]-AVERAGE(Table2[6M Return vs Nifty]))/_xlfn.STDEV.P(Table2[6M Return vs Nifty])</f>
        <v>-0.28717901895671827</v>
      </c>
      <c r="M432">
        <v>1.7830111362249701</v>
      </c>
      <c r="N432">
        <f>(Table2[[#This Row],[1W Return vs Nifty]]-AVERAGE(Table2[1W Return vs Nifty]))/_xlfn.STDEV.P(Table2[1W Return vs Nifty])</f>
        <v>0.2496395445124637</v>
      </c>
      <c r="O432">
        <v>4389.92</v>
      </c>
      <c r="P432">
        <v>4340.1594725363002</v>
      </c>
      <c r="Q432">
        <v>3970.7654364679802</v>
      </c>
      <c r="R432">
        <v>28.930004755647499</v>
      </c>
      <c r="S432" s="1">
        <f>(Table2[[#This Row],[Close Price]]-Table2[[#This Row],[20D EMA]])/Table2[[#This Row],[20D EMA]]</f>
        <v>-3.4743229944964926E-2</v>
      </c>
      <c r="T432" s="1">
        <f>(Table2[[#This Row],[Close Price]]-Table2[[#This Row],[50D EMA]])/Table2[[#This Row],[50D EMA]]</f>
        <v>-2.3676427833249646E-2</v>
      </c>
      <c r="U432" s="1">
        <f>(Table2[[#This Row],[Close Price]]-Table2[[#This Row],[200D EMA]])/Table2[[#This Row],[200D EMA]]</f>
        <v>6.7149411819498586E-2</v>
      </c>
      <c r="V432">
        <v>0.66931893319650004</v>
      </c>
      <c r="W432">
        <v>4209.2</v>
      </c>
      <c r="X432">
        <v>4334.8500000000004</v>
      </c>
      <c r="Y432">
        <v>4209.2</v>
      </c>
      <c r="Z432">
        <v>4334.8500000000004</v>
      </c>
      <c r="AA432">
        <v>4209.2</v>
      </c>
      <c r="AB432">
        <v>4449.8999999999996</v>
      </c>
      <c r="AC432" s="1">
        <f>(Table2[[#This Row],[Close Price]]/Table2[[#This Row],[Day Low]])-1</f>
        <v>6.6996103772687388E-3</v>
      </c>
      <c r="AD432" s="1">
        <f>(Table2[[#This Row],[Day High]]/Table2[[#This Row],[Close Price]])-1</f>
        <v>2.2997592863548633E-2</v>
      </c>
      <c r="AE432" s="1">
        <f>(Table2[[#This Row],[Close Price]]/Table2[[#This Row],[Current Week Low]])-1</f>
        <v>6.6996103772687388E-3</v>
      </c>
      <c r="AF432" s="1">
        <f>(Table2[[#This Row],[Current Week High]]/Table2[[#This Row],[Close Price]])-1</f>
        <v>2.2997592863548633E-2</v>
      </c>
      <c r="AG432" s="1">
        <f>(Table2[[#This Row],[Close Price]]/Table2[[#This Row],[Current Month Low]])-1</f>
        <v>6.6996103772687388E-3</v>
      </c>
      <c r="AH432" s="1">
        <f>(Table2[[#This Row],[Current Month High]]/Table2[[#This Row],[Close Price]])-1</f>
        <v>5.0148676074951659E-2</v>
      </c>
      <c r="AI432">
        <v>16.815736064567901</v>
      </c>
      <c r="AJ432">
        <v>26.866364275983798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-0.01</v>
      </c>
      <c r="AM432" t="s">
        <v>3189</v>
      </c>
      <c r="AN432">
        <v>-3.7</v>
      </c>
      <c r="AO432" t="s">
        <v>3189</v>
      </c>
      <c r="AP432">
        <v>8.2458551599187996E-2</v>
      </c>
      <c r="AQ432">
        <f>(Table2[[#This Row],[Sharpe Ratio]]-AVERAGE(Table2[Sharpe Ratio]))/_xlfn.STDEV.P(Table2[Sharpe Ratio])</f>
        <v>0.20705073379241129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-1.4490748778662936</v>
      </c>
      <c r="AS432">
        <f>_xlfn.RANK.AVG(Table2[[#This Row],[1Y Return vs Nifty Z-Score]],Table2[1Y Return vs Nifty Z-Score])</f>
        <v>547</v>
      </c>
      <c r="AT432">
        <f>_xlfn.RANK.AVG(Table2[[#This Row],[6M Return vs Nifty Z-Score]],Table2[6M Return vs Nifty Z-Score])</f>
        <v>417</v>
      </c>
      <c r="AU432">
        <f>_xlfn.RANK.AVG(Table2[[#This Row],[Sharpe Ratio Z-Score]],Table2[Sharpe Ratio Z-Score])</f>
        <v>292</v>
      </c>
      <c r="AV432">
        <f>(Table2[[#This Row],[Rank 1Y]]+Table2[[#This Row],[Rank 6M]]+Table2[[#This Row],[Rank Sharpe]])/3</f>
        <v>418.66666666666669</v>
      </c>
    </row>
    <row r="433" spans="1:48" x14ac:dyDescent="0.3">
      <c r="A433" t="s">
        <v>1728</v>
      </c>
      <c r="B433" t="s">
        <v>1729</v>
      </c>
      <c r="C433" t="s">
        <v>3147</v>
      </c>
      <c r="D433" t="s">
        <v>46</v>
      </c>
      <c r="E433">
        <v>4771.0358930699904</v>
      </c>
      <c r="F433">
        <v>59.1</v>
      </c>
      <c r="G433">
        <v>-16.4714456137445</v>
      </c>
      <c r="H433">
        <f>(Table2[[#This Row],[1Y Return vs Nifty]]-AVERAGE(Table2[1Y Return vs Nifty]))/_xlfn.STDEV.P(Table2[1Y Return vs Nifty])</f>
        <v>-0.6800023265341949</v>
      </c>
      <c r="I433">
        <v>-0.112444854827128</v>
      </c>
      <c r="J433">
        <f>(Table2[[#This Row],[1M Return vs Nifty]]-AVERAGE(Table2[1M Return vs Nifty]))/_xlfn.STDEV.P(Table2[1M Return vs Nifty])</f>
        <v>-9.6803659986710741E-2</v>
      </c>
      <c r="K433">
        <v>-12.5241178862473</v>
      </c>
      <c r="L433">
        <f>(Table2[[#This Row],[6M Return vs Nifty]]-AVERAGE(Table2[6M Return vs Nifty]))/_xlfn.STDEV.P(Table2[6M Return vs Nifty])</f>
        <v>-0.8393964189867219</v>
      </c>
      <c r="M433">
        <v>-3.8950649915539</v>
      </c>
      <c r="N433">
        <f>(Table2[[#This Row],[1W Return vs Nifty]]-AVERAGE(Table2[1W Return vs Nifty]))/_xlfn.STDEV.P(Table2[1W Return vs Nifty])</f>
        <v>-0.8497309795253678</v>
      </c>
      <c r="O433">
        <v>56.82</v>
      </c>
      <c r="P433">
        <v>58.024577164142201</v>
      </c>
      <c r="Q433">
        <v>57.484797344910099</v>
      </c>
      <c r="R433">
        <v>62.794655956695799</v>
      </c>
      <c r="S433" s="1">
        <f>(Table2[[#This Row],[Close Price]]-Table2[[#This Row],[20D EMA]])/Table2[[#This Row],[20D EMA]]</f>
        <v>4.0126715945089778E-2</v>
      </c>
      <c r="T433" s="1">
        <f>(Table2[[#This Row],[Close Price]]-Table2[[#This Row],[50D EMA]])/Table2[[#This Row],[50D EMA]]</f>
        <v>1.8533919391012572E-2</v>
      </c>
      <c r="U433" s="1">
        <f>(Table2[[#This Row],[Close Price]]-Table2[[#This Row],[200D EMA]])/Table2[[#This Row],[200D EMA]]</f>
        <v>2.8097909876913185E-2</v>
      </c>
      <c r="V433">
        <v>0.818215680629651</v>
      </c>
      <c r="W433">
        <v>55.12</v>
      </c>
      <c r="X433">
        <v>60.49</v>
      </c>
      <c r="Y433">
        <v>55.12</v>
      </c>
      <c r="Z433">
        <v>60.49</v>
      </c>
      <c r="AA433">
        <v>55.12</v>
      </c>
      <c r="AB433">
        <v>60.7</v>
      </c>
      <c r="AC433" s="1">
        <f>(Table2[[#This Row],[Close Price]]/Table2[[#This Row],[Day Low]])-1</f>
        <v>7.2206095791001568E-2</v>
      </c>
      <c r="AD433" s="1">
        <f>(Table2[[#This Row],[Day High]]/Table2[[#This Row],[Close Price]])-1</f>
        <v>2.3519458544839278E-2</v>
      </c>
      <c r="AE433" s="1">
        <f>(Table2[[#This Row],[Close Price]]/Table2[[#This Row],[Current Week Low]])-1</f>
        <v>7.2206095791001568E-2</v>
      </c>
      <c r="AF433" s="1">
        <f>(Table2[[#This Row],[Current Week High]]/Table2[[#This Row],[Close Price]])-1</f>
        <v>2.3519458544839278E-2</v>
      </c>
      <c r="AG433" s="1">
        <f>(Table2[[#This Row],[Close Price]]/Table2[[#This Row],[Current Month Low]])-1</f>
        <v>7.2206095791001568E-2</v>
      </c>
      <c r="AH433" s="1">
        <f>(Table2[[#This Row],[Current Month High]]/Table2[[#This Row],[Close Price]])-1</f>
        <v>2.7072758037224975E-2</v>
      </c>
      <c r="AI433">
        <v>33.671742808798598</v>
      </c>
      <c r="AJ433">
        <v>40.546967895362599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-0.18</v>
      </c>
      <c r="AM433" t="s">
        <v>3189</v>
      </c>
      <c r="AN433">
        <v>9.02</v>
      </c>
      <c r="AO433" t="s">
        <v>3191</v>
      </c>
      <c r="AP433">
        <v>0.12363075192232</v>
      </c>
      <c r="AQ433">
        <f>(Table2[[#This Row],[Sharpe Ratio]]-AVERAGE(Table2[Sharpe Ratio]))/_xlfn.STDEV.P(Table2[Sharpe Ratio])</f>
        <v>0.68586607996396154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564</v>
      </c>
      <c r="AT433">
        <f>_xlfn.RANK.AVG(Table2[[#This Row],[6M Return vs Nifty Z-Score]],Table2[6M Return vs Nifty Z-Score])</f>
        <v>597</v>
      </c>
      <c r="AU433">
        <f>_xlfn.RANK.AVG(Table2[[#This Row],[Sharpe Ratio Z-Score]],Table2[Sharpe Ratio Z-Score])</f>
        <v>170</v>
      </c>
      <c r="AV433">
        <f>(Table2[[#This Row],[Rank 1Y]]+Table2[[#This Row],[Rank 6M]]+Table2[[#This Row],[Rank Sharpe]])/3</f>
        <v>443.66666666666669</v>
      </c>
    </row>
    <row r="434" spans="1:48" x14ac:dyDescent="0.3">
      <c r="A434" t="s">
        <v>1489</v>
      </c>
      <c r="B434" t="s">
        <v>1490</v>
      </c>
      <c r="C434" t="s">
        <v>3149</v>
      </c>
      <c r="D434" t="s">
        <v>206</v>
      </c>
      <c r="E434">
        <v>7041.4032987749997</v>
      </c>
      <c r="F434">
        <v>508.15</v>
      </c>
      <c r="G434">
        <v>-5.5282219248735798</v>
      </c>
      <c r="H434">
        <f>(Table2[[#This Row],[1Y Return vs Nifty]]-AVERAGE(Table2[1Y Return vs Nifty]))/_xlfn.STDEV.P(Table2[1Y Return vs Nifty])</f>
        <v>-0.4848902838364641</v>
      </c>
      <c r="I434">
        <v>3.50111897795927</v>
      </c>
      <c r="J434">
        <f>(Table2[[#This Row],[1M Return vs Nifty]]-AVERAGE(Table2[1M Return vs Nifty]))/_xlfn.STDEV.P(Table2[1M Return vs Nifty])</f>
        <v>0.25270556071937822</v>
      </c>
      <c r="K434">
        <v>8.7466957140112402</v>
      </c>
      <c r="L434">
        <f>(Table2[[#This Row],[6M Return vs Nifty]]-AVERAGE(Table2[6M Return vs Nifty]))/_xlfn.STDEV.P(Table2[6M Return vs Nifty])</f>
        <v>-0.15049496758593442</v>
      </c>
      <c r="M434">
        <v>9.4754003362842398E-2</v>
      </c>
      <c r="N434">
        <f>(Table2[[#This Row],[1W Return vs Nifty]]-AVERAGE(Table2[1W Return vs Nifty]))/_xlfn.STDEV.P(Table2[1W Return vs Nifty])</f>
        <v>-7.7235278420083986E-2</v>
      </c>
      <c r="O434">
        <v>531.59</v>
      </c>
      <c r="P434">
        <v>522.05656370806605</v>
      </c>
      <c r="Q434">
        <v>461.20106788251599</v>
      </c>
      <c r="R434">
        <v>29.331662721586401</v>
      </c>
      <c r="S434" s="1">
        <f>(Table2[[#This Row],[Close Price]]-Table2[[#This Row],[20D EMA]])/Table2[[#This Row],[20D EMA]]</f>
        <v>-4.4094132696250968E-2</v>
      </c>
      <c r="T434" s="1">
        <f>(Table2[[#This Row],[Close Price]]-Table2[[#This Row],[50D EMA]])/Table2[[#This Row],[50D EMA]]</f>
        <v>-2.6638040156588515E-2</v>
      </c>
      <c r="U434" s="1">
        <f>(Table2[[#This Row],[Close Price]]-Table2[[#This Row],[200D EMA]])/Table2[[#This Row],[200D EMA]]</f>
        <v>0.10179710193004914</v>
      </c>
      <c r="V434">
        <v>0.517629892575871</v>
      </c>
      <c r="W434">
        <v>504.45</v>
      </c>
      <c r="X434">
        <v>533.9</v>
      </c>
      <c r="Y434">
        <v>504.45</v>
      </c>
      <c r="Z434">
        <v>533.9</v>
      </c>
      <c r="AA434">
        <v>504.45</v>
      </c>
      <c r="AB434">
        <v>541.4</v>
      </c>
      <c r="AC434" s="1">
        <f>(Table2[[#This Row],[Close Price]]/Table2[[#This Row],[Day Low]])-1</f>
        <v>7.3347209832490545E-3</v>
      </c>
      <c r="AD434" s="1">
        <f>(Table2[[#This Row],[Day High]]/Table2[[#This Row],[Close Price]])-1</f>
        <v>5.0674013578667632E-2</v>
      </c>
      <c r="AE434" s="1">
        <f>(Table2[[#This Row],[Close Price]]/Table2[[#This Row],[Current Week Low]])-1</f>
        <v>7.3347209832490545E-3</v>
      </c>
      <c r="AF434" s="1">
        <f>(Table2[[#This Row],[Current Week High]]/Table2[[#This Row],[Close Price]])-1</f>
        <v>5.0674013578667632E-2</v>
      </c>
      <c r="AG434" s="1">
        <f>(Table2[[#This Row],[Close Price]]/Table2[[#This Row],[Current Month Low]])-1</f>
        <v>7.3347209832490545E-3</v>
      </c>
      <c r="AH434" s="1">
        <f>(Table2[[#This Row],[Current Month High]]/Table2[[#This Row],[Close Price]])-1</f>
        <v>6.5433435009347729E-2</v>
      </c>
      <c r="AI434">
        <v>25.868345960838301</v>
      </c>
      <c r="AJ434">
        <v>43.646643109540598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-0.01</v>
      </c>
      <c r="AM434" t="s">
        <v>3189</v>
      </c>
      <c r="AN434">
        <v>-10.199999999999999</v>
      </c>
      <c r="AO434" t="s">
        <v>3189</v>
      </c>
      <c r="AP434">
        <v>4.3144849522022001E-2</v>
      </c>
      <c r="AQ434">
        <f>(Table2[[#This Row],[Sharpe Ratio]]-AVERAGE(Table2[Sharpe Ratio]))/_xlfn.STDEV.P(Table2[Sharpe Ratio])</f>
        <v>-0.25015106066178117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-0.71006602978488553</v>
      </c>
      <c r="AS434">
        <f>_xlfn.RANK.AVG(Table2[[#This Row],[1Y Return vs Nifty Z-Score]],Table2[1Y Return vs Nifty Z-Score])</f>
        <v>471</v>
      </c>
      <c r="AT434">
        <f>_xlfn.RANK.AVG(Table2[[#This Row],[6M Return vs Nifty Z-Score]],Table2[6M Return vs Nifty Z-Score])</f>
        <v>377</v>
      </c>
      <c r="AU434">
        <f>_xlfn.RANK.AVG(Table2[[#This Row],[Sharpe Ratio Z-Score]],Table2[Sharpe Ratio Z-Score])</f>
        <v>408</v>
      </c>
      <c r="AV434">
        <f>(Table2[[#This Row],[Rank 1Y]]+Table2[[#This Row],[Rank 6M]]+Table2[[#This Row],[Rank Sharpe]])/3</f>
        <v>418.66666666666669</v>
      </c>
    </row>
    <row r="435" spans="1:48" x14ac:dyDescent="0.3">
      <c r="A435" t="s">
        <v>171</v>
      </c>
      <c r="B435" t="s">
        <v>172</v>
      </c>
      <c r="C435" t="s">
        <v>3153</v>
      </c>
      <c r="D435" t="s">
        <v>78</v>
      </c>
      <c r="E435">
        <v>155213.72596616999</v>
      </c>
      <c r="F435">
        <v>630.15</v>
      </c>
      <c r="G435">
        <v>13.939179328169301</v>
      </c>
      <c r="H435">
        <f>(Table2[[#This Row],[1Y Return vs Nifty]]-AVERAGE(Table2[1Y Return vs Nifty]))/_xlfn.STDEV.P(Table2[1Y Return vs Nifty])</f>
        <v>-0.13779654505450042</v>
      </c>
      <c r="I435">
        <v>-5.3232264980159698</v>
      </c>
      <c r="J435">
        <f>(Table2[[#This Row],[1M Return vs Nifty]]-AVERAGE(Table2[1M Return vs Nifty]))/_xlfn.STDEV.P(Table2[1M Return vs Nifty])</f>
        <v>-0.60079814179338642</v>
      </c>
      <c r="K435">
        <v>-6.1928379457335403</v>
      </c>
      <c r="L435">
        <f>(Table2[[#This Row],[6M Return vs Nifty]]-AVERAGE(Table2[6M Return vs Nifty]))/_xlfn.STDEV.P(Table2[6M Return vs Nifty])</f>
        <v>-0.63434418063738074</v>
      </c>
      <c r="M435">
        <v>1.92696227809806</v>
      </c>
      <c r="N435">
        <f>(Table2[[#This Row],[1W Return vs Nifty]]-AVERAGE(Table2[1W Return vs Nifty]))/_xlfn.STDEV.P(Table2[1W Return vs Nifty])</f>
        <v>0.27751089366585535</v>
      </c>
      <c r="O435">
        <v>629.79999999999995</v>
      </c>
      <c r="P435">
        <v>639.71867049870798</v>
      </c>
      <c r="Q435">
        <v>596.33336536788295</v>
      </c>
      <c r="R435">
        <v>54.3072102865913</v>
      </c>
      <c r="S435" s="1">
        <f>(Table2[[#This Row],[Close Price]]-Table2[[#This Row],[20D EMA]])/Table2[[#This Row],[20D EMA]]</f>
        <v>5.5573197840587927E-4</v>
      </c>
      <c r="T435" s="1">
        <f>(Table2[[#This Row],[Close Price]]-Table2[[#This Row],[50D EMA]])/Table2[[#This Row],[50D EMA]]</f>
        <v>-1.4957622686310713E-2</v>
      </c>
      <c r="U435" s="1">
        <f>(Table2[[#This Row],[Close Price]]-Table2[[#This Row],[200D EMA]])/Table2[[#This Row],[200D EMA]]</f>
        <v>5.6707601143959584E-2</v>
      </c>
      <c r="V435">
        <v>0.81302457972616504</v>
      </c>
      <c r="W435">
        <v>614.75</v>
      </c>
      <c r="X435">
        <v>631.5</v>
      </c>
      <c r="Y435">
        <v>614.75</v>
      </c>
      <c r="Z435">
        <v>631.5</v>
      </c>
      <c r="AA435">
        <v>612.6</v>
      </c>
      <c r="AB435">
        <v>636.75</v>
      </c>
      <c r="AC435" s="1">
        <f>(Table2[[#This Row],[Close Price]]/Table2[[#This Row],[Day Low]])-1</f>
        <v>2.5050833672224382E-2</v>
      </c>
      <c r="AD435" s="1">
        <f>(Table2[[#This Row],[Day High]]/Table2[[#This Row],[Close Price]])-1</f>
        <v>2.1423470602237593E-3</v>
      </c>
      <c r="AE435" s="1">
        <f>(Table2[[#This Row],[Close Price]]/Table2[[#This Row],[Current Week Low]])-1</f>
        <v>2.5050833672224382E-2</v>
      </c>
      <c r="AF435" s="1">
        <f>(Table2[[#This Row],[Current Week High]]/Table2[[#This Row],[Close Price]])-1</f>
        <v>2.1423470602237593E-3</v>
      </c>
      <c r="AG435" s="1">
        <f>(Table2[[#This Row],[Close Price]]/Table2[[#This Row],[Current Month Low]])-1</f>
        <v>2.8648383937316391E-2</v>
      </c>
      <c r="AH435" s="1">
        <f>(Table2[[#This Row],[Current Month High]]/Table2[[#This Row],[Close Price]])-1</f>
        <v>1.0473696738871663E-2</v>
      </c>
      <c r="AI435">
        <v>12.187574387050701</v>
      </c>
      <c r="AJ435">
        <v>55.958420987501498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-7.0000000000000007E-2</v>
      </c>
      <c r="AM435" t="s">
        <v>3189</v>
      </c>
      <c r="AN435">
        <v>-0.26</v>
      </c>
      <c r="AO435" t="s">
        <v>3189</v>
      </c>
      <c r="AP435">
        <v>3.4249382427829003E-2</v>
      </c>
      <c r="AQ435">
        <f>(Table2[[#This Row],[Sharpe Ratio]]-AVERAGE(Table2[Sharpe Ratio]))/_xlfn.STDEV.P(Table2[Sharpe Ratio])</f>
        <v>-0.35360159579557232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346</v>
      </c>
      <c r="AT435">
        <f>_xlfn.RANK.AVG(Table2[[#This Row],[6M Return vs Nifty Z-Score]],Table2[6M Return vs Nifty Z-Score])</f>
        <v>534</v>
      </c>
      <c r="AU435">
        <f>_xlfn.RANK.AVG(Table2[[#This Row],[Sharpe Ratio Z-Score]],Table2[Sharpe Ratio Z-Score])</f>
        <v>435</v>
      </c>
      <c r="AV435">
        <f>(Table2[[#This Row],[Rank 1Y]]+Table2[[#This Row],[Rank 6M]]+Table2[[#This Row],[Rank Sharpe]])/3</f>
        <v>438.33333333333331</v>
      </c>
    </row>
    <row r="436" spans="1:48" x14ac:dyDescent="0.3">
      <c r="A436" t="s">
        <v>73</v>
      </c>
      <c r="B436" t="s">
        <v>74</v>
      </c>
      <c r="C436" t="s">
        <v>3152</v>
      </c>
      <c r="D436" t="s">
        <v>75</v>
      </c>
      <c r="E436">
        <v>337913.43228121498</v>
      </c>
      <c r="F436">
        <v>2964.15</v>
      </c>
      <c r="G436">
        <v>-12.460662530017499</v>
      </c>
      <c r="H436">
        <f>(Table2[[#This Row],[1Y Return vs Nifty]]-AVERAGE(Table2[1Y Return vs Nifty]))/_xlfn.STDEV.P(Table2[1Y Return vs Nifty])</f>
        <v>-0.60849212967334465</v>
      </c>
      <c r="I436">
        <v>-9.6126352914463595</v>
      </c>
      <c r="J436">
        <f>(Table2[[#This Row],[1M Return vs Nifty]]-AVERAGE(Table2[1M Return vs Nifty]))/_xlfn.STDEV.P(Table2[1M Return vs Nifty])</f>
        <v>-1.0156760833643497</v>
      </c>
      <c r="K436">
        <v>-18.442808128374502</v>
      </c>
      <c r="L436">
        <f>(Table2[[#This Row],[6M Return vs Nifty]]-AVERAGE(Table2[6M Return vs Nifty]))/_xlfn.STDEV.P(Table2[6M Return vs Nifty])</f>
        <v>-1.0310860447255112</v>
      </c>
      <c r="M436">
        <v>-0.57407499238666304</v>
      </c>
      <c r="N436">
        <f>(Table2[[#This Row],[1W Return vs Nifty]]-AVERAGE(Table2[1W Return vs Nifty]))/_xlfn.STDEV.P(Table2[1W Return vs Nifty])</f>
        <v>-0.20673176050343689</v>
      </c>
      <c r="O436">
        <v>3044.2</v>
      </c>
      <c r="P436">
        <v>3081.92204346463</v>
      </c>
      <c r="Q436">
        <v>3002.1193481210998</v>
      </c>
      <c r="R436">
        <v>25.544511954805099</v>
      </c>
      <c r="S436" s="1">
        <f>(Table2[[#This Row],[Close Price]]-Table2[[#This Row],[20D EMA]])/Table2[[#This Row],[20D EMA]]</f>
        <v>-2.6295906970632589E-2</v>
      </c>
      <c r="T436" s="1">
        <f>(Table2[[#This Row],[Close Price]]-Table2[[#This Row],[50D EMA]])/Table2[[#This Row],[50D EMA]]</f>
        <v>-3.8213829488118099E-2</v>
      </c>
      <c r="U436" s="1">
        <f>(Table2[[#This Row],[Close Price]]-Table2[[#This Row],[200D EMA]])/Table2[[#This Row],[200D EMA]]</f>
        <v>-1.2647514544970763E-2</v>
      </c>
      <c r="V436">
        <v>0.81290633302710003</v>
      </c>
      <c r="W436">
        <v>2927.3</v>
      </c>
      <c r="X436">
        <v>2972.5</v>
      </c>
      <c r="Y436">
        <v>2927.3</v>
      </c>
      <c r="Z436">
        <v>2972.5</v>
      </c>
      <c r="AA436">
        <v>2927.3</v>
      </c>
      <c r="AB436">
        <v>3059.15</v>
      </c>
      <c r="AC436" s="1">
        <f>(Table2[[#This Row],[Close Price]]/Table2[[#This Row],[Day Low]])-1</f>
        <v>1.2588392033614504E-2</v>
      </c>
      <c r="AD436" s="1">
        <f>(Table2[[#This Row],[Day High]]/Table2[[#This Row],[Close Price]])-1</f>
        <v>2.8169964408009118E-3</v>
      </c>
      <c r="AE436" s="1">
        <f>(Table2[[#This Row],[Close Price]]/Table2[[#This Row],[Current Week Low]])-1</f>
        <v>1.2588392033614504E-2</v>
      </c>
      <c r="AF436" s="1">
        <f>(Table2[[#This Row],[Current Week High]]/Table2[[#This Row],[Close Price]])-1</f>
        <v>2.8169964408009118E-3</v>
      </c>
      <c r="AG436" s="1">
        <f>(Table2[[#This Row],[Close Price]]/Table2[[#This Row],[Current Month Low]])-1</f>
        <v>1.2588392033614504E-2</v>
      </c>
      <c r="AH436" s="1">
        <f>(Table2[[#This Row],[Current Month High]]/Table2[[#This Row],[Close Price]])-1</f>
        <v>3.2049660104920497E-2</v>
      </c>
      <c r="AI436">
        <v>26.306023649275499</v>
      </c>
      <c r="AJ436">
        <v>38.3823529411764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-0.15</v>
      </c>
      <c r="AM436" t="s">
        <v>3189</v>
      </c>
      <c r="AN436">
        <v>-4.3499999999999996</v>
      </c>
      <c r="AO436" t="s">
        <v>3189</v>
      </c>
      <c r="AP436">
        <v>7.3632674904362996E-2</v>
      </c>
      <c r="AQ436">
        <f>(Table2[[#This Row],[Sharpe Ratio]]-AVERAGE(Table2[Sharpe Ratio]))/_xlfn.STDEV.P(Table2[Sharpe Ratio])</f>
        <v>0.10440950568865717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534</v>
      </c>
      <c r="AT436">
        <f>_xlfn.RANK.AVG(Table2[[#This Row],[6M Return vs Nifty Z-Score]],Table2[6M Return vs Nifty Z-Score])</f>
        <v>663</v>
      </c>
      <c r="AU436">
        <f>_xlfn.RANK.AVG(Table2[[#This Row],[Sharpe Ratio Z-Score]],Table2[Sharpe Ratio Z-Score])</f>
        <v>326</v>
      </c>
      <c r="AV436">
        <f>(Table2[[#This Row],[Rank 1Y]]+Table2[[#This Row],[Rank 6M]]+Table2[[#This Row],[Rank Sharpe]])/3</f>
        <v>507.66666666666669</v>
      </c>
    </row>
    <row r="437" spans="1:48" x14ac:dyDescent="0.3">
      <c r="A437" t="s">
        <v>582</v>
      </c>
      <c r="B437" t="s">
        <v>583</v>
      </c>
      <c r="C437" t="s">
        <v>3153</v>
      </c>
      <c r="D437" t="s">
        <v>78</v>
      </c>
      <c r="E437">
        <v>35177.371033384901</v>
      </c>
      <c r="F437">
        <v>1875.65</v>
      </c>
      <c r="G437">
        <v>-46.758356707638697</v>
      </c>
      <c r="H437">
        <f>(Table2[[#This Row],[1Y Return vs Nifty]]-AVERAGE(Table2[1Y Return vs Nifty]))/_xlfn.STDEV.P(Table2[1Y Return vs Nifty])</f>
        <v>-1.2200023538153664</v>
      </c>
      <c r="I437">
        <v>3.3695582750633202</v>
      </c>
      <c r="J437">
        <f>(Table2[[#This Row],[1M Return vs Nifty]]-AVERAGE(Table2[1M Return vs Nifty]))/_xlfn.STDEV.P(Table2[1M Return vs Nifty])</f>
        <v>0.23998081560002812</v>
      </c>
      <c r="K437">
        <v>-14.139842784610799</v>
      </c>
      <c r="L437">
        <f>(Table2[[#This Row],[6M Return vs Nifty]]-AVERAGE(Table2[6M Return vs Nifty]))/_xlfn.STDEV.P(Table2[6M Return vs Nifty])</f>
        <v>-0.89172517558555164</v>
      </c>
      <c r="M437">
        <v>-0.20159102829345801</v>
      </c>
      <c r="N437">
        <f>(Table2[[#This Row],[1W Return vs Nifty]]-AVERAGE(Table2[1W Return vs Nifty]))/_xlfn.STDEV.P(Table2[1W Return vs Nifty])</f>
        <v>-0.13461263395678005</v>
      </c>
      <c r="O437">
        <v>1848.65</v>
      </c>
      <c r="P437">
        <v>1832.7123144762299</v>
      </c>
      <c r="Q437">
        <v>1922.55339233278</v>
      </c>
      <c r="R437">
        <v>56.1127002233615</v>
      </c>
      <c r="S437" s="1">
        <f>(Table2[[#This Row],[Close Price]]-Table2[[#This Row],[20D EMA]])/Table2[[#This Row],[20D EMA]]</f>
        <v>1.4605252481540583E-2</v>
      </c>
      <c r="T437" s="1">
        <f>(Table2[[#This Row],[Close Price]]-Table2[[#This Row],[50D EMA]])/Table2[[#This Row],[50D EMA]]</f>
        <v>2.3428491850365114E-2</v>
      </c>
      <c r="U437" s="1">
        <f>(Table2[[#This Row],[Close Price]]-Table2[[#This Row],[200D EMA]])/Table2[[#This Row],[200D EMA]]</f>
        <v>-2.4396405592600218E-2</v>
      </c>
      <c r="V437">
        <v>0.80609557635820595</v>
      </c>
      <c r="W437">
        <v>1833.1</v>
      </c>
      <c r="X437">
        <v>1884.95</v>
      </c>
      <c r="Y437">
        <v>1833.1</v>
      </c>
      <c r="Z437">
        <v>1884.95</v>
      </c>
      <c r="AA437">
        <v>1833.1</v>
      </c>
      <c r="AB437">
        <v>1945.85</v>
      </c>
      <c r="AC437" s="1">
        <f>(Table2[[#This Row],[Close Price]]/Table2[[#This Row],[Day Low]])-1</f>
        <v>2.3212045169385354E-2</v>
      </c>
      <c r="AD437" s="1">
        <f>(Table2[[#This Row],[Day High]]/Table2[[#This Row],[Close Price]])-1</f>
        <v>4.9582811292085971E-3</v>
      </c>
      <c r="AE437" s="1">
        <f>(Table2[[#This Row],[Close Price]]/Table2[[#This Row],[Current Week Low]])-1</f>
        <v>2.3212045169385354E-2</v>
      </c>
      <c r="AF437" s="1">
        <f>(Table2[[#This Row],[Current Week High]]/Table2[[#This Row],[Close Price]])-1</f>
        <v>4.9582811292085971E-3</v>
      </c>
      <c r="AG437" s="1">
        <f>(Table2[[#This Row],[Close Price]]/Table2[[#This Row],[Current Month Low]])-1</f>
        <v>2.3212045169385354E-2</v>
      </c>
      <c r="AH437" s="1">
        <f>(Table2[[#This Row],[Current Month High]]/Table2[[#This Row],[Close Price]])-1</f>
        <v>3.7427025297896543E-2</v>
      </c>
      <c r="AI437">
        <v>29.592407965238699</v>
      </c>
      <c r="AJ437">
        <v>13.5793871866295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-0.02</v>
      </c>
      <c r="AM437" t="s">
        <v>3189</v>
      </c>
      <c r="AN437">
        <v>4.24</v>
      </c>
      <c r="AO437" t="s">
        <v>3191</v>
      </c>
      <c r="AP437">
        <v>-6.0744217797880001E-2</v>
      </c>
      <c r="AQ437">
        <f>(Table2[[#This Row],[Sharpe Ratio]]-AVERAGE(Table2[Sharpe Ratio]))/_xlfn.STDEV.P(Table2[Sharpe Ratio])</f>
        <v>-1.4583371508346354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707</v>
      </c>
      <c r="AT437">
        <f>_xlfn.RANK.AVG(Table2[[#This Row],[6M Return vs Nifty Z-Score]],Table2[6M Return vs Nifty Z-Score])</f>
        <v>613</v>
      </c>
      <c r="AU437">
        <f>_xlfn.RANK.AVG(Table2[[#This Row],[Sharpe Ratio Z-Score]],Table2[Sharpe Ratio Z-Score])</f>
        <v>678</v>
      </c>
      <c r="AV437">
        <f>(Table2[[#This Row],[Rank 1Y]]+Table2[[#This Row],[Rank 6M]]+Table2[[#This Row],[Rank Sharpe]])/3</f>
        <v>666</v>
      </c>
    </row>
    <row r="438" spans="1:48" x14ac:dyDescent="0.3">
      <c r="A438" t="s">
        <v>1439</v>
      </c>
      <c r="B438" t="s">
        <v>1440</v>
      </c>
      <c r="C438" t="s">
        <v>635</v>
      </c>
      <c r="D438" t="s">
        <v>635</v>
      </c>
      <c r="E438">
        <v>7511.97606318</v>
      </c>
      <c r="F438">
        <v>535.79999999999995</v>
      </c>
      <c r="G438">
        <v>-2.69883753027068</v>
      </c>
      <c r="H438">
        <f>(Table2[[#This Row],[1Y Return vs Nifty]]-AVERAGE(Table2[1Y Return vs Nifty]))/_xlfn.STDEV.P(Table2[1Y Return vs Nifty])</f>
        <v>-0.43444381719158714</v>
      </c>
      <c r="I438">
        <v>-8.2633459550247501</v>
      </c>
      <c r="J438">
        <f>(Table2[[#This Row],[1M Return vs Nifty]]-AVERAGE(Table2[1M Return vs Nifty]))/_xlfn.STDEV.P(Table2[1M Return vs Nifty])</f>
        <v>-0.88517082974160866</v>
      </c>
      <c r="K438">
        <v>-1.3120747127864101</v>
      </c>
      <c r="L438">
        <f>(Table2[[#This Row],[6M Return vs Nifty]]-AVERAGE(Table2[6M Return vs Nifty]))/_xlfn.STDEV.P(Table2[6M Return vs Nifty])</f>
        <v>-0.4762700731627138</v>
      </c>
      <c r="M438">
        <v>-1.14956393491463</v>
      </c>
      <c r="N438">
        <f>(Table2[[#This Row],[1W Return vs Nifty]]-AVERAGE(Table2[1W Return vs Nifty]))/_xlfn.STDEV.P(Table2[1W Return vs Nifty])</f>
        <v>-0.31815604684396476</v>
      </c>
      <c r="O438">
        <v>556.65</v>
      </c>
      <c r="P438">
        <v>546.30461570376701</v>
      </c>
      <c r="Q438">
        <v>508.81102947583798</v>
      </c>
      <c r="R438">
        <v>35.534750043828701</v>
      </c>
      <c r="S438" s="1">
        <f>(Table2[[#This Row],[Close Price]]-Table2[[#This Row],[20D EMA]])/Table2[[#This Row],[20D EMA]]</f>
        <v>-3.7456211263810338E-2</v>
      </c>
      <c r="T438" s="1">
        <f>(Table2[[#This Row],[Close Price]]-Table2[[#This Row],[50D EMA]])/Table2[[#This Row],[50D EMA]]</f>
        <v>-1.9228495242044914E-2</v>
      </c>
      <c r="U438" s="1">
        <f>(Table2[[#This Row],[Close Price]]-Table2[[#This Row],[200D EMA]])/Table2[[#This Row],[200D EMA]]</f>
        <v>5.3043210466497175E-2</v>
      </c>
      <c r="V438">
        <v>1.42320186684661</v>
      </c>
      <c r="W438">
        <v>518.79999999999995</v>
      </c>
      <c r="X438">
        <v>542.5</v>
      </c>
      <c r="Y438">
        <v>518.79999999999995</v>
      </c>
      <c r="Z438">
        <v>542.5</v>
      </c>
      <c r="AA438">
        <v>518.79999999999995</v>
      </c>
      <c r="AB438">
        <v>558</v>
      </c>
      <c r="AC438" s="1">
        <f>(Table2[[#This Row],[Close Price]]/Table2[[#This Row],[Day Low]])-1</f>
        <v>3.2767925983037793E-2</v>
      </c>
      <c r="AD438" s="1">
        <f>(Table2[[#This Row],[Day High]]/Table2[[#This Row],[Close Price]])-1</f>
        <v>1.2504665920119562E-2</v>
      </c>
      <c r="AE438" s="1">
        <f>(Table2[[#This Row],[Close Price]]/Table2[[#This Row],[Current Week Low]])-1</f>
        <v>3.2767925983037793E-2</v>
      </c>
      <c r="AF438" s="1">
        <f>(Table2[[#This Row],[Current Week High]]/Table2[[#This Row],[Close Price]])-1</f>
        <v>1.2504665920119562E-2</v>
      </c>
      <c r="AG438" s="1">
        <f>(Table2[[#This Row],[Close Price]]/Table2[[#This Row],[Current Month Low]])-1</f>
        <v>3.2767925983037793E-2</v>
      </c>
      <c r="AH438" s="1">
        <f>(Table2[[#This Row],[Current Month High]]/Table2[[#This Row],[Close Price]])-1</f>
        <v>4.1433370660694413E-2</v>
      </c>
      <c r="AI438">
        <v>24.3001119820828</v>
      </c>
      <c r="AJ438">
        <v>38.0927835051546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-0.11</v>
      </c>
      <c r="AM438" t="s">
        <v>3189</v>
      </c>
      <c r="AN438">
        <v>-7.82</v>
      </c>
      <c r="AO438" t="s">
        <v>3189</v>
      </c>
      <c r="AP438">
        <v>7.1624500288056003E-2</v>
      </c>
      <c r="AQ438">
        <f>(Table2[[#This Row],[Sharpe Ratio]]-AVERAGE(Table2[Sharpe Ratio]))/_xlfn.STDEV.P(Table2[Sharpe Ratio])</f>
        <v>8.1055280834666968E-2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-2.0329854861052072</v>
      </c>
      <c r="AS438">
        <f>_xlfn.RANK.AVG(Table2[[#This Row],[1Y Return vs Nifty Z-Score]],Table2[1Y Return vs Nifty Z-Score])</f>
        <v>454</v>
      </c>
      <c r="AT438">
        <f>_xlfn.RANK.AVG(Table2[[#This Row],[6M Return vs Nifty Z-Score]],Table2[6M Return vs Nifty Z-Score])</f>
        <v>481</v>
      </c>
      <c r="AU438">
        <f>_xlfn.RANK.AVG(Table2[[#This Row],[Sharpe Ratio Z-Score]],Table2[Sharpe Ratio Z-Score])</f>
        <v>331</v>
      </c>
      <c r="AV438">
        <f>(Table2[[#This Row],[Rank 1Y]]+Table2[[#This Row],[Rank 6M]]+Table2[[#This Row],[Rank Sharpe]])/3</f>
        <v>422</v>
      </c>
    </row>
    <row r="439" spans="1:48" x14ac:dyDescent="0.3">
      <c r="A439" t="s">
        <v>572</v>
      </c>
      <c r="B439" t="s">
        <v>573</v>
      </c>
      <c r="C439" t="s">
        <v>3148</v>
      </c>
      <c r="D439" t="s">
        <v>54</v>
      </c>
      <c r="E439">
        <v>35613.729601749998</v>
      </c>
      <c r="F439">
        <v>1403.75</v>
      </c>
      <c r="G439">
        <v>30.209583945188399</v>
      </c>
      <c r="H439">
        <f>(Table2[[#This Row],[1Y Return vs Nifty]]-AVERAGE(Table2[1Y Return vs Nifty]))/_xlfn.STDEV.P(Table2[1Y Return vs Nifty])</f>
        <v>0.15229639013548874</v>
      </c>
      <c r="I439">
        <v>1.0399560476555001</v>
      </c>
      <c r="J439">
        <f>(Table2[[#This Row],[1M Return vs Nifty]]-AVERAGE(Table2[1M Return vs Nifty]))/_xlfn.STDEV.P(Table2[1M Return vs Nifty])</f>
        <v>1.4658254069784474E-2</v>
      </c>
      <c r="K439">
        <v>7.1366654661179503</v>
      </c>
      <c r="L439">
        <f>(Table2[[#This Row],[6M Return vs Nifty]]-AVERAGE(Table2[6M Return vs Nifty]))/_xlfn.STDEV.P(Table2[6M Return vs Nifty])</f>
        <v>-0.20263929057315555</v>
      </c>
      <c r="M439">
        <v>3.42727517536937</v>
      </c>
      <c r="N439">
        <f>(Table2[[#This Row],[1W Return vs Nifty]]-AVERAGE(Table2[1W Return vs Nifty]))/_xlfn.STDEV.P(Table2[1W Return vs Nifty])</f>
        <v>0.56799656856276515</v>
      </c>
      <c r="O439">
        <v>1382.91</v>
      </c>
      <c r="P439">
        <v>1327.4508543451</v>
      </c>
      <c r="Q439">
        <v>1204.86018064005</v>
      </c>
      <c r="R439">
        <v>53.464158847196899</v>
      </c>
      <c r="S439" s="1">
        <f>(Table2[[#This Row],[Close Price]]-Table2[[#This Row],[20D EMA]])/Table2[[#This Row],[20D EMA]]</f>
        <v>1.5069671923697072E-2</v>
      </c>
      <c r="T439" s="1">
        <f>(Table2[[#This Row],[Close Price]]-Table2[[#This Row],[50D EMA]])/Table2[[#This Row],[50D EMA]]</f>
        <v>5.7477943838864252E-2</v>
      </c>
      <c r="U439" s="1">
        <f>(Table2[[#This Row],[Close Price]]-Table2[[#This Row],[200D EMA]])/Table2[[#This Row],[200D EMA]]</f>
        <v>0.16507294585359697</v>
      </c>
      <c r="V439">
        <v>0.82445238089209505</v>
      </c>
      <c r="W439">
        <v>1388.8</v>
      </c>
      <c r="X439">
        <v>1422.9</v>
      </c>
      <c r="Y439">
        <v>1388.8</v>
      </c>
      <c r="Z439">
        <v>1422.9</v>
      </c>
      <c r="AA439">
        <v>1375</v>
      </c>
      <c r="AB439">
        <v>1460</v>
      </c>
      <c r="AC439" s="1">
        <f>(Table2[[#This Row],[Close Price]]/Table2[[#This Row],[Day Low]])-1</f>
        <v>1.0764688940092304E-2</v>
      </c>
      <c r="AD439" s="1">
        <f>(Table2[[#This Row],[Day High]]/Table2[[#This Row],[Close Price]])-1</f>
        <v>1.3642030276046269E-2</v>
      </c>
      <c r="AE439" s="1">
        <f>(Table2[[#This Row],[Close Price]]/Table2[[#This Row],[Current Week Low]])-1</f>
        <v>1.0764688940092304E-2</v>
      </c>
      <c r="AF439" s="1">
        <f>(Table2[[#This Row],[Current Week High]]/Table2[[#This Row],[Close Price]])-1</f>
        <v>1.3642030276046269E-2</v>
      </c>
      <c r="AG439" s="1">
        <f>(Table2[[#This Row],[Close Price]]/Table2[[#This Row],[Current Month Low]])-1</f>
        <v>2.0909090909090988E-2</v>
      </c>
      <c r="AH439" s="1">
        <f>(Table2[[#This Row],[Current Month High]]/Table2[[#This Row],[Close Price]])-1</f>
        <v>4.0071237756010625E-2</v>
      </c>
      <c r="AI439">
        <v>4.0071237756010598</v>
      </c>
      <c r="AJ439">
        <v>59.880410022779003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0.06</v>
      </c>
      <c r="AM439" t="s">
        <v>3191</v>
      </c>
      <c r="AN439">
        <v>0.06</v>
      </c>
      <c r="AO439" t="s">
        <v>3191</v>
      </c>
      <c r="AP439">
        <v>-2.0115852106807001E-2</v>
      </c>
      <c r="AQ439">
        <f>(Table2[[#This Row],[Sharpe Ratio]]-AVERAGE(Table2[Sharpe Ratio]))/_xlfn.STDEV.P(Table2[Sharpe Ratio])</f>
        <v>-0.98584637234627248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-0.45353445015138949</v>
      </c>
      <c r="AS439">
        <f>_xlfn.RANK.AVG(Table2[[#This Row],[1Y Return vs Nifty Z-Score]],Table2[1Y Return vs Nifty Z-Score])</f>
        <v>254</v>
      </c>
      <c r="AT439">
        <f>_xlfn.RANK.AVG(Table2[[#This Row],[6M Return vs Nifty Z-Score]],Table2[6M Return vs Nifty Z-Score])</f>
        <v>393</v>
      </c>
      <c r="AU439">
        <f>_xlfn.RANK.AVG(Table2[[#This Row],[Sharpe Ratio Z-Score]],Table2[Sharpe Ratio Z-Score])</f>
        <v>621</v>
      </c>
      <c r="AV439">
        <f>(Table2[[#This Row],[Rank 1Y]]+Table2[[#This Row],[Rank 6M]]+Table2[[#This Row],[Rank Sharpe]])/3</f>
        <v>422.66666666666669</v>
      </c>
    </row>
    <row r="440" spans="1:48" x14ac:dyDescent="0.3">
      <c r="A440" t="s">
        <v>1494</v>
      </c>
      <c r="B440" t="s">
        <v>1495</v>
      </c>
      <c r="C440" t="s">
        <v>3158</v>
      </c>
      <c r="D440" t="s">
        <v>378</v>
      </c>
      <c r="E440">
        <v>6952.5061863179899</v>
      </c>
      <c r="F440">
        <v>85.33</v>
      </c>
      <c r="G440">
        <v>-8.8441185950612304</v>
      </c>
      <c r="H440">
        <f>(Table2[[#This Row],[1Y Return vs Nifty]]-AVERAGE(Table2[1Y Return vs Nifty]))/_xlfn.STDEV.P(Table2[1Y Return vs Nifty])</f>
        <v>-0.54401101380499017</v>
      </c>
      <c r="I440">
        <v>0.85618897724283105</v>
      </c>
      <c r="J440">
        <f>(Table2[[#This Row],[1M Return vs Nifty]]-AVERAGE(Table2[1M Return vs Nifty]))/_xlfn.STDEV.P(Table2[1M Return vs Nifty])</f>
        <v>-3.1159678738325769E-3</v>
      </c>
      <c r="K440">
        <v>2.9131089579012501</v>
      </c>
      <c r="L440">
        <f>(Table2[[#This Row],[6M Return vs Nifty]]-AVERAGE(Table2[6M Return vs Nifty]))/_xlfn.STDEV.P(Table2[6M Return vs Nifty])</f>
        <v>-0.3394283322743325</v>
      </c>
      <c r="M440">
        <v>4.1045490198327697</v>
      </c>
      <c r="N440">
        <f>(Table2[[#This Row],[1W Return vs Nifty]]-AVERAGE(Table2[1W Return vs Nifty]))/_xlfn.STDEV.P(Table2[1W Return vs Nifty])</f>
        <v>0.69912811462678459</v>
      </c>
      <c r="O440">
        <v>85.62</v>
      </c>
      <c r="P440">
        <v>84.432175652225894</v>
      </c>
      <c r="Q440">
        <v>76.667276106303902</v>
      </c>
      <c r="R440">
        <v>48.929727648430202</v>
      </c>
      <c r="S440" s="1">
        <f>(Table2[[#This Row],[Close Price]]-Table2[[#This Row],[20D EMA]])/Table2[[#This Row],[20D EMA]]</f>
        <v>-3.3870590983415818E-3</v>
      </c>
      <c r="T440" s="1">
        <f>(Table2[[#This Row],[Close Price]]-Table2[[#This Row],[50D EMA]])/Table2[[#This Row],[50D EMA]]</f>
        <v>1.0633675383093543E-2</v>
      </c>
      <c r="U440" s="1">
        <f>(Table2[[#This Row],[Close Price]]-Table2[[#This Row],[200D EMA]])/Table2[[#This Row],[200D EMA]]</f>
        <v>0.11299115259663975</v>
      </c>
      <c r="V440">
        <v>0.40778107595204799</v>
      </c>
      <c r="W440">
        <v>84.14</v>
      </c>
      <c r="X440">
        <v>87.36</v>
      </c>
      <c r="Y440">
        <v>84.14</v>
      </c>
      <c r="Z440">
        <v>87.36</v>
      </c>
      <c r="AA440">
        <v>82.55</v>
      </c>
      <c r="AB440">
        <v>87.36</v>
      </c>
      <c r="AC440" s="1">
        <f>(Table2[[#This Row],[Close Price]]/Table2[[#This Row],[Day Low]])-1</f>
        <v>1.4143094841930104E-2</v>
      </c>
      <c r="AD440" s="1">
        <f>(Table2[[#This Row],[Day High]]/Table2[[#This Row],[Close Price]])-1</f>
        <v>2.3789991796554499E-2</v>
      </c>
      <c r="AE440" s="1">
        <f>(Table2[[#This Row],[Close Price]]/Table2[[#This Row],[Current Week Low]])-1</f>
        <v>1.4143094841930104E-2</v>
      </c>
      <c r="AF440" s="1">
        <f>(Table2[[#This Row],[Current Week High]]/Table2[[#This Row],[Close Price]])-1</f>
        <v>2.3789991796554499E-2</v>
      </c>
      <c r="AG440" s="1">
        <f>(Table2[[#This Row],[Close Price]]/Table2[[#This Row],[Current Month Low]])-1</f>
        <v>3.3676559660811733E-2</v>
      </c>
      <c r="AH440" s="1">
        <f>(Table2[[#This Row],[Current Month High]]/Table2[[#This Row],[Close Price]])-1</f>
        <v>2.3789991796554499E-2</v>
      </c>
      <c r="AI440">
        <v>15.2584085315832</v>
      </c>
      <c r="AJ440">
        <v>45.490196078431303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-0.08</v>
      </c>
      <c r="AM440" t="s">
        <v>3189</v>
      </c>
      <c r="AN440">
        <v>-4.41</v>
      </c>
      <c r="AO440" t="s">
        <v>3189</v>
      </c>
      <c r="AP440">
        <v>7.1197128987126004E-2</v>
      </c>
      <c r="AQ440">
        <f>(Table2[[#This Row],[Sharpe Ratio]]-AVERAGE(Table2[Sharpe Ratio]))/_xlfn.STDEV.P(Table2[Sharpe Ratio])</f>
        <v>7.6085132632905367E-2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-0.11134206669346525</v>
      </c>
      <c r="AS440">
        <f>_xlfn.RANK.AVG(Table2[[#This Row],[1Y Return vs Nifty Z-Score]],Table2[1Y Return vs Nifty Z-Score])</f>
        <v>498</v>
      </c>
      <c r="AT440">
        <f>_xlfn.RANK.AVG(Table2[[#This Row],[6M Return vs Nifty Z-Score]],Table2[6M Return vs Nifty Z-Score])</f>
        <v>438</v>
      </c>
      <c r="AU440">
        <f>_xlfn.RANK.AVG(Table2[[#This Row],[Sharpe Ratio Z-Score]],Table2[Sharpe Ratio Z-Score])</f>
        <v>332</v>
      </c>
      <c r="AV440">
        <f>(Table2[[#This Row],[Rank 1Y]]+Table2[[#This Row],[Rank 6M]]+Table2[[#This Row],[Rank Sharpe]])/3</f>
        <v>422.66666666666669</v>
      </c>
    </row>
    <row r="441" spans="1:48" x14ac:dyDescent="0.3">
      <c r="A441" t="s">
        <v>2060</v>
      </c>
      <c r="B441" t="s">
        <v>2061</v>
      </c>
      <c r="C441" t="s">
        <v>3146</v>
      </c>
      <c r="D441" t="s">
        <v>250</v>
      </c>
      <c r="E441">
        <v>3150.2119419999999</v>
      </c>
      <c r="F441">
        <v>1090.4000000000001</v>
      </c>
      <c r="G441">
        <v>-7.7804398155883296</v>
      </c>
      <c r="H441">
        <f>(Table2[[#This Row],[1Y Return vs Nifty]]-AVERAGE(Table2[1Y Return vs Nifty]))/_xlfn.STDEV.P(Table2[1Y Return vs Nifty])</f>
        <v>-0.52504616895326273</v>
      </c>
      <c r="I441">
        <v>14.6017273527586</v>
      </c>
      <c r="J441">
        <f>(Table2[[#This Row],[1M Return vs Nifty]]-AVERAGE(Table2[1M Return vs Nifty]))/_xlfn.STDEV.P(Table2[1M Return vs Nifty])</f>
        <v>1.3263727662736065</v>
      </c>
      <c r="K441">
        <v>32.189956011580001</v>
      </c>
      <c r="L441">
        <f>(Table2[[#This Row],[6M Return vs Nifty]]-AVERAGE(Table2[6M Return vs Nifty]))/_xlfn.STDEV.P(Table2[6M Return vs Nifty])</f>
        <v>0.60876588383562458</v>
      </c>
      <c r="M441">
        <v>4.4103970896059401</v>
      </c>
      <c r="N441">
        <f>(Table2[[#This Row],[1W Return vs Nifty]]-AVERAGE(Table2[1W Return vs Nifty]))/_xlfn.STDEV.P(Table2[1W Return vs Nifty])</f>
        <v>0.75834541731448546</v>
      </c>
      <c r="O441">
        <v>994.29</v>
      </c>
      <c r="P441">
        <v>924.57830749589505</v>
      </c>
      <c r="Q441">
        <v>857.75608380837105</v>
      </c>
      <c r="R441">
        <v>69.339313815388394</v>
      </c>
      <c r="S441" s="1">
        <f>(Table2[[#This Row],[Close Price]]-Table2[[#This Row],[20D EMA]])/Table2[[#This Row],[20D EMA]]</f>
        <v>9.6661939675547509E-2</v>
      </c>
      <c r="T441" s="1">
        <f>(Table2[[#This Row],[Close Price]]-Table2[[#This Row],[50D EMA]])/Table2[[#This Row],[50D EMA]]</f>
        <v>0.17934845665286309</v>
      </c>
      <c r="U441" s="1">
        <f>(Table2[[#This Row],[Close Price]]-Table2[[#This Row],[200D EMA]])/Table2[[#This Row],[200D EMA]]</f>
        <v>0.27122386023624334</v>
      </c>
      <c r="V441">
        <v>2.83770925734721</v>
      </c>
      <c r="W441">
        <v>1065.05</v>
      </c>
      <c r="X441">
        <v>1125</v>
      </c>
      <c r="Y441">
        <v>1065.05</v>
      </c>
      <c r="Z441">
        <v>1125</v>
      </c>
      <c r="AA441">
        <v>1003.3</v>
      </c>
      <c r="AB441">
        <v>1164</v>
      </c>
      <c r="AC441" s="1">
        <f>(Table2[[#This Row],[Close Price]]/Table2[[#This Row],[Day Low]])-1</f>
        <v>2.3801699450730185E-2</v>
      </c>
      <c r="AD441" s="1">
        <f>(Table2[[#This Row],[Day High]]/Table2[[#This Row],[Close Price]])-1</f>
        <v>3.1731474688187822E-2</v>
      </c>
      <c r="AE441" s="1">
        <f>(Table2[[#This Row],[Close Price]]/Table2[[#This Row],[Current Week Low]])-1</f>
        <v>2.3801699450730185E-2</v>
      </c>
      <c r="AF441" s="1">
        <f>(Table2[[#This Row],[Current Week High]]/Table2[[#This Row],[Close Price]])-1</f>
        <v>3.1731474688187822E-2</v>
      </c>
      <c r="AG441" s="1">
        <f>(Table2[[#This Row],[Close Price]]/Table2[[#This Row],[Current Month Low]])-1</f>
        <v>8.6813515399182917E-2</v>
      </c>
      <c r="AH441" s="1">
        <f>(Table2[[#This Row],[Current Month High]]/Table2[[#This Row],[Close Price]])-1</f>
        <v>6.7498165810711663E-2</v>
      </c>
      <c r="AI441">
        <v>6.7498165810711601</v>
      </c>
      <c r="AJ441">
        <v>64.887343112051994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0.24</v>
      </c>
      <c r="AM441" t="s">
        <v>3191</v>
      </c>
      <c r="AN441">
        <v>20.059999999999999</v>
      </c>
      <c r="AO441" t="s">
        <v>3191</v>
      </c>
      <c r="AP441">
        <v>-2.1409727693886001E-2</v>
      </c>
      <c r="AQ441">
        <f>(Table2[[#This Row],[Sharpe Ratio]]-AVERAGE(Table2[Sharpe Ratio]))/_xlfn.STDEV.P(Table2[Sharpe Ratio])</f>
        <v>-1.0008936003852871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1.1675442980851667</v>
      </c>
      <c r="AS441">
        <f>_xlfn.RANK.AVG(Table2[[#This Row],[1Y Return vs Nifty Z-Score]],Table2[1Y Return vs Nifty Z-Score])</f>
        <v>488</v>
      </c>
      <c r="AT441">
        <f>_xlfn.RANK.AVG(Table2[[#This Row],[6M Return vs Nifty Z-Score]],Table2[6M Return vs Nifty Z-Score])</f>
        <v>157</v>
      </c>
      <c r="AU441">
        <f>_xlfn.RANK.AVG(Table2[[#This Row],[Sharpe Ratio Z-Score]],Table2[Sharpe Ratio Z-Score])</f>
        <v>624</v>
      </c>
      <c r="AV441">
        <f>(Table2[[#This Row],[Rank 1Y]]+Table2[[#This Row],[Rank 6M]]+Table2[[#This Row],[Rank Sharpe]])/3</f>
        <v>423</v>
      </c>
    </row>
    <row r="442" spans="1:48" x14ac:dyDescent="0.3">
      <c r="A442" t="s">
        <v>1767</v>
      </c>
      <c r="B442" t="s">
        <v>1768</v>
      </c>
      <c r="C442" t="s">
        <v>3155</v>
      </c>
      <c r="D442" t="s">
        <v>127</v>
      </c>
      <c r="E442">
        <v>4535.179306125</v>
      </c>
      <c r="F442">
        <v>230.75</v>
      </c>
      <c r="G442">
        <v>-18.1887135179791</v>
      </c>
      <c r="H442">
        <f>(Table2[[#This Row],[1Y Return vs Nifty]]-AVERAGE(Table2[1Y Return vs Nifty]))/_xlfn.STDEV.P(Table2[1Y Return vs Nifty])</f>
        <v>-0.71062032888712257</v>
      </c>
      <c r="I442">
        <v>9.7695184379261306</v>
      </c>
      <c r="J442">
        <f>(Table2[[#This Row],[1M Return vs Nifty]]-AVERAGE(Table2[1M Return vs Nifty]))/_xlfn.STDEV.P(Table2[1M Return vs Nifty])</f>
        <v>0.8589943968122844</v>
      </c>
      <c r="K442">
        <v>8.5755934299509402</v>
      </c>
      <c r="L442">
        <f>(Table2[[#This Row],[6M Return vs Nifty]]-AVERAGE(Table2[6M Return vs Nifty]))/_xlfn.STDEV.P(Table2[6M Return vs Nifty])</f>
        <v>-0.1560364863093037</v>
      </c>
      <c r="M442">
        <v>-1.47320280415039</v>
      </c>
      <c r="N442">
        <f>(Table2[[#This Row],[1W Return vs Nifty]]-AVERAGE(Table2[1W Return vs Nifty]))/_xlfn.STDEV.P(Table2[1W Return vs Nifty])</f>
        <v>-0.38081794592102219</v>
      </c>
      <c r="O442">
        <v>228.99</v>
      </c>
      <c r="P442">
        <v>223.402446531782</v>
      </c>
      <c r="Q442">
        <v>218.722574330349</v>
      </c>
      <c r="R442">
        <v>48.779532486805202</v>
      </c>
      <c r="S442" s="1">
        <f>(Table2[[#This Row],[Close Price]]-Table2[[#This Row],[20D EMA]])/Table2[[#This Row],[20D EMA]]</f>
        <v>7.6859251495698102E-3</v>
      </c>
      <c r="T442" s="1">
        <f>(Table2[[#This Row],[Close Price]]-Table2[[#This Row],[50D EMA]])/Table2[[#This Row],[50D EMA]]</f>
        <v>3.2889315145314256E-2</v>
      </c>
      <c r="U442" s="1">
        <f>(Table2[[#This Row],[Close Price]]-Table2[[#This Row],[200D EMA]])/Table2[[#This Row],[200D EMA]]</f>
        <v>5.4989411616403611E-2</v>
      </c>
      <c r="V442">
        <v>1.29078943132846</v>
      </c>
      <c r="W442">
        <v>229.31</v>
      </c>
      <c r="X442">
        <v>235.43</v>
      </c>
      <c r="Y442">
        <v>229.31</v>
      </c>
      <c r="Z442">
        <v>235.43</v>
      </c>
      <c r="AA442">
        <v>229.31</v>
      </c>
      <c r="AB442">
        <v>247.4</v>
      </c>
      <c r="AC442" s="1">
        <f>(Table2[[#This Row],[Close Price]]/Table2[[#This Row],[Day Low]])-1</f>
        <v>6.2797086912913525E-3</v>
      </c>
      <c r="AD442" s="1">
        <f>(Table2[[#This Row],[Day High]]/Table2[[#This Row],[Close Price]])-1</f>
        <v>2.0281690140845132E-2</v>
      </c>
      <c r="AE442" s="1">
        <f>(Table2[[#This Row],[Close Price]]/Table2[[#This Row],[Current Week Low]])-1</f>
        <v>6.2797086912913525E-3</v>
      </c>
      <c r="AF442" s="1">
        <f>(Table2[[#This Row],[Current Week High]]/Table2[[#This Row],[Close Price]])-1</f>
        <v>2.0281690140845132E-2</v>
      </c>
      <c r="AG442" s="1">
        <f>(Table2[[#This Row],[Close Price]]/Table2[[#This Row],[Current Month Low]])-1</f>
        <v>6.2797086912913525E-3</v>
      </c>
      <c r="AH442" s="1">
        <f>(Table2[[#This Row],[Current Month High]]/Table2[[#This Row],[Close Price]])-1</f>
        <v>7.215601300108343E-2</v>
      </c>
      <c r="AI442">
        <v>20.476706392199301</v>
      </c>
      <c r="AJ442">
        <v>38.256440982624298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0.14000000000000001</v>
      </c>
      <c r="AM442" t="s">
        <v>3191</v>
      </c>
      <c r="AN442">
        <v>3.91</v>
      </c>
      <c r="AO442" t="s">
        <v>3191</v>
      </c>
      <c r="AP442">
        <v>7.4541155571860002E-2</v>
      </c>
      <c r="AQ442">
        <f>(Table2[[#This Row],[Sharpe Ratio]]-AVERAGE(Table2[Sharpe Ratio]))/_xlfn.STDEV.P(Table2[Sharpe Ratio])</f>
        <v>0.11497475315864349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-0.27350561114652061</v>
      </c>
      <c r="AS442">
        <f>_xlfn.RANK.AVG(Table2[[#This Row],[1Y Return vs Nifty Z-Score]],Table2[1Y Return vs Nifty Z-Score])</f>
        <v>571</v>
      </c>
      <c r="AT442">
        <f>_xlfn.RANK.AVG(Table2[[#This Row],[6M Return vs Nifty Z-Score]],Table2[6M Return vs Nifty Z-Score])</f>
        <v>379</v>
      </c>
      <c r="AU442">
        <f>_xlfn.RANK.AVG(Table2[[#This Row],[Sharpe Ratio Z-Score]],Table2[Sharpe Ratio Z-Score])</f>
        <v>320</v>
      </c>
      <c r="AV442">
        <f>(Table2[[#This Row],[Rank 1Y]]+Table2[[#This Row],[Rank 6M]]+Table2[[#This Row],[Rank Sharpe]])/3</f>
        <v>423.33333333333331</v>
      </c>
    </row>
    <row r="443" spans="1:48" x14ac:dyDescent="0.3">
      <c r="A443" t="s">
        <v>1690</v>
      </c>
      <c r="B443" t="s">
        <v>1691</v>
      </c>
      <c r="C443" t="s">
        <v>3148</v>
      </c>
      <c r="D443" t="s">
        <v>490</v>
      </c>
      <c r="E443">
        <v>5027.051291625</v>
      </c>
      <c r="F443">
        <v>449.55</v>
      </c>
      <c r="G443">
        <v>12.7215631993586</v>
      </c>
      <c r="H443">
        <f>(Table2[[#This Row],[1Y Return vs Nifty]]-AVERAGE(Table2[1Y Return vs Nifty]))/_xlfn.STDEV.P(Table2[1Y Return vs Nifty])</f>
        <v>-0.15950601356838681</v>
      </c>
      <c r="I443">
        <v>6.1155349671626702</v>
      </c>
      <c r="J443">
        <f>(Table2[[#This Row],[1M Return vs Nifty]]-AVERAGE(Table2[1M Return vs Nifty]))/_xlfn.STDEV.P(Table2[1M Return vs Nifty])</f>
        <v>0.50557572913796733</v>
      </c>
      <c r="K443">
        <v>14.1015546377715</v>
      </c>
      <c r="L443">
        <f>(Table2[[#This Row],[6M Return vs Nifty]]-AVERAGE(Table2[6M Return vs Nifty]))/_xlfn.STDEV.P(Table2[6M Return vs Nifty])</f>
        <v>2.2933757518405883E-2</v>
      </c>
      <c r="M443">
        <v>2.6866974475487799</v>
      </c>
      <c r="N443">
        <f>(Table2[[#This Row],[1W Return vs Nifty]]-AVERAGE(Table2[1W Return vs Nifty]))/_xlfn.STDEV.P(Table2[1W Return vs Nifty])</f>
        <v>0.42460833170174356</v>
      </c>
      <c r="O443">
        <v>445.37</v>
      </c>
      <c r="P443">
        <v>424.11940616818202</v>
      </c>
      <c r="Q443">
        <v>382.380334517238</v>
      </c>
      <c r="R443">
        <v>49.734235394988197</v>
      </c>
      <c r="S443" s="1">
        <f>(Table2[[#This Row],[Close Price]]-Table2[[#This Row],[20D EMA]])/Table2[[#This Row],[20D EMA]]</f>
        <v>9.3854547903990098E-3</v>
      </c>
      <c r="T443" s="1">
        <f>(Table2[[#This Row],[Close Price]]-Table2[[#This Row],[50D EMA]])/Table2[[#This Row],[50D EMA]]</f>
        <v>5.9960929544765125E-2</v>
      </c>
      <c r="U443" s="1">
        <f>(Table2[[#This Row],[Close Price]]-Table2[[#This Row],[200D EMA]])/Table2[[#This Row],[200D EMA]]</f>
        <v>0.17566192457979021</v>
      </c>
      <c r="V443">
        <v>0.69569707619626697</v>
      </c>
      <c r="W443">
        <v>439.8</v>
      </c>
      <c r="X443">
        <v>456.25</v>
      </c>
      <c r="Y443">
        <v>439.8</v>
      </c>
      <c r="Z443">
        <v>456.25</v>
      </c>
      <c r="AA443">
        <v>435.1</v>
      </c>
      <c r="AB443">
        <v>477.7</v>
      </c>
      <c r="AC443" s="1">
        <f>(Table2[[#This Row],[Close Price]]/Table2[[#This Row],[Day Low]])-1</f>
        <v>2.2169167803547163E-2</v>
      </c>
      <c r="AD443" s="1">
        <f>(Table2[[#This Row],[Day High]]/Table2[[#This Row],[Close Price]])-1</f>
        <v>1.4903792681570494E-2</v>
      </c>
      <c r="AE443" s="1">
        <f>(Table2[[#This Row],[Close Price]]/Table2[[#This Row],[Current Week Low]])-1</f>
        <v>2.2169167803547163E-2</v>
      </c>
      <c r="AF443" s="1">
        <f>(Table2[[#This Row],[Current Week High]]/Table2[[#This Row],[Close Price]])-1</f>
        <v>1.4903792681570494E-2</v>
      </c>
      <c r="AG443" s="1">
        <f>(Table2[[#This Row],[Close Price]]/Table2[[#This Row],[Current Month Low]])-1</f>
        <v>3.3210756148011944E-2</v>
      </c>
      <c r="AH443" s="1">
        <f>(Table2[[#This Row],[Current Month High]]/Table2[[#This Row],[Close Price]])-1</f>
        <v>6.2618173729284798E-2</v>
      </c>
      <c r="AI443">
        <v>8.1081081081081106</v>
      </c>
      <c r="AJ443">
        <v>54.431466849879698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-0.02</v>
      </c>
      <c r="AM443" t="s">
        <v>3189</v>
      </c>
      <c r="AN443">
        <v>-1.08</v>
      </c>
      <c r="AO443" t="s">
        <v>3189</v>
      </c>
      <c r="AP443">
        <v>-1.3647233164578E-2</v>
      </c>
      <c r="AQ443">
        <f>(Table2[[#This Row],[Sharpe Ratio]]-AVERAGE(Table2[Sharpe Ratio]))/_xlfn.STDEV.P(Table2[Sharpe Ratio])</f>
        <v>-0.91061905892199901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-0.11700725413226915</v>
      </c>
      <c r="AS443">
        <f>_xlfn.RANK.AVG(Table2[[#This Row],[1Y Return vs Nifty Z-Score]],Table2[1Y Return vs Nifty Z-Score])</f>
        <v>352</v>
      </c>
      <c r="AT443">
        <f>_xlfn.RANK.AVG(Table2[[#This Row],[6M Return vs Nifty Z-Score]],Table2[6M Return vs Nifty Z-Score])</f>
        <v>315</v>
      </c>
      <c r="AU443">
        <f>_xlfn.RANK.AVG(Table2[[#This Row],[Sharpe Ratio Z-Score]],Table2[Sharpe Ratio Z-Score])</f>
        <v>606</v>
      </c>
      <c r="AV443">
        <f>(Table2[[#This Row],[Rank 1Y]]+Table2[[#This Row],[Rank 6M]]+Table2[[#This Row],[Rank Sharpe]])/3</f>
        <v>424.33333333333331</v>
      </c>
    </row>
    <row r="444" spans="1:48" x14ac:dyDescent="0.3">
      <c r="A444" t="s">
        <v>295</v>
      </c>
      <c r="B444" t="s">
        <v>296</v>
      </c>
      <c r="C444" t="s">
        <v>3144</v>
      </c>
      <c r="D444" t="s">
        <v>297</v>
      </c>
      <c r="E444">
        <v>94083.519031250005</v>
      </c>
      <c r="F444">
        <v>87.5</v>
      </c>
      <c r="G444">
        <v>-1.0819307443916799</v>
      </c>
      <c r="H444">
        <f>(Table2[[#This Row],[1Y Return vs Nifty]]-AVERAGE(Table2[1Y Return vs Nifty]))/_xlfn.STDEV.P(Table2[1Y Return vs Nifty])</f>
        <v>-0.40561520189374672</v>
      </c>
      <c r="I444">
        <v>-9.6386863865256895</v>
      </c>
      <c r="J444">
        <f>(Table2[[#This Row],[1M Return vs Nifty]]-AVERAGE(Table2[1M Return vs Nifty]))/_xlfn.STDEV.P(Table2[1M Return vs Nifty])</f>
        <v>-1.0181957836826627</v>
      </c>
      <c r="K444">
        <v>-6.8174181923167296</v>
      </c>
      <c r="L444">
        <f>(Table2[[#This Row],[6M Return vs Nifty]]-AVERAGE(Table2[6M Return vs Nifty]))/_xlfn.STDEV.P(Table2[6M Return vs Nifty])</f>
        <v>-0.65457256712383816</v>
      </c>
      <c r="M444">
        <v>-5.67673441540542</v>
      </c>
      <c r="N444">
        <f>(Table2[[#This Row],[1W Return vs Nifty]]-AVERAGE(Table2[1W Return vs Nifty]))/_xlfn.STDEV.P(Table2[1W Return vs Nifty])</f>
        <v>-1.1946919846410267</v>
      </c>
      <c r="O444">
        <v>93.71</v>
      </c>
      <c r="P444">
        <v>92.902539876449197</v>
      </c>
      <c r="Q444">
        <v>83.803977649093198</v>
      </c>
      <c r="R444">
        <v>17.753421621337701</v>
      </c>
      <c r="S444" s="1">
        <f>(Table2[[#This Row],[Close Price]]-Table2[[#This Row],[20D EMA]])/Table2[[#This Row],[20D EMA]]</f>
        <v>-6.6268274463771148E-2</v>
      </c>
      <c r="T444" s="1">
        <f>(Table2[[#This Row],[Close Price]]-Table2[[#This Row],[50D EMA]])/Table2[[#This Row],[50D EMA]]</f>
        <v>-5.8152768305732204E-2</v>
      </c>
      <c r="U444" s="1">
        <f>(Table2[[#This Row],[Close Price]]-Table2[[#This Row],[200D EMA]])/Table2[[#This Row],[200D EMA]]</f>
        <v>4.410318524954638E-2</v>
      </c>
      <c r="V444">
        <v>0.33607211057016301</v>
      </c>
      <c r="W444">
        <v>85.86</v>
      </c>
      <c r="X444">
        <v>88.69</v>
      </c>
      <c r="Y444">
        <v>85.86</v>
      </c>
      <c r="Z444">
        <v>88.69</v>
      </c>
      <c r="AA444">
        <v>85.86</v>
      </c>
      <c r="AB444">
        <v>95.62</v>
      </c>
      <c r="AC444" s="1">
        <f>(Table2[[#This Row],[Close Price]]/Table2[[#This Row],[Day Low]])-1</f>
        <v>1.9100861868157404E-2</v>
      </c>
      <c r="AD444" s="1">
        <f>(Table2[[#This Row],[Day High]]/Table2[[#This Row],[Close Price]])-1</f>
        <v>1.3600000000000056E-2</v>
      </c>
      <c r="AE444" s="1">
        <f>(Table2[[#This Row],[Close Price]]/Table2[[#This Row],[Current Week Low]])-1</f>
        <v>1.9100861868157404E-2</v>
      </c>
      <c r="AF444" s="1">
        <f>(Table2[[#This Row],[Current Week High]]/Table2[[#This Row],[Close Price]])-1</f>
        <v>1.3600000000000056E-2</v>
      </c>
      <c r="AG444" s="1">
        <f>(Table2[[#This Row],[Close Price]]/Table2[[#This Row],[Current Month Low]])-1</f>
        <v>1.9100861868157404E-2</v>
      </c>
      <c r="AH444" s="1">
        <f>(Table2[[#This Row],[Current Month High]]/Table2[[#This Row],[Close Price]])-1</f>
        <v>9.2799999999999994E-2</v>
      </c>
      <c r="AI444">
        <v>23.314285714285699</v>
      </c>
      <c r="AJ444">
        <v>47.058823529411697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0.02</v>
      </c>
      <c r="AM444" t="s">
        <v>3191</v>
      </c>
      <c r="AN444">
        <v>-12.28</v>
      </c>
      <c r="AO444" t="s">
        <v>3189</v>
      </c>
      <c r="AP444">
        <v>8.1717166400326002E-2</v>
      </c>
      <c r="AQ444">
        <f>(Table2[[#This Row],[Sharpe Ratio]]-AVERAGE(Table2[Sharpe Ratio]))/_xlfn.STDEV.P(Table2[Sharpe Ratio])</f>
        <v>0.19842873623450752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-3.0746468011067667</v>
      </c>
      <c r="AS444">
        <f>_xlfn.RANK.AVG(Table2[[#This Row],[1Y Return vs Nifty Z-Score]],Table2[1Y Return vs Nifty Z-Score])</f>
        <v>440</v>
      </c>
      <c r="AT444">
        <f>_xlfn.RANK.AVG(Table2[[#This Row],[6M Return vs Nifty Z-Score]],Table2[6M Return vs Nifty Z-Score])</f>
        <v>540</v>
      </c>
      <c r="AU444">
        <f>_xlfn.RANK.AVG(Table2[[#This Row],[Sharpe Ratio Z-Score]],Table2[Sharpe Ratio Z-Score])</f>
        <v>294</v>
      </c>
      <c r="AV444">
        <f>(Table2[[#This Row],[Rank 1Y]]+Table2[[#This Row],[Rank 6M]]+Table2[[#This Row],[Rank Sharpe]])/3</f>
        <v>424.66666666666669</v>
      </c>
    </row>
    <row r="445" spans="1:48" x14ac:dyDescent="0.3">
      <c r="A445" t="s">
        <v>1388</v>
      </c>
      <c r="B445" t="s">
        <v>1389</v>
      </c>
      <c r="C445" t="s">
        <v>3155</v>
      </c>
      <c r="D445" t="s">
        <v>1390</v>
      </c>
      <c r="E445">
        <v>8176.9005348110004</v>
      </c>
      <c r="F445">
        <v>256.81</v>
      </c>
      <c r="G445">
        <v>-3.11517191519521</v>
      </c>
      <c r="H445">
        <f>(Table2[[#This Row],[1Y Return vs Nifty]]-AVERAGE(Table2[1Y Return vs Nifty]))/_xlfn.STDEV.P(Table2[1Y Return vs Nifty])</f>
        <v>-0.44186684486583083</v>
      </c>
      <c r="I445">
        <v>16.935166763343801</v>
      </c>
      <c r="J445">
        <f>(Table2[[#This Row],[1M Return vs Nifty]]-AVERAGE(Table2[1M Return vs Nifty]))/_xlfn.STDEV.P(Table2[1M Return vs Nifty])</f>
        <v>1.5520664658172052</v>
      </c>
      <c r="K445">
        <v>26.178196115496402</v>
      </c>
      <c r="L445">
        <f>(Table2[[#This Row],[6M Return vs Nifty]]-AVERAGE(Table2[6M Return vs Nifty]))/_xlfn.STDEV.P(Table2[6M Return vs Nifty])</f>
        <v>0.41406199541291283</v>
      </c>
      <c r="M445">
        <v>1.7164518245206499</v>
      </c>
      <c r="N445">
        <f>(Table2[[#This Row],[1W Return vs Nifty]]-AVERAGE(Table2[1W Return vs Nifty]))/_xlfn.STDEV.P(Table2[1W Return vs Nifty])</f>
        <v>0.23675254832902234</v>
      </c>
      <c r="O445">
        <v>247.05</v>
      </c>
      <c r="P445">
        <v>232.788711969666</v>
      </c>
      <c r="Q445">
        <v>207.606898677793</v>
      </c>
      <c r="R445">
        <v>63.205572698301701</v>
      </c>
      <c r="S445" s="1">
        <f>(Table2[[#This Row],[Close Price]]-Table2[[#This Row],[20D EMA]])/Table2[[#This Row],[20D EMA]]</f>
        <v>3.9506172839506137E-2</v>
      </c>
      <c r="T445" s="1">
        <f>(Table2[[#This Row],[Close Price]]-Table2[[#This Row],[50D EMA]])/Table2[[#This Row],[50D EMA]]</f>
        <v>0.10318923038443611</v>
      </c>
      <c r="U445" s="1">
        <f>(Table2[[#This Row],[Close Price]]-Table2[[#This Row],[200D EMA]])/Table2[[#This Row],[200D EMA]]</f>
        <v>0.23700128288400704</v>
      </c>
      <c r="V445">
        <v>0.93979919591240602</v>
      </c>
      <c r="W445">
        <v>251.05</v>
      </c>
      <c r="X445">
        <v>269</v>
      </c>
      <c r="Y445">
        <v>251.05</v>
      </c>
      <c r="Z445">
        <v>269</v>
      </c>
      <c r="AA445">
        <v>242.55</v>
      </c>
      <c r="AB445">
        <v>269</v>
      </c>
      <c r="AC445" s="1">
        <f>(Table2[[#This Row],[Close Price]]/Table2[[#This Row],[Day Low]])-1</f>
        <v>2.2943636725751837E-2</v>
      </c>
      <c r="AD445" s="1">
        <f>(Table2[[#This Row],[Day High]]/Table2[[#This Row],[Close Price]])-1</f>
        <v>4.746699894863915E-2</v>
      </c>
      <c r="AE445" s="1">
        <f>(Table2[[#This Row],[Close Price]]/Table2[[#This Row],[Current Week Low]])-1</f>
        <v>2.2943636725751837E-2</v>
      </c>
      <c r="AF445" s="1">
        <f>(Table2[[#This Row],[Current Week High]]/Table2[[#This Row],[Close Price]])-1</f>
        <v>4.746699894863915E-2</v>
      </c>
      <c r="AG445" s="1">
        <f>(Table2[[#This Row],[Close Price]]/Table2[[#This Row],[Current Month Low]])-1</f>
        <v>5.8792001649144554E-2</v>
      </c>
      <c r="AH445" s="1">
        <f>(Table2[[#This Row],[Current Month High]]/Table2[[#This Row],[Close Price]])-1</f>
        <v>4.746699894863915E-2</v>
      </c>
      <c r="AI445">
        <v>4.7466998948639096</v>
      </c>
      <c r="AJ445">
        <v>51.420990566037702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0.22</v>
      </c>
      <c r="AM445" t="s">
        <v>3191</v>
      </c>
      <c r="AN445">
        <v>1.87</v>
      </c>
      <c r="AO445" t="s">
        <v>3191</v>
      </c>
      <c r="AP445">
        <v>-1.8768361871966E-2</v>
      </c>
      <c r="AQ445">
        <f>(Table2[[#This Row],[Sharpe Ratio]]-AVERAGE(Table2[Sharpe Ratio]))/_xlfn.STDEV.P(Table2[Sharpe Ratio])</f>
        <v>-0.97017562853869221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0.79083853615461719</v>
      </c>
      <c r="AS445">
        <f>_xlfn.RANK.AVG(Table2[[#This Row],[1Y Return vs Nifty Z-Score]],Table2[1Y Return vs Nifty Z-Score])</f>
        <v>457</v>
      </c>
      <c r="AT445">
        <f>_xlfn.RANK.AVG(Table2[[#This Row],[6M Return vs Nifty Z-Score]],Table2[6M Return vs Nifty Z-Score])</f>
        <v>202</v>
      </c>
      <c r="AU445">
        <f>_xlfn.RANK.AVG(Table2[[#This Row],[Sharpe Ratio Z-Score]],Table2[Sharpe Ratio Z-Score])</f>
        <v>618</v>
      </c>
      <c r="AV445">
        <f>(Table2[[#This Row],[Rank 1Y]]+Table2[[#This Row],[Rank 6M]]+Table2[[#This Row],[Rank Sharpe]])/3</f>
        <v>425.66666666666669</v>
      </c>
    </row>
    <row r="446" spans="1:48" x14ac:dyDescent="0.3">
      <c r="A446" t="s">
        <v>1312</v>
      </c>
      <c r="B446" t="s">
        <v>1313</v>
      </c>
      <c r="C446" t="s">
        <v>3151</v>
      </c>
      <c r="D446" t="s">
        <v>289</v>
      </c>
      <c r="E446">
        <v>8693.8929601100008</v>
      </c>
      <c r="F446">
        <v>431.3</v>
      </c>
      <c r="G446">
        <v>-22.4225811494371</v>
      </c>
      <c r="H446">
        <f>(Table2[[#This Row],[1Y Return vs Nifty]]-AVERAGE(Table2[1Y Return vs Nifty]))/_xlfn.STDEV.P(Table2[1Y Return vs Nifty])</f>
        <v>-0.78610800834721462</v>
      </c>
      <c r="I446">
        <v>-1.3351374439355199</v>
      </c>
      <c r="J446">
        <f>(Table2[[#This Row],[1M Return vs Nifty]]-AVERAGE(Table2[1M Return vs Nifty]))/_xlfn.STDEV.P(Table2[1M Return vs Nifty])</f>
        <v>-0.21506428959149151</v>
      </c>
      <c r="K446">
        <v>-1.84973530681081</v>
      </c>
      <c r="L446">
        <f>(Table2[[#This Row],[6M Return vs Nifty]]-AVERAGE(Table2[6M Return vs Nifty]))/_xlfn.STDEV.P(Table2[6M Return vs Nifty])</f>
        <v>-0.49368337810465152</v>
      </c>
      <c r="M446">
        <v>6.8312013366990101</v>
      </c>
      <c r="N446">
        <f>(Table2[[#This Row],[1W Return vs Nifty]]-AVERAGE(Table2[1W Return vs Nifty]))/_xlfn.STDEV.P(Table2[1W Return vs Nifty])</f>
        <v>1.2270536159769747</v>
      </c>
      <c r="O446">
        <v>421.33</v>
      </c>
      <c r="P446">
        <v>426.05633712320201</v>
      </c>
      <c r="Q446">
        <v>410.01516087915502</v>
      </c>
      <c r="R446">
        <v>65.181718968313803</v>
      </c>
      <c r="S446" s="1">
        <f>(Table2[[#This Row],[Close Price]]-Table2[[#This Row],[20D EMA]])/Table2[[#This Row],[20D EMA]]</f>
        <v>2.3663161892103643E-2</v>
      </c>
      <c r="T446" s="1">
        <f>(Table2[[#This Row],[Close Price]]-Table2[[#This Row],[50D EMA]])/Table2[[#This Row],[50D EMA]]</f>
        <v>1.2307440166725409E-2</v>
      </c>
      <c r="U446" s="1">
        <f>(Table2[[#This Row],[Close Price]]-Table2[[#This Row],[200D EMA]])/Table2[[#This Row],[200D EMA]]</f>
        <v>5.1912322157078326E-2</v>
      </c>
      <c r="V446">
        <v>0.80239721043283396</v>
      </c>
      <c r="W446">
        <v>420.35</v>
      </c>
      <c r="X446">
        <v>436</v>
      </c>
      <c r="Y446">
        <v>420.35</v>
      </c>
      <c r="Z446">
        <v>436</v>
      </c>
      <c r="AA446">
        <v>406.85</v>
      </c>
      <c r="AB446">
        <v>443.15</v>
      </c>
      <c r="AC446" s="1">
        <f>(Table2[[#This Row],[Close Price]]/Table2[[#This Row],[Day Low]])-1</f>
        <v>2.6049720471035931E-2</v>
      </c>
      <c r="AD446" s="1">
        <f>(Table2[[#This Row],[Day High]]/Table2[[#This Row],[Close Price]])-1</f>
        <v>1.0897287271041112E-2</v>
      </c>
      <c r="AE446" s="1">
        <f>(Table2[[#This Row],[Close Price]]/Table2[[#This Row],[Current Week Low]])-1</f>
        <v>2.6049720471035931E-2</v>
      </c>
      <c r="AF446" s="1">
        <f>(Table2[[#This Row],[Current Week High]]/Table2[[#This Row],[Close Price]])-1</f>
        <v>1.0897287271041112E-2</v>
      </c>
      <c r="AG446" s="1">
        <f>(Table2[[#This Row],[Close Price]]/Table2[[#This Row],[Current Month Low]])-1</f>
        <v>6.0095858424480841E-2</v>
      </c>
      <c r="AH446" s="1">
        <f>(Table2[[#This Row],[Current Month High]]/Table2[[#This Row],[Close Price]])-1</f>
        <v>2.7475075353582179E-2</v>
      </c>
      <c r="AI446">
        <v>17.0878738696962</v>
      </c>
      <c r="AJ446">
        <v>24.025880661394599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-0.15</v>
      </c>
      <c r="AM446" t="s">
        <v>3189</v>
      </c>
      <c r="AN446">
        <v>5.17</v>
      </c>
      <c r="AO446" t="s">
        <v>3191</v>
      </c>
      <c r="AP446">
        <v>6.2731055969898003E-2</v>
      </c>
      <c r="AQ446">
        <f>(Table2[[#This Row],[Sharpe Ratio]]-AVERAGE(Table2[Sharpe Ratio]))/_xlfn.STDEV.P(Table2[Sharpe Ratio])</f>
        <v>-2.2371730265921611E-2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596</v>
      </c>
      <c r="AT446">
        <f>_xlfn.RANK.AVG(Table2[[#This Row],[6M Return vs Nifty Z-Score]],Table2[6M Return vs Nifty Z-Score])</f>
        <v>489</v>
      </c>
      <c r="AU446">
        <f>_xlfn.RANK.AVG(Table2[[#This Row],[Sharpe Ratio Z-Score]],Table2[Sharpe Ratio Z-Score])</f>
        <v>356</v>
      </c>
      <c r="AV446">
        <f>(Table2[[#This Row],[Rank 1Y]]+Table2[[#This Row],[Rank 6M]]+Table2[[#This Row],[Rank Sharpe]])/3</f>
        <v>480.33333333333331</v>
      </c>
    </row>
    <row r="447" spans="1:48" x14ac:dyDescent="0.3">
      <c r="A447" t="s">
        <v>405</v>
      </c>
      <c r="B447" t="s">
        <v>406</v>
      </c>
      <c r="C447" t="s">
        <v>3156</v>
      </c>
      <c r="D447" t="s">
        <v>407</v>
      </c>
      <c r="E447">
        <v>57697.1282838599</v>
      </c>
      <c r="F447">
        <v>946.95</v>
      </c>
      <c r="G447">
        <v>3.2679599711726501</v>
      </c>
      <c r="H447">
        <f>(Table2[[#This Row],[1Y Return vs Nifty]]-AVERAGE(Table2[1Y Return vs Nifty]))/_xlfn.STDEV.P(Table2[1Y Return vs Nifty])</f>
        <v>-0.32805889059502213</v>
      </c>
      <c r="I447">
        <v>-8.1638379062201807</v>
      </c>
      <c r="J447">
        <f>(Table2[[#This Row],[1M Return vs Nifty]]-AVERAGE(Table2[1M Return vs Nifty]))/_xlfn.STDEV.P(Table2[1M Return vs Nifty])</f>
        <v>-0.87554626457518936</v>
      </c>
      <c r="K447">
        <v>-11.780967247522</v>
      </c>
      <c r="L447">
        <f>(Table2[[#This Row],[6M Return vs Nifty]]-AVERAGE(Table2[6M Return vs Nifty]))/_xlfn.STDEV.P(Table2[6M Return vs Nifty])</f>
        <v>-0.81532787307924159</v>
      </c>
      <c r="M447">
        <v>-1.3702131870071499</v>
      </c>
      <c r="N447">
        <f>(Table2[[#This Row],[1W Return vs Nifty]]-AVERAGE(Table2[1W Return vs Nifty]))/_xlfn.STDEV.P(Table2[1W Return vs Nifty])</f>
        <v>-0.36087743318021998</v>
      </c>
      <c r="O447">
        <v>973.51</v>
      </c>
      <c r="P447">
        <v>997.06667433265397</v>
      </c>
      <c r="Q447">
        <v>947.44673385625504</v>
      </c>
      <c r="R447">
        <v>32.3888269928079</v>
      </c>
      <c r="S447" s="1">
        <f>(Table2[[#This Row],[Close Price]]-Table2[[#This Row],[20D EMA]])/Table2[[#This Row],[20D EMA]]</f>
        <v>-2.7282719232468024E-2</v>
      </c>
      <c r="T447" s="1">
        <f>(Table2[[#This Row],[Close Price]]-Table2[[#This Row],[50D EMA]])/Table2[[#This Row],[50D EMA]]</f>
        <v>-5.0264115352363456E-2</v>
      </c>
      <c r="U447" s="1">
        <f>(Table2[[#This Row],[Close Price]]-Table2[[#This Row],[200D EMA]])/Table2[[#This Row],[200D EMA]]</f>
        <v>-5.242868422092791E-4</v>
      </c>
      <c r="V447">
        <v>0.80016965112902405</v>
      </c>
      <c r="W447">
        <v>931.55</v>
      </c>
      <c r="X447">
        <v>951</v>
      </c>
      <c r="Y447">
        <v>931.55</v>
      </c>
      <c r="Z447">
        <v>951</v>
      </c>
      <c r="AA447">
        <v>931.55</v>
      </c>
      <c r="AB447">
        <v>979.5</v>
      </c>
      <c r="AC447" s="1">
        <f>(Table2[[#This Row],[Close Price]]/Table2[[#This Row],[Day Low]])-1</f>
        <v>1.6531587139713588E-2</v>
      </c>
      <c r="AD447" s="1">
        <f>(Table2[[#This Row],[Day High]]/Table2[[#This Row],[Close Price]])-1</f>
        <v>4.2768889592903481E-3</v>
      </c>
      <c r="AE447" s="1">
        <f>(Table2[[#This Row],[Close Price]]/Table2[[#This Row],[Current Week Low]])-1</f>
        <v>1.6531587139713588E-2</v>
      </c>
      <c r="AF447" s="1">
        <f>(Table2[[#This Row],[Current Week High]]/Table2[[#This Row],[Close Price]])-1</f>
        <v>4.2768889592903481E-3</v>
      </c>
      <c r="AG447" s="1">
        <f>(Table2[[#This Row],[Close Price]]/Table2[[#This Row],[Current Month Low]])-1</f>
        <v>1.6531587139713588E-2</v>
      </c>
      <c r="AH447" s="1">
        <f>(Table2[[#This Row],[Current Month High]]/Table2[[#This Row],[Close Price]])-1</f>
        <v>3.4373514969111341E-2</v>
      </c>
      <c r="AI447">
        <v>24.610591900311501</v>
      </c>
      <c r="AJ447">
        <v>40.873252008330802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-0.16</v>
      </c>
      <c r="AM447" t="s">
        <v>3189</v>
      </c>
      <c r="AN447">
        <v>-4.24</v>
      </c>
      <c r="AO447" t="s">
        <v>3189</v>
      </c>
      <c r="AP447">
        <v>1.0093091519513001E-2</v>
      </c>
      <c r="AQ447">
        <f>(Table2[[#This Row],[Sharpe Ratio]]-AVERAGE(Table2[Sharpe Ratio]))/_xlfn.STDEV.P(Table2[Sharpe Ratio])</f>
        <v>-0.63452908334079305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415</v>
      </c>
      <c r="AT447">
        <f>_xlfn.RANK.AVG(Table2[[#This Row],[6M Return vs Nifty Z-Score]],Table2[6M Return vs Nifty Z-Score])</f>
        <v>589</v>
      </c>
      <c r="AU447">
        <f>_xlfn.RANK.AVG(Table2[[#This Row],[Sharpe Ratio Z-Score]],Table2[Sharpe Ratio Z-Score])</f>
        <v>506</v>
      </c>
      <c r="AV447">
        <f>(Table2[[#This Row],[Rank 1Y]]+Table2[[#This Row],[Rank 6M]]+Table2[[#This Row],[Rank Sharpe]])/3</f>
        <v>503.33333333333331</v>
      </c>
    </row>
    <row r="448" spans="1:48" x14ac:dyDescent="0.3">
      <c r="A448" t="s">
        <v>1832</v>
      </c>
      <c r="B448" t="s">
        <v>1833</v>
      </c>
      <c r="C448" t="s">
        <v>3155</v>
      </c>
      <c r="D448" t="s">
        <v>257</v>
      </c>
      <c r="E448">
        <v>4080.5167974719998</v>
      </c>
      <c r="F448">
        <v>175.52</v>
      </c>
      <c r="G448">
        <v>-6.0874976498437299</v>
      </c>
      <c r="H448">
        <f>(Table2[[#This Row],[1Y Return vs Nifty]]-AVERAGE(Table2[1Y Return vs Nifty]))/_xlfn.STDEV.P(Table2[1Y Return vs Nifty])</f>
        <v>-0.4948618819900461</v>
      </c>
      <c r="I448">
        <v>0.98636613328275002</v>
      </c>
      <c r="J448">
        <f>(Table2[[#This Row],[1M Return vs Nifty]]-AVERAGE(Table2[1M Return vs Nifty]))/_xlfn.STDEV.P(Table2[1M Return vs Nifty])</f>
        <v>9.4749585540987342E-3</v>
      </c>
      <c r="K448">
        <v>15.7775822623745</v>
      </c>
      <c r="L448">
        <f>(Table2[[#This Row],[6M Return vs Nifty]]-AVERAGE(Table2[6M Return vs Nifty]))/_xlfn.STDEV.P(Table2[6M Return vs Nifty])</f>
        <v>7.7215548750067406E-2</v>
      </c>
      <c r="M448">
        <v>-0.312562223004621</v>
      </c>
      <c r="N448">
        <f>(Table2[[#This Row],[1W Return vs Nifty]]-AVERAGE(Table2[1W Return vs Nifty]))/_xlfn.STDEV.P(Table2[1W Return vs Nifty])</f>
        <v>-0.15609851363455718</v>
      </c>
      <c r="O448">
        <v>168.16</v>
      </c>
      <c r="P448">
        <v>162.05932954708501</v>
      </c>
      <c r="Q448">
        <v>148.86628976444399</v>
      </c>
      <c r="R448">
        <v>63.481651486170698</v>
      </c>
      <c r="S448" s="1">
        <f>(Table2[[#This Row],[Close Price]]-Table2[[#This Row],[20D EMA]])/Table2[[#This Row],[20D EMA]]</f>
        <v>4.3767840152236046E-2</v>
      </c>
      <c r="T448" s="1">
        <f>(Table2[[#This Row],[Close Price]]-Table2[[#This Row],[50D EMA]])/Table2[[#This Row],[50D EMA]]</f>
        <v>8.3060139089395094E-2</v>
      </c>
      <c r="U448" s="1">
        <f>(Table2[[#This Row],[Close Price]]-Table2[[#This Row],[200D EMA]])/Table2[[#This Row],[200D EMA]]</f>
        <v>0.17904463312500807</v>
      </c>
      <c r="V448">
        <v>0.84236952776942597</v>
      </c>
      <c r="W448">
        <v>161.30000000000001</v>
      </c>
      <c r="X448">
        <v>177.4</v>
      </c>
      <c r="Y448">
        <v>161.30000000000001</v>
      </c>
      <c r="Z448">
        <v>177.4</v>
      </c>
      <c r="AA448">
        <v>161.05000000000001</v>
      </c>
      <c r="AB448">
        <v>177.4</v>
      </c>
      <c r="AC448" s="1">
        <f>(Table2[[#This Row],[Close Price]]/Table2[[#This Row],[Day Low]])-1</f>
        <v>8.8158710477371338E-2</v>
      </c>
      <c r="AD448" s="1">
        <f>(Table2[[#This Row],[Day High]]/Table2[[#This Row],[Close Price]])-1</f>
        <v>1.0711030082041884E-2</v>
      </c>
      <c r="AE448" s="1">
        <f>(Table2[[#This Row],[Close Price]]/Table2[[#This Row],[Current Week Low]])-1</f>
        <v>8.8158710477371338E-2</v>
      </c>
      <c r="AF448" s="1">
        <f>(Table2[[#This Row],[Current Week High]]/Table2[[#This Row],[Close Price]])-1</f>
        <v>1.0711030082041884E-2</v>
      </c>
      <c r="AG448" s="1">
        <f>(Table2[[#This Row],[Close Price]]/Table2[[#This Row],[Current Month Low]])-1</f>
        <v>8.9847873331263539E-2</v>
      </c>
      <c r="AH448" s="1">
        <f>(Table2[[#This Row],[Current Month High]]/Table2[[#This Row],[Close Price]])-1</f>
        <v>1.0711030082041884E-2</v>
      </c>
      <c r="AI448">
        <v>4.9737921604375401</v>
      </c>
      <c r="AJ448">
        <v>56.644355198572001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0.3</v>
      </c>
      <c r="AM448" t="s">
        <v>3191</v>
      </c>
      <c r="AN448">
        <v>0.76</v>
      </c>
      <c r="AO448" t="s">
        <v>3191</v>
      </c>
      <c r="AP448">
        <v>9.7551002853109997E-3</v>
      </c>
      <c r="AQ448">
        <f>(Table2[[#This Row],[Sharpe Ratio]]-AVERAGE(Table2[Sharpe Ratio]))/_xlfn.STDEV.P(Table2[Sharpe Ratio])</f>
        <v>-0.63845977901742068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-1.2027296673378578</v>
      </c>
      <c r="AS448">
        <f>_xlfn.RANK.AVG(Table2[[#This Row],[1Y Return vs Nifty Z-Score]],Table2[1Y Return vs Nifty Z-Score])</f>
        <v>478</v>
      </c>
      <c r="AT448">
        <f>_xlfn.RANK.AVG(Table2[[#This Row],[6M Return vs Nifty Z-Score]],Table2[6M Return vs Nifty Z-Score])</f>
        <v>296</v>
      </c>
      <c r="AU448">
        <f>_xlfn.RANK.AVG(Table2[[#This Row],[Sharpe Ratio Z-Score]],Table2[Sharpe Ratio Z-Score])</f>
        <v>507</v>
      </c>
      <c r="AV448">
        <f>(Table2[[#This Row],[Rank 1Y]]+Table2[[#This Row],[Rank 6M]]+Table2[[#This Row],[Rank Sharpe]])/3</f>
        <v>427</v>
      </c>
    </row>
    <row r="449" spans="1:48" x14ac:dyDescent="0.3">
      <c r="A449" t="s">
        <v>388</v>
      </c>
      <c r="B449" t="s">
        <v>389</v>
      </c>
      <c r="C449" t="s">
        <v>3152</v>
      </c>
      <c r="D449" t="s">
        <v>390</v>
      </c>
      <c r="E449">
        <v>60859.891686950003</v>
      </c>
      <c r="F449">
        <v>207.67</v>
      </c>
      <c r="G449">
        <v>17.901616621978398</v>
      </c>
      <c r="H449">
        <f>(Table2[[#This Row],[1Y Return vs Nifty]]-AVERAGE(Table2[1Y Return vs Nifty]))/_xlfn.STDEV.P(Table2[1Y Return vs Nifty])</f>
        <v>-6.7148328730181756E-2</v>
      </c>
      <c r="I449">
        <v>-8.8358857785782696</v>
      </c>
      <c r="J449">
        <f>(Table2[[#This Row],[1M Return vs Nifty]]-AVERAGE(Table2[1M Return vs Nifty]))/_xlfn.STDEV.P(Table2[1M Return vs Nifty])</f>
        <v>-0.94054772546371634</v>
      </c>
      <c r="K449">
        <v>-20.115194880129401</v>
      </c>
      <c r="L449">
        <f>(Table2[[#This Row],[6M Return vs Nifty]]-AVERAGE(Table2[6M Return vs Nifty]))/_xlfn.STDEV.P(Table2[6M Return vs Nifty])</f>
        <v>-1.085249918390099</v>
      </c>
      <c r="M449">
        <v>-3.29201324593389</v>
      </c>
      <c r="N449">
        <f>(Table2[[#This Row],[1W Return vs Nifty]]-AVERAGE(Table2[1W Return vs Nifty]))/_xlfn.STDEV.P(Table2[1W Return vs Nifty])</f>
        <v>-0.73297007342185261</v>
      </c>
      <c r="O449">
        <v>220.03</v>
      </c>
      <c r="P449">
        <v>229.63655239800701</v>
      </c>
      <c r="Q449">
        <v>220.65228201511101</v>
      </c>
      <c r="R449">
        <v>26.664226592493101</v>
      </c>
      <c r="S449" s="1">
        <f>(Table2[[#This Row],[Close Price]]-Table2[[#This Row],[20D EMA]])/Table2[[#This Row],[20D EMA]]</f>
        <v>-5.6174158069354239E-2</v>
      </c>
      <c r="T449" s="1">
        <f>(Table2[[#This Row],[Close Price]]-Table2[[#This Row],[50D EMA]])/Table2[[#This Row],[50D EMA]]</f>
        <v>-9.5657908850392881E-2</v>
      </c>
      <c r="U449" s="1">
        <f>(Table2[[#This Row],[Close Price]]-Table2[[#This Row],[200D EMA]])/Table2[[#This Row],[200D EMA]]</f>
        <v>-5.8835929076056212E-2</v>
      </c>
      <c r="V449">
        <v>0.7989965661142</v>
      </c>
      <c r="W449">
        <v>204.9</v>
      </c>
      <c r="X449">
        <v>211.4</v>
      </c>
      <c r="Y449">
        <v>204.9</v>
      </c>
      <c r="Z449">
        <v>211.4</v>
      </c>
      <c r="AA449">
        <v>204.9</v>
      </c>
      <c r="AB449">
        <v>221.79</v>
      </c>
      <c r="AC449" s="1">
        <f>(Table2[[#This Row],[Close Price]]/Table2[[#This Row],[Day Low]])-1</f>
        <v>1.3518789653489405E-2</v>
      </c>
      <c r="AD449" s="1">
        <f>(Table2[[#This Row],[Day High]]/Table2[[#This Row],[Close Price]])-1</f>
        <v>1.7961188423941898E-2</v>
      </c>
      <c r="AE449" s="1">
        <f>(Table2[[#This Row],[Close Price]]/Table2[[#This Row],[Current Week Low]])-1</f>
        <v>1.3518789653489405E-2</v>
      </c>
      <c r="AF449" s="1">
        <f>(Table2[[#This Row],[Current Week High]]/Table2[[#This Row],[Close Price]])-1</f>
        <v>1.7961188423941898E-2</v>
      </c>
      <c r="AG449" s="1">
        <f>(Table2[[#This Row],[Close Price]]/Table2[[#This Row],[Current Month Low]])-1</f>
        <v>1.3518789653489405E-2</v>
      </c>
      <c r="AH449" s="1">
        <f>(Table2[[#This Row],[Current Month High]]/Table2[[#This Row],[Close Price]])-1</f>
        <v>6.7992488082053271E-2</v>
      </c>
      <c r="AI449">
        <v>37.8870323108778</v>
      </c>
      <c r="AJ449">
        <v>53.092517508293298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-0.17</v>
      </c>
      <c r="AM449" t="s">
        <v>3189</v>
      </c>
      <c r="AN449">
        <v>-8.25</v>
      </c>
      <c r="AO449" t="s">
        <v>3189</v>
      </c>
      <c r="AP449">
        <v>7.9972795662394999E-2</v>
      </c>
      <c r="AQ449">
        <f>(Table2[[#This Row],[Sharpe Ratio]]-AVERAGE(Table2[Sharpe Ratio]))/_xlfn.STDEV.P(Table2[Sharpe Ratio])</f>
        <v>0.17814243935994642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320</v>
      </c>
      <c r="AT449">
        <f>_xlfn.RANK.AVG(Table2[[#This Row],[6M Return vs Nifty Z-Score]],Table2[6M Return vs Nifty Z-Score])</f>
        <v>672</v>
      </c>
      <c r="AU449">
        <f>_xlfn.RANK.AVG(Table2[[#This Row],[Sharpe Ratio Z-Score]],Table2[Sharpe Ratio Z-Score])</f>
        <v>301</v>
      </c>
      <c r="AV449">
        <f>(Table2[[#This Row],[Rank 1Y]]+Table2[[#This Row],[Rank 6M]]+Table2[[#This Row],[Rank Sharpe]])/3</f>
        <v>431</v>
      </c>
    </row>
    <row r="450" spans="1:48" x14ac:dyDescent="0.3">
      <c r="A450" t="s">
        <v>2024</v>
      </c>
      <c r="B450" t="s">
        <v>2025</v>
      </c>
      <c r="C450" t="s">
        <v>3146</v>
      </c>
      <c r="D450" t="s">
        <v>518</v>
      </c>
      <c r="E450">
        <v>3315.2659285999998</v>
      </c>
      <c r="F450">
        <v>456.1</v>
      </c>
      <c r="G450">
        <v>-14.421313834566901</v>
      </c>
      <c r="H450">
        <f>(Table2[[#This Row],[1Y Return vs Nifty]]-AVERAGE(Table2[1Y Return vs Nifty]))/_xlfn.STDEV.P(Table2[1Y Return vs Nifty])</f>
        <v>-0.64344953271333261</v>
      </c>
      <c r="I450">
        <v>5.5591298035316701</v>
      </c>
      <c r="J450">
        <f>(Table2[[#This Row],[1M Return vs Nifty]]-AVERAGE(Table2[1M Return vs Nifty]))/_xlfn.STDEV.P(Table2[1M Return vs Nifty])</f>
        <v>0.45175940150786681</v>
      </c>
      <c r="K450">
        <v>23.267109840124402</v>
      </c>
      <c r="L450">
        <f>(Table2[[#This Row],[6M Return vs Nifty]]-AVERAGE(Table2[6M Return vs Nifty]))/_xlfn.STDEV.P(Table2[6M Return vs Nifty])</f>
        <v>0.3197801499722519</v>
      </c>
      <c r="M450">
        <v>-0.103050841244426</v>
      </c>
      <c r="N450">
        <f>(Table2[[#This Row],[1W Return vs Nifty]]-AVERAGE(Table2[1W Return vs Nifty]))/_xlfn.STDEV.P(Table2[1W Return vs Nifty])</f>
        <v>-0.11553360531451046</v>
      </c>
      <c r="O450">
        <v>454.77</v>
      </c>
      <c r="P450">
        <v>427.80620261483801</v>
      </c>
      <c r="Q450">
        <v>377.20610763760902</v>
      </c>
      <c r="R450">
        <v>47.914970683918902</v>
      </c>
      <c r="S450" s="1">
        <f>(Table2[[#This Row],[Close Price]]-Table2[[#This Row],[20D EMA]])/Table2[[#This Row],[20D EMA]]</f>
        <v>2.92455526969686E-3</v>
      </c>
      <c r="T450" s="1">
        <f>(Table2[[#This Row],[Close Price]]-Table2[[#This Row],[50D EMA]])/Table2[[#This Row],[50D EMA]]</f>
        <v>6.6136949890451796E-2</v>
      </c>
      <c r="U450" s="1">
        <f>(Table2[[#This Row],[Close Price]]-Table2[[#This Row],[200D EMA]])/Table2[[#This Row],[200D EMA]]</f>
        <v>0.20915327393952554</v>
      </c>
      <c r="V450">
        <v>0.41139196478244899</v>
      </c>
      <c r="W450">
        <v>441.25</v>
      </c>
      <c r="X450">
        <v>460.25</v>
      </c>
      <c r="Y450">
        <v>441.25</v>
      </c>
      <c r="Z450">
        <v>460.25</v>
      </c>
      <c r="AA450">
        <v>440</v>
      </c>
      <c r="AB450">
        <v>478</v>
      </c>
      <c r="AC450" s="1">
        <f>(Table2[[#This Row],[Close Price]]/Table2[[#This Row],[Day Low]])-1</f>
        <v>3.3654390934844347E-2</v>
      </c>
      <c r="AD450" s="1">
        <f>(Table2[[#This Row],[Day High]]/Table2[[#This Row],[Close Price]])-1</f>
        <v>9.0988818241612979E-3</v>
      </c>
      <c r="AE450" s="1">
        <f>(Table2[[#This Row],[Close Price]]/Table2[[#This Row],[Current Week Low]])-1</f>
        <v>3.3654390934844347E-2</v>
      </c>
      <c r="AF450" s="1">
        <f>(Table2[[#This Row],[Current Week High]]/Table2[[#This Row],[Close Price]])-1</f>
        <v>9.0988818241612979E-3</v>
      </c>
      <c r="AG450" s="1">
        <f>(Table2[[#This Row],[Close Price]]/Table2[[#This Row],[Current Month Low]])-1</f>
        <v>3.6590909090909118E-2</v>
      </c>
      <c r="AH450" s="1">
        <f>(Table2[[#This Row],[Current Month High]]/Table2[[#This Row],[Close Price]])-1</f>
        <v>4.8015786011839534E-2</v>
      </c>
      <c r="AI450">
        <v>10.721333040999699</v>
      </c>
      <c r="AJ450">
        <v>54.583968818844198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0.3</v>
      </c>
      <c r="AM450" t="s">
        <v>3191</v>
      </c>
      <c r="AN450">
        <v>-5.29</v>
      </c>
      <c r="AO450" t="s">
        <v>3189</v>
      </c>
      <c r="AP450">
        <v>4.875126795849E-3</v>
      </c>
      <c r="AQ450">
        <f>(Table2[[#This Row],[Sharpe Ratio]]-AVERAGE(Table2[Sharpe Ratio]))/_xlfn.STDEV.P(Table2[Sharpe Ratio])</f>
        <v>-0.69521181503508156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-0.68265540158280591</v>
      </c>
      <c r="AS450">
        <f>_xlfn.RANK.AVG(Table2[[#This Row],[1Y Return vs Nifty Z-Score]],Table2[1Y Return vs Nifty Z-Score])</f>
        <v>548</v>
      </c>
      <c r="AT450">
        <f>_xlfn.RANK.AVG(Table2[[#This Row],[6M Return vs Nifty Z-Score]],Table2[6M Return vs Nifty Z-Score])</f>
        <v>224</v>
      </c>
      <c r="AU450">
        <f>_xlfn.RANK.AVG(Table2[[#This Row],[Sharpe Ratio Z-Score]],Table2[Sharpe Ratio Z-Score])</f>
        <v>515</v>
      </c>
      <c r="AV450">
        <f>(Table2[[#This Row],[Rank 1Y]]+Table2[[#This Row],[Rank 6M]]+Table2[[#This Row],[Rank Sharpe]])/3</f>
        <v>429</v>
      </c>
    </row>
    <row r="451" spans="1:48" x14ac:dyDescent="0.3">
      <c r="A451" t="s">
        <v>2163</v>
      </c>
      <c r="B451" t="s">
        <v>2164</v>
      </c>
      <c r="C451" t="s">
        <v>3155</v>
      </c>
      <c r="D451" t="s">
        <v>257</v>
      </c>
      <c r="E451">
        <v>2768.1652140000001</v>
      </c>
      <c r="F451">
        <v>405.5</v>
      </c>
      <c r="G451">
        <v>-57.9201298196853</v>
      </c>
      <c r="H451">
        <f>(Table2[[#This Row],[1Y Return vs Nifty]]-AVERAGE(Table2[1Y Return vs Nifty]))/_xlfn.STDEV.P(Table2[1Y Return vs Nifty])</f>
        <v>-1.4190110201770714</v>
      </c>
      <c r="I451">
        <v>-2.3712792322848801</v>
      </c>
      <c r="J451">
        <f>(Table2[[#This Row],[1M Return vs Nifty]]-AVERAGE(Table2[1M Return vs Nifty]))/_xlfn.STDEV.P(Table2[1M Return vs Nifty])</f>
        <v>-0.31528145075002384</v>
      </c>
      <c r="K451">
        <v>-26.027588392168401</v>
      </c>
      <c r="L451">
        <f>(Table2[[#This Row],[6M Return vs Nifty]]-AVERAGE(Table2[6M Return vs Nifty]))/_xlfn.STDEV.P(Table2[6M Return vs Nifty])</f>
        <v>-1.2767356108624714</v>
      </c>
      <c r="M451">
        <v>0.77150946854371805</v>
      </c>
      <c r="N451">
        <f>(Table2[[#This Row],[1W Return vs Nifty]]-AVERAGE(Table2[1W Return vs Nifty]))/_xlfn.STDEV.P(Table2[1W Return vs Nifty])</f>
        <v>5.3795900743130745E-2</v>
      </c>
      <c r="O451">
        <v>413.97</v>
      </c>
      <c r="P451">
        <v>426.47849121806701</v>
      </c>
      <c r="Q451">
        <v>472.46588136824698</v>
      </c>
      <c r="R451">
        <v>39.721330484536402</v>
      </c>
      <c r="S451" s="1">
        <f>(Table2[[#This Row],[Close Price]]-Table2[[#This Row],[20D EMA]])/Table2[[#This Row],[20D EMA]]</f>
        <v>-2.0460419837186335E-2</v>
      </c>
      <c r="T451" s="1">
        <f>(Table2[[#This Row],[Close Price]]-Table2[[#This Row],[50D EMA]])/Table2[[#This Row],[50D EMA]]</f>
        <v>-4.9190033378120078E-2</v>
      </c>
      <c r="U451" s="1">
        <f>(Table2[[#This Row],[Close Price]]-Table2[[#This Row],[200D EMA]])/Table2[[#This Row],[200D EMA]]</f>
        <v>-0.14173696770297106</v>
      </c>
      <c r="V451">
        <v>0.79544415854231998</v>
      </c>
      <c r="W451">
        <v>402.15</v>
      </c>
      <c r="X451">
        <v>412</v>
      </c>
      <c r="Y451">
        <v>402.15</v>
      </c>
      <c r="Z451">
        <v>412</v>
      </c>
      <c r="AA451">
        <v>402.15</v>
      </c>
      <c r="AB451">
        <v>427.8</v>
      </c>
      <c r="AC451" s="1">
        <f>(Table2[[#This Row],[Close Price]]/Table2[[#This Row],[Day Low]])-1</f>
        <v>8.3302250404078126E-3</v>
      </c>
      <c r="AD451" s="1">
        <f>(Table2[[#This Row],[Day High]]/Table2[[#This Row],[Close Price]])-1</f>
        <v>1.6029593094944561E-2</v>
      </c>
      <c r="AE451" s="1">
        <f>(Table2[[#This Row],[Close Price]]/Table2[[#This Row],[Current Week Low]])-1</f>
        <v>8.3302250404078126E-3</v>
      </c>
      <c r="AF451" s="1">
        <f>(Table2[[#This Row],[Current Week High]]/Table2[[#This Row],[Close Price]])-1</f>
        <v>1.6029593094944561E-2</v>
      </c>
      <c r="AG451" s="1">
        <f>(Table2[[#This Row],[Close Price]]/Table2[[#This Row],[Current Month Low]])-1</f>
        <v>8.3302250404078126E-3</v>
      </c>
      <c r="AH451" s="1">
        <f>(Table2[[#This Row],[Current Month High]]/Table2[[#This Row],[Close Price]])-1</f>
        <v>5.4993834771886574E-2</v>
      </c>
      <c r="AI451">
        <v>49.408138101109699</v>
      </c>
      <c r="AJ451">
        <v>1.91002764513696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-0.12</v>
      </c>
      <c r="AM451" t="s">
        <v>3189</v>
      </c>
      <c r="AN451">
        <v>-4.3099999999999996</v>
      </c>
      <c r="AO451" t="s">
        <v>3189</v>
      </c>
      <c r="AP451">
        <v>-0.140368303679787</v>
      </c>
      <c r="AQ451">
        <f>(Table2[[#This Row],[Sharpe Ratio]]-AVERAGE(Table2[Sharpe Ratio]))/_xlfn.STDEV.P(Table2[Sharpe Ratio])</f>
        <v>-2.3843317283874521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727</v>
      </c>
      <c r="AT451">
        <f>_xlfn.RANK.AVG(Table2[[#This Row],[6M Return vs Nifty Z-Score]],Table2[6M Return vs Nifty Z-Score])</f>
        <v>705</v>
      </c>
      <c r="AU451">
        <f>_xlfn.RANK.AVG(Table2[[#This Row],[Sharpe Ratio Z-Score]],Table2[Sharpe Ratio Z-Score])</f>
        <v>737</v>
      </c>
      <c r="AV451">
        <f>(Table2[[#This Row],[Rank 1Y]]+Table2[[#This Row],[Rank 6M]]+Table2[[#This Row],[Rank Sharpe]])/3</f>
        <v>723</v>
      </c>
    </row>
    <row r="452" spans="1:48" x14ac:dyDescent="0.3">
      <c r="A452" t="s">
        <v>2119</v>
      </c>
      <c r="B452" t="s">
        <v>2120</v>
      </c>
      <c r="C452" t="s">
        <v>3144</v>
      </c>
      <c r="D452" t="s">
        <v>551</v>
      </c>
      <c r="E452">
        <v>2921.60198937</v>
      </c>
      <c r="F452">
        <v>977.1</v>
      </c>
      <c r="G452">
        <v>-9.2851293591668096</v>
      </c>
      <c r="H452">
        <f>(Table2[[#This Row],[1Y Return vs Nifty]]-AVERAGE(Table2[1Y Return vs Nifty]))/_xlfn.STDEV.P(Table2[1Y Return vs Nifty])</f>
        <v>-0.55187400861188929</v>
      </c>
      <c r="I452">
        <v>-2.00300878559207</v>
      </c>
      <c r="J452">
        <f>(Table2[[#This Row],[1M Return vs Nifty]]-AVERAGE(Table2[1M Return vs Nifty]))/_xlfn.STDEV.P(Table2[1M Return vs Nifty])</f>
        <v>-0.27966179027389032</v>
      </c>
      <c r="K452">
        <v>-25.2435759636029</v>
      </c>
      <c r="L452">
        <f>(Table2[[#This Row],[6M Return vs Nifty]]-AVERAGE(Table2[6M Return vs Nifty]))/_xlfn.STDEV.P(Table2[6M Return vs Nifty])</f>
        <v>-1.2513436672299785</v>
      </c>
      <c r="M452">
        <v>3.5499379902659198</v>
      </c>
      <c r="N452">
        <f>(Table2[[#This Row],[1W Return vs Nifty]]-AVERAGE(Table2[1W Return vs Nifty]))/_xlfn.STDEV.P(Table2[1W Return vs Nifty])</f>
        <v>0.59174614149170823</v>
      </c>
      <c r="O452">
        <v>984.91</v>
      </c>
      <c r="P452">
        <v>1006.83250434891</v>
      </c>
      <c r="Q452">
        <v>1006.09961508981</v>
      </c>
      <c r="R452">
        <v>46.025905157269001</v>
      </c>
      <c r="S452" s="1">
        <f>(Table2[[#This Row],[Close Price]]-Table2[[#This Row],[20D EMA]])/Table2[[#This Row],[20D EMA]]</f>
        <v>-7.9296585474814413E-3</v>
      </c>
      <c r="T452" s="1">
        <f>(Table2[[#This Row],[Close Price]]-Table2[[#This Row],[50D EMA]])/Table2[[#This Row],[50D EMA]]</f>
        <v>-2.9530735470382072E-2</v>
      </c>
      <c r="U452" s="1">
        <f>(Table2[[#This Row],[Close Price]]-Table2[[#This Row],[200D EMA]])/Table2[[#This Row],[200D EMA]]</f>
        <v>-2.8823800998295054E-2</v>
      </c>
      <c r="V452">
        <v>0.79240308592500197</v>
      </c>
      <c r="W452">
        <v>967.9</v>
      </c>
      <c r="X452">
        <v>1010</v>
      </c>
      <c r="Y452">
        <v>967.9</v>
      </c>
      <c r="Z452">
        <v>1010</v>
      </c>
      <c r="AA452">
        <v>960</v>
      </c>
      <c r="AB452">
        <v>1014.9</v>
      </c>
      <c r="AC452" s="1">
        <f>(Table2[[#This Row],[Close Price]]/Table2[[#This Row],[Day Low]])-1</f>
        <v>9.5051141646864679E-3</v>
      </c>
      <c r="AD452" s="1">
        <f>(Table2[[#This Row],[Day High]]/Table2[[#This Row],[Close Price]])-1</f>
        <v>3.3671067444478453E-2</v>
      </c>
      <c r="AE452" s="1">
        <f>(Table2[[#This Row],[Close Price]]/Table2[[#This Row],[Current Week Low]])-1</f>
        <v>9.5051141646864679E-3</v>
      </c>
      <c r="AF452" s="1">
        <f>(Table2[[#This Row],[Current Week High]]/Table2[[#This Row],[Close Price]])-1</f>
        <v>3.3671067444478453E-2</v>
      </c>
      <c r="AG452" s="1">
        <f>(Table2[[#This Row],[Close Price]]/Table2[[#This Row],[Current Month Low]])-1</f>
        <v>1.7812500000000009E-2</v>
      </c>
      <c r="AH452" s="1">
        <f>(Table2[[#This Row],[Current Month High]]/Table2[[#This Row],[Close Price]])-1</f>
        <v>3.868590727663479E-2</v>
      </c>
      <c r="AI452">
        <v>29.357281752123601</v>
      </c>
      <c r="AJ452">
        <v>20.629629629629601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-0.11</v>
      </c>
      <c r="AM452" t="s">
        <v>3189</v>
      </c>
      <c r="AN452">
        <v>-1.62</v>
      </c>
      <c r="AO452" t="s">
        <v>3189</v>
      </c>
      <c r="AP452">
        <v>2.3399378037349001E-2</v>
      </c>
      <c r="AQ452">
        <f>(Table2[[#This Row],[Sharpe Ratio]]-AVERAGE(Table2[Sharpe Ratio]))/_xlfn.STDEV.P(Table2[Sharpe Ratio])</f>
        <v>-0.47978257634597798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501</v>
      </c>
      <c r="AT452">
        <f>_xlfn.RANK.AVG(Table2[[#This Row],[6M Return vs Nifty Z-Score]],Table2[6M Return vs Nifty Z-Score])</f>
        <v>702</v>
      </c>
      <c r="AU452">
        <f>_xlfn.RANK.AVG(Table2[[#This Row],[Sharpe Ratio Z-Score]],Table2[Sharpe Ratio Z-Score])</f>
        <v>469</v>
      </c>
      <c r="AV452">
        <f>(Table2[[#This Row],[Rank 1Y]]+Table2[[#This Row],[Rank 6M]]+Table2[[#This Row],[Rank Sharpe]])/3</f>
        <v>557.33333333333337</v>
      </c>
    </row>
    <row r="453" spans="1:48" x14ac:dyDescent="0.3">
      <c r="A453" t="s">
        <v>1820</v>
      </c>
      <c r="B453" t="s">
        <v>1821</v>
      </c>
      <c r="C453" t="s">
        <v>3151</v>
      </c>
      <c r="D453" t="s">
        <v>124</v>
      </c>
      <c r="E453">
        <v>4188.4225267499996</v>
      </c>
      <c r="F453">
        <v>885.5</v>
      </c>
      <c r="G453">
        <v>20.937093785411001</v>
      </c>
      <c r="H453">
        <f>(Table2[[#This Row],[1Y Return vs Nifty]]-AVERAGE(Table2[1Y Return vs Nifty]))/_xlfn.STDEV.P(Table2[1Y Return vs Nifty])</f>
        <v>-1.3027334153239535E-2</v>
      </c>
      <c r="I453">
        <v>-0.17807749777935999</v>
      </c>
      <c r="J453">
        <f>(Table2[[#This Row],[1M Return vs Nifty]]-AVERAGE(Table2[1M Return vs Nifty]))/_xlfn.STDEV.P(Table2[1M Return vs Nifty])</f>
        <v>-0.10315174596293861</v>
      </c>
      <c r="K453">
        <v>12.683549604337699</v>
      </c>
      <c r="L453">
        <f>(Table2[[#This Row],[6M Return vs Nifty]]-AVERAGE(Table2[6M Return vs Nifty]))/_xlfn.STDEV.P(Table2[6M Return vs Nifty])</f>
        <v>-2.2991412246341335E-2</v>
      </c>
      <c r="M453">
        <v>9.0626825870228007</v>
      </c>
      <c r="N453">
        <f>(Table2[[#This Row],[1W Return vs Nifty]]-AVERAGE(Table2[1W Return vs Nifty]))/_xlfn.STDEV.P(Table2[1W Return vs Nifty])</f>
        <v>1.6591057153750688</v>
      </c>
      <c r="O453">
        <v>885.45</v>
      </c>
      <c r="P453">
        <v>866.86104971324596</v>
      </c>
      <c r="Q453">
        <v>781.37256170900002</v>
      </c>
      <c r="R453">
        <v>48.682398624754804</v>
      </c>
      <c r="S453" s="1">
        <f>(Table2[[#This Row],[Close Price]]-Table2[[#This Row],[20D EMA]])/Table2[[#This Row],[20D EMA]]</f>
        <v>5.6468462363718474E-5</v>
      </c>
      <c r="T453" s="1">
        <f>(Table2[[#This Row],[Close Price]]-Table2[[#This Row],[50D EMA]])/Table2[[#This Row],[50D EMA]]</f>
        <v>2.1501658533302107E-2</v>
      </c>
      <c r="U453" s="1">
        <f>(Table2[[#This Row],[Close Price]]-Table2[[#This Row],[200D EMA]])/Table2[[#This Row],[200D EMA]]</f>
        <v>0.13326221497112062</v>
      </c>
      <c r="V453">
        <v>0.53908957533707402</v>
      </c>
      <c r="W453">
        <v>875.65</v>
      </c>
      <c r="X453">
        <v>920</v>
      </c>
      <c r="Y453">
        <v>875.65</v>
      </c>
      <c r="Z453">
        <v>920</v>
      </c>
      <c r="AA453">
        <v>830</v>
      </c>
      <c r="AB453">
        <v>951.4</v>
      </c>
      <c r="AC453" s="1">
        <f>(Table2[[#This Row],[Close Price]]/Table2[[#This Row],[Day Low]])-1</f>
        <v>1.124878661565698E-2</v>
      </c>
      <c r="AD453" s="1">
        <f>(Table2[[#This Row],[Day High]]/Table2[[#This Row],[Close Price]])-1</f>
        <v>3.8961038961038863E-2</v>
      </c>
      <c r="AE453" s="1">
        <f>(Table2[[#This Row],[Close Price]]/Table2[[#This Row],[Current Week Low]])-1</f>
        <v>1.124878661565698E-2</v>
      </c>
      <c r="AF453" s="1">
        <f>(Table2[[#This Row],[Current Week High]]/Table2[[#This Row],[Close Price]])-1</f>
        <v>3.8961038961038863E-2</v>
      </c>
      <c r="AG453" s="1">
        <f>(Table2[[#This Row],[Close Price]]/Table2[[#This Row],[Current Month Low]])-1</f>
        <v>6.6867469879517971E-2</v>
      </c>
      <c r="AH453" s="1">
        <f>(Table2[[#This Row],[Current Month High]]/Table2[[#This Row],[Close Price]])-1</f>
        <v>7.4421230942970151E-2</v>
      </c>
      <c r="AI453">
        <v>9.9491812535290798</v>
      </c>
      <c r="AJ453">
        <v>64.270475837120799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-0.11</v>
      </c>
      <c r="AM453" t="s">
        <v>3189</v>
      </c>
      <c r="AN453">
        <v>-3.7</v>
      </c>
      <c r="AO453" t="s">
        <v>3189</v>
      </c>
      <c r="AP453">
        <v>-4.5010878853819998E-2</v>
      </c>
      <c r="AQ453">
        <f>(Table2[[#This Row],[Sharpe Ratio]]-AVERAGE(Table2[Sharpe Ratio]))/_xlfn.STDEV.P(Table2[Sharpe Ratio])</f>
        <v>-1.2753650465067081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0.24457017650584123</v>
      </c>
      <c r="AS453">
        <f>_xlfn.RANK.AVG(Table2[[#This Row],[1Y Return vs Nifty Z-Score]],Table2[1Y Return vs Nifty Z-Score])</f>
        <v>306</v>
      </c>
      <c r="AT453">
        <f>_xlfn.RANK.AVG(Table2[[#This Row],[6M Return vs Nifty Z-Score]],Table2[6M Return vs Nifty Z-Score])</f>
        <v>325</v>
      </c>
      <c r="AU453">
        <f>_xlfn.RANK.AVG(Table2[[#This Row],[Sharpe Ratio Z-Score]],Table2[Sharpe Ratio Z-Score])</f>
        <v>664</v>
      </c>
      <c r="AV453">
        <f>(Table2[[#This Row],[Rank 1Y]]+Table2[[#This Row],[Rank 6M]]+Table2[[#This Row],[Rank Sharpe]])/3</f>
        <v>431.66666666666669</v>
      </c>
    </row>
    <row r="454" spans="1:48" x14ac:dyDescent="0.3">
      <c r="A454" t="s">
        <v>1708</v>
      </c>
      <c r="B454" t="s">
        <v>1709</v>
      </c>
      <c r="C454" t="s">
        <v>3156</v>
      </c>
      <c r="D454" t="s">
        <v>407</v>
      </c>
      <c r="E454">
        <v>4889.5145790959996</v>
      </c>
      <c r="F454">
        <v>97.86</v>
      </c>
      <c r="G454">
        <v>-13.974646353800001</v>
      </c>
      <c r="H454">
        <f>(Table2[[#This Row],[1Y Return vs Nifty]]-AVERAGE(Table2[1Y Return vs Nifty]))/_xlfn.STDEV.P(Table2[1Y Return vs Nifty])</f>
        <v>-0.63548568156152718</v>
      </c>
      <c r="I454">
        <v>-7.1700879917012497</v>
      </c>
      <c r="J454">
        <f>(Table2[[#This Row],[1M Return vs Nifty]]-AVERAGE(Table2[1M Return vs Nifty]))/_xlfn.STDEV.P(Table2[1M Return vs Nifty])</f>
        <v>-0.77942930794391996</v>
      </c>
      <c r="K454">
        <v>-15.2471320451927</v>
      </c>
      <c r="L454">
        <f>(Table2[[#This Row],[6M Return vs Nifty]]-AVERAGE(Table2[6M Return vs Nifty]))/_xlfn.STDEV.P(Table2[6M Return vs Nifty])</f>
        <v>-0.92758714086205163</v>
      </c>
      <c r="M454">
        <v>-1.5774593871787801</v>
      </c>
      <c r="N454">
        <f>(Table2[[#This Row],[1W Return vs Nifty]]-AVERAGE(Table2[1W Return vs Nifty]))/_xlfn.STDEV.P(Table2[1W Return vs Nifty])</f>
        <v>-0.401003764451629</v>
      </c>
      <c r="O454">
        <v>100.41</v>
      </c>
      <c r="P454">
        <v>102.573328874536</v>
      </c>
      <c r="Q454">
        <v>101.01270828315999</v>
      </c>
      <c r="R454">
        <v>28.990718026592599</v>
      </c>
      <c r="S454" s="1">
        <f>(Table2[[#This Row],[Close Price]]-Table2[[#This Row],[20D EMA]])/Table2[[#This Row],[20D EMA]]</f>
        <v>-2.539587690469074E-2</v>
      </c>
      <c r="T454" s="1">
        <f>(Table2[[#This Row],[Close Price]]-Table2[[#This Row],[50D EMA]])/Table2[[#This Row],[50D EMA]]</f>
        <v>-4.5950822950293221E-2</v>
      </c>
      <c r="U454" s="1">
        <f>(Table2[[#This Row],[Close Price]]-Table2[[#This Row],[200D EMA]])/Table2[[#This Row],[200D EMA]]</f>
        <v>-3.1211006384684659E-2</v>
      </c>
      <c r="V454">
        <v>0.79002680863109398</v>
      </c>
      <c r="W454">
        <v>96.73</v>
      </c>
      <c r="X454">
        <v>98.9</v>
      </c>
      <c r="Y454">
        <v>96.73</v>
      </c>
      <c r="Z454">
        <v>98.9</v>
      </c>
      <c r="AA454">
        <v>96.73</v>
      </c>
      <c r="AB454">
        <v>101.67</v>
      </c>
      <c r="AC454" s="1">
        <f>(Table2[[#This Row],[Close Price]]/Table2[[#This Row],[Day Low]])-1</f>
        <v>1.1682001447327561E-2</v>
      </c>
      <c r="AD454" s="1">
        <f>(Table2[[#This Row],[Day High]]/Table2[[#This Row],[Close Price]])-1</f>
        <v>1.0627426936439921E-2</v>
      </c>
      <c r="AE454" s="1">
        <f>(Table2[[#This Row],[Close Price]]/Table2[[#This Row],[Current Week Low]])-1</f>
        <v>1.1682001447327561E-2</v>
      </c>
      <c r="AF454" s="1">
        <f>(Table2[[#This Row],[Current Week High]]/Table2[[#This Row],[Close Price]])-1</f>
        <v>1.0627426936439921E-2</v>
      </c>
      <c r="AG454" s="1">
        <f>(Table2[[#This Row],[Close Price]]/Table2[[#This Row],[Current Month Low]])-1</f>
        <v>1.1682001447327561E-2</v>
      </c>
      <c r="AH454" s="1">
        <f>(Table2[[#This Row],[Current Month High]]/Table2[[#This Row],[Close Price]])-1</f>
        <v>3.8933169834457493E-2</v>
      </c>
      <c r="AI454">
        <v>24.208052319640199</v>
      </c>
      <c r="AJ454">
        <v>21.113861386138598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-0.09</v>
      </c>
      <c r="AM454" t="s">
        <v>3189</v>
      </c>
      <c r="AN454">
        <v>-3.41</v>
      </c>
      <c r="AO454" t="s">
        <v>3189</v>
      </c>
      <c r="AP454">
        <v>1.4356988946540999E-2</v>
      </c>
      <c r="AQ454">
        <f>(Table2[[#This Row],[Sharpe Ratio]]-AVERAGE(Table2[Sharpe Ratio]))/_xlfn.STDEV.P(Table2[Sharpe Ratio])</f>
        <v>-0.58494175241023461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543</v>
      </c>
      <c r="AT454">
        <f>_xlfn.RANK.AVG(Table2[[#This Row],[6M Return vs Nifty Z-Score]],Table2[6M Return vs Nifty Z-Score])</f>
        <v>632</v>
      </c>
      <c r="AU454">
        <f>_xlfn.RANK.AVG(Table2[[#This Row],[Sharpe Ratio Z-Score]],Table2[Sharpe Ratio Z-Score])</f>
        <v>491</v>
      </c>
      <c r="AV454">
        <f>(Table2[[#This Row],[Rank 1Y]]+Table2[[#This Row],[Rank 6M]]+Table2[[#This Row],[Rank Sharpe]])/3</f>
        <v>555.33333333333337</v>
      </c>
    </row>
    <row r="455" spans="1:48" x14ac:dyDescent="0.3">
      <c r="A455" t="s">
        <v>1145</v>
      </c>
      <c r="B455" t="s">
        <v>1146</v>
      </c>
      <c r="C455" t="s">
        <v>3150</v>
      </c>
      <c r="D455" t="s">
        <v>106</v>
      </c>
      <c r="E455">
        <v>10880.17480467</v>
      </c>
      <c r="F455">
        <v>828.9</v>
      </c>
      <c r="G455">
        <v>166.446034142174</v>
      </c>
      <c r="H455">
        <f>(Table2[[#This Row],[1Y Return vs Nifty]]-AVERAGE(Table2[1Y Return vs Nifty]))/_xlfn.STDEV.P(Table2[1Y Return vs Nifty])</f>
        <v>2.5813221364385956</v>
      </c>
      <c r="I455">
        <v>-20.3982441066779</v>
      </c>
      <c r="J455">
        <f>(Table2[[#This Row],[1M Return vs Nifty]]-AVERAGE(Table2[1M Return vs Nifty]))/_xlfn.STDEV.P(Table2[1M Return vs Nifty])</f>
        <v>-2.0588760671724478</v>
      </c>
      <c r="K455">
        <v>-14.4036001827282</v>
      </c>
      <c r="L455">
        <f>(Table2[[#This Row],[6M Return vs Nifty]]-AVERAGE(Table2[6M Return vs Nifty]))/_xlfn.STDEV.P(Table2[6M Return vs Nifty])</f>
        <v>-0.90026753121874481</v>
      </c>
      <c r="M455">
        <v>-3.49867636331722</v>
      </c>
      <c r="N455">
        <f>(Table2[[#This Row],[1W Return vs Nifty]]-AVERAGE(Table2[1W Return vs Nifty]))/_xlfn.STDEV.P(Table2[1W Return vs Nifty])</f>
        <v>-0.77298351011134592</v>
      </c>
      <c r="O455">
        <v>912.23</v>
      </c>
      <c r="P455">
        <v>929.091306612567</v>
      </c>
      <c r="Q455">
        <v>779.09826970124197</v>
      </c>
      <c r="R455">
        <v>24.4439719096973</v>
      </c>
      <c r="S455" s="1">
        <f>(Table2[[#This Row],[Close Price]]-Table2[[#This Row],[20D EMA]])/Table2[[#This Row],[20D EMA]]</f>
        <v>-9.1347576817250073E-2</v>
      </c>
      <c r="T455" s="1">
        <f>(Table2[[#This Row],[Close Price]]-Table2[[#This Row],[50D EMA]])/Table2[[#This Row],[50D EMA]]</f>
        <v>-0.10783795510676003</v>
      </c>
      <c r="U455" s="1">
        <f>(Table2[[#This Row],[Close Price]]-Table2[[#This Row],[200D EMA]])/Table2[[#This Row],[200D EMA]]</f>
        <v>6.3922270444593976E-2</v>
      </c>
      <c r="V455">
        <v>0.78920473143601699</v>
      </c>
      <c r="W455">
        <v>828.9</v>
      </c>
      <c r="X455">
        <v>872.55</v>
      </c>
      <c r="Y455">
        <v>828.9</v>
      </c>
      <c r="Z455">
        <v>872.55</v>
      </c>
      <c r="AA455">
        <v>828.9</v>
      </c>
      <c r="AB455">
        <v>919.1</v>
      </c>
      <c r="AC455" s="1">
        <f>(Table2[[#This Row],[Close Price]]/Table2[[#This Row],[Day Low]])-1</f>
        <v>0</v>
      </c>
      <c r="AD455" s="1">
        <f>(Table2[[#This Row],[Day High]]/Table2[[#This Row],[Close Price]])-1</f>
        <v>5.2660152008686234E-2</v>
      </c>
      <c r="AE455" s="1">
        <f>(Table2[[#This Row],[Close Price]]/Table2[[#This Row],[Current Week Low]])-1</f>
        <v>0</v>
      </c>
      <c r="AF455" s="1">
        <f>(Table2[[#This Row],[Current Week High]]/Table2[[#This Row],[Close Price]])-1</f>
        <v>5.2660152008686234E-2</v>
      </c>
      <c r="AG455" s="1">
        <f>(Table2[[#This Row],[Close Price]]/Table2[[#This Row],[Current Month Low]])-1</f>
        <v>0</v>
      </c>
      <c r="AH455" s="1">
        <f>(Table2[[#This Row],[Current Month High]]/Table2[[#This Row],[Close Price]])-1</f>
        <v>0.10881891663650634</v>
      </c>
      <c r="AI455">
        <v>34.877548558330297</v>
      </c>
      <c r="AJ455">
        <v>224.63446475195801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-0.09</v>
      </c>
      <c r="AM455" t="s">
        <v>3189</v>
      </c>
      <c r="AN455">
        <v>-11.66</v>
      </c>
      <c r="AO455" t="s">
        <v>3189</v>
      </c>
      <c r="AP455">
        <v>0.29710697866572999</v>
      </c>
      <c r="AQ455">
        <f>(Table2[[#This Row],[Sharpe Ratio]]-AVERAGE(Table2[Sharpe Ratio]))/_xlfn.STDEV.P(Table2[Sharpe Ratio])</f>
        <v>2.7033215209842569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23</v>
      </c>
      <c r="AT455">
        <f>_xlfn.RANK.AVG(Table2[[#This Row],[6M Return vs Nifty Z-Score]],Table2[6M Return vs Nifty Z-Score])</f>
        <v>617</v>
      </c>
      <c r="AU455">
        <f>_xlfn.RANK.AVG(Table2[[#This Row],[Sharpe Ratio Z-Score]],Table2[Sharpe Ratio Z-Score])</f>
        <v>2</v>
      </c>
      <c r="AV455">
        <f>(Table2[[#This Row],[Rank 1Y]]+Table2[[#This Row],[Rank 6M]]+Table2[[#This Row],[Rank Sharpe]])/3</f>
        <v>214</v>
      </c>
    </row>
    <row r="456" spans="1:48" x14ac:dyDescent="0.3">
      <c r="A456" t="s">
        <v>1904</v>
      </c>
      <c r="B456" t="s">
        <v>1905</v>
      </c>
      <c r="C456" t="s">
        <v>3143</v>
      </c>
      <c r="D456" t="s">
        <v>21</v>
      </c>
      <c r="E456">
        <v>3752.0450001999998</v>
      </c>
      <c r="F456">
        <v>635.6</v>
      </c>
      <c r="G456">
        <v>-17.331970129188299</v>
      </c>
      <c r="H456">
        <f>(Table2[[#This Row],[1Y Return vs Nifty]]-AVERAGE(Table2[1Y Return vs Nifty]))/_xlfn.STDEV.P(Table2[1Y Return vs Nifty])</f>
        <v>-0.6953450354811449</v>
      </c>
      <c r="I456">
        <v>11.8190423854117</v>
      </c>
      <c r="J456">
        <f>(Table2[[#This Row],[1M Return vs Nifty]]-AVERAGE(Table2[1M Return vs Nifty]))/_xlfn.STDEV.P(Table2[1M Return vs Nifty])</f>
        <v>1.0572273742416032</v>
      </c>
      <c r="K456">
        <v>4.2221583875590598</v>
      </c>
      <c r="L456">
        <f>(Table2[[#This Row],[6M Return vs Nifty]]-AVERAGE(Table2[6M Return vs Nifty]))/_xlfn.STDEV.P(Table2[6M Return vs Nifty])</f>
        <v>-0.29703192614740948</v>
      </c>
      <c r="M456">
        <v>-5.9474828579252499</v>
      </c>
      <c r="N456">
        <f>(Table2[[#This Row],[1W Return vs Nifty]]-AVERAGE(Table2[1W Return vs Nifty]))/_xlfn.STDEV.P(Table2[1W Return vs Nifty])</f>
        <v>-1.2471134123283456</v>
      </c>
      <c r="O456">
        <v>633.9</v>
      </c>
      <c r="P456">
        <v>618.76458671640705</v>
      </c>
      <c r="Q456">
        <v>600.09423208603801</v>
      </c>
      <c r="R456">
        <v>47.044696739180601</v>
      </c>
      <c r="S456" s="1">
        <f>(Table2[[#This Row],[Close Price]]-Table2[[#This Row],[20D EMA]])/Table2[[#This Row],[20D EMA]]</f>
        <v>2.6818110112005766E-3</v>
      </c>
      <c r="T456" s="1">
        <f>(Table2[[#This Row],[Close Price]]-Table2[[#This Row],[50D EMA]])/Table2[[#This Row],[50D EMA]]</f>
        <v>2.720810732387469E-2</v>
      </c>
      <c r="U456" s="1">
        <f>(Table2[[#This Row],[Close Price]]-Table2[[#This Row],[200D EMA]])/Table2[[#This Row],[200D EMA]]</f>
        <v>5.9166987475512696E-2</v>
      </c>
      <c r="V456">
        <v>2.7431234992873699</v>
      </c>
      <c r="W456">
        <v>629.70000000000005</v>
      </c>
      <c r="X456">
        <v>644.5</v>
      </c>
      <c r="Y456">
        <v>629.70000000000005</v>
      </c>
      <c r="Z456">
        <v>644.5</v>
      </c>
      <c r="AA456">
        <v>629.70000000000005</v>
      </c>
      <c r="AB456">
        <v>709.4</v>
      </c>
      <c r="AC456" s="1">
        <f>(Table2[[#This Row],[Close Price]]/Table2[[#This Row],[Day Low]])-1</f>
        <v>9.3695410512941724E-3</v>
      </c>
      <c r="AD456" s="1">
        <f>(Table2[[#This Row],[Day High]]/Table2[[#This Row],[Close Price]])-1</f>
        <v>1.4002517306481943E-2</v>
      </c>
      <c r="AE456" s="1">
        <f>(Table2[[#This Row],[Close Price]]/Table2[[#This Row],[Current Week Low]])-1</f>
        <v>9.3695410512941724E-3</v>
      </c>
      <c r="AF456" s="1">
        <f>(Table2[[#This Row],[Current Week High]]/Table2[[#This Row],[Close Price]])-1</f>
        <v>1.4002517306481943E-2</v>
      </c>
      <c r="AG456" s="1">
        <f>(Table2[[#This Row],[Close Price]]/Table2[[#This Row],[Current Month Low]])-1</f>
        <v>9.3695410512941724E-3</v>
      </c>
      <c r="AH456" s="1">
        <f>(Table2[[#This Row],[Current Month High]]/Table2[[#This Row],[Close Price]])-1</f>
        <v>0.11611076148521082</v>
      </c>
      <c r="AI456">
        <v>24.528005034612899</v>
      </c>
      <c r="AJ456">
        <v>41.244444444444397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-0.13</v>
      </c>
      <c r="AM456" t="s">
        <v>3189</v>
      </c>
      <c r="AN456">
        <v>12.84</v>
      </c>
      <c r="AO456" t="s">
        <v>3191</v>
      </c>
      <c r="AP456">
        <v>7.6971780876755005E-2</v>
      </c>
      <c r="AQ456">
        <f>(Table2[[#This Row],[Sharpe Ratio]]-AVERAGE(Table2[Sharpe Ratio]))/_xlfn.STDEV.P(Table2[Sharpe Ratio])</f>
        <v>0.14324190156564168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-1.039021098149655</v>
      </c>
      <c r="AS456">
        <f>_xlfn.RANK.AVG(Table2[[#This Row],[1Y Return vs Nifty Z-Score]],Table2[1Y Return vs Nifty Z-Score])</f>
        <v>570</v>
      </c>
      <c r="AT456">
        <f>_xlfn.RANK.AVG(Table2[[#This Row],[6M Return vs Nifty Z-Score]],Table2[6M Return vs Nifty Z-Score])</f>
        <v>420</v>
      </c>
      <c r="AU456">
        <f>_xlfn.RANK.AVG(Table2[[#This Row],[Sharpe Ratio Z-Score]],Table2[Sharpe Ratio Z-Score])</f>
        <v>311</v>
      </c>
      <c r="AV456">
        <f>(Table2[[#This Row],[Rank 1Y]]+Table2[[#This Row],[Rank 6M]]+Table2[[#This Row],[Rank Sharpe]])/3</f>
        <v>433.66666666666669</v>
      </c>
    </row>
    <row r="457" spans="1:48" x14ac:dyDescent="0.3">
      <c r="A457" t="s">
        <v>195</v>
      </c>
      <c r="B457" t="s">
        <v>196</v>
      </c>
      <c r="C457" t="s">
        <v>3148</v>
      </c>
      <c r="D457" t="s">
        <v>54</v>
      </c>
      <c r="E457">
        <v>130836.8204388</v>
      </c>
      <c r="F457">
        <v>1620.15</v>
      </c>
      <c r="G457">
        <v>4.07271485195613</v>
      </c>
      <c r="H457">
        <f>(Table2[[#This Row],[1Y Return vs Nifty]]-AVERAGE(Table2[1Y Return vs Nifty]))/_xlfn.STDEV.P(Table2[1Y Return vs Nifty])</f>
        <v>-0.31371052551313883</v>
      </c>
      <c r="I457">
        <v>-0.123653246317219</v>
      </c>
      <c r="J457">
        <f>(Table2[[#This Row],[1M Return vs Nifty]]-AVERAGE(Table2[1M Return vs Nifty]))/_xlfn.STDEV.P(Table2[1M Return vs Nifty])</f>
        <v>-9.7887752134060396E-2</v>
      </c>
      <c r="K457">
        <v>-3.1446469537180799</v>
      </c>
      <c r="L457">
        <f>(Table2[[#This Row],[6M Return vs Nifty]]-AVERAGE(Table2[6M Return vs Nifty]))/_xlfn.STDEV.P(Table2[6M Return vs Nifty])</f>
        <v>-0.53562190146133959</v>
      </c>
      <c r="M457">
        <v>-1.6560397422444499</v>
      </c>
      <c r="N457">
        <f>(Table2[[#This Row],[1W Return vs Nifty]]-AVERAGE(Table2[1W Return vs Nifty]))/_xlfn.STDEV.P(Table2[1W Return vs Nifty])</f>
        <v>-0.41621823572385863</v>
      </c>
      <c r="O457">
        <v>1605.67</v>
      </c>
      <c r="P457">
        <v>1564.62173386784</v>
      </c>
      <c r="Q457">
        <v>1434.2396693165699</v>
      </c>
      <c r="R457">
        <v>52.343217091631303</v>
      </c>
      <c r="S457" s="1">
        <f>(Table2[[#This Row],[Close Price]]-Table2[[#This Row],[20D EMA]])/Table2[[#This Row],[20D EMA]]</f>
        <v>9.0180423125548938E-3</v>
      </c>
      <c r="T457" s="1">
        <f>(Table2[[#This Row],[Close Price]]-Table2[[#This Row],[50D EMA]])/Table2[[#This Row],[50D EMA]]</f>
        <v>3.5489898248371392E-2</v>
      </c>
      <c r="U457" s="1">
        <f>(Table2[[#This Row],[Close Price]]-Table2[[#This Row],[200D EMA]])/Table2[[#This Row],[200D EMA]]</f>
        <v>0.12962291774569196</v>
      </c>
      <c r="V457">
        <v>0.88008816901114595</v>
      </c>
      <c r="W457">
        <v>1610</v>
      </c>
      <c r="X457">
        <v>1636.8</v>
      </c>
      <c r="Y457">
        <v>1610</v>
      </c>
      <c r="Z457">
        <v>1636.8</v>
      </c>
      <c r="AA457">
        <v>1608.05</v>
      </c>
      <c r="AB457">
        <v>1681.6</v>
      </c>
      <c r="AC457" s="1">
        <f>(Table2[[#This Row],[Close Price]]/Table2[[#This Row],[Day Low]])-1</f>
        <v>6.304347826086909E-3</v>
      </c>
      <c r="AD457" s="1">
        <f>(Table2[[#This Row],[Day High]]/Table2[[#This Row],[Close Price]])-1</f>
        <v>1.0276826219794311E-2</v>
      </c>
      <c r="AE457" s="1">
        <f>(Table2[[#This Row],[Close Price]]/Table2[[#This Row],[Current Week Low]])-1</f>
        <v>6.304347826086909E-3</v>
      </c>
      <c r="AF457" s="1">
        <f>(Table2[[#This Row],[Current Week High]]/Table2[[#This Row],[Close Price]])-1</f>
        <v>1.0276826219794311E-2</v>
      </c>
      <c r="AG457" s="1">
        <f>(Table2[[#This Row],[Close Price]]/Table2[[#This Row],[Current Month Low]])-1</f>
        <v>7.5246416467149579E-3</v>
      </c>
      <c r="AH457" s="1">
        <f>(Table2[[#This Row],[Current Month High]]/Table2[[#This Row],[Close Price]])-1</f>
        <v>3.7928586859241387E-2</v>
      </c>
      <c r="AI457">
        <v>3.7928586859241298</v>
      </c>
      <c r="AJ457">
        <v>43.1227915194346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-0.11</v>
      </c>
      <c r="AM457" t="s">
        <v>3189</v>
      </c>
      <c r="AN457">
        <v>2.17</v>
      </c>
      <c r="AO457" t="s">
        <v>3191</v>
      </c>
      <c r="AP457">
        <v>4.9238974489885998E-2</v>
      </c>
      <c r="AQ457">
        <f>(Table2[[#This Row],[Sharpe Ratio]]-AVERAGE(Table2[Sharpe Ratio]))/_xlfn.STDEV.P(Table2[Sharpe Ratio])</f>
        <v>-0.17927895440563155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-1.5427173692380289</v>
      </c>
      <c r="AS457">
        <f>_xlfn.RANK.AVG(Table2[[#This Row],[1Y Return vs Nifty Z-Score]],Table2[1Y Return vs Nifty Z-Score])</f>
        <v>407</v>
      </c>
      <c r="AT457">
        <f>_xlfn.RANK.AVG(Table2[[#This Row],[6M Return vs Nifty Z-Score]],Table2[6M Return vs Nifty Z-Score])</f>
        <v>506</v>
      </c>
      <c r="AU457">
        <f>_xlfn.RANK.AVG(Table2[[#This Row],[Sharpe Ratio Z-Score]],Table2[Sharpe Ratio Z-Score])</f>
        <v>388</v>
      </c>
      <c r="AV457">
        <f>(Table2[[#This Row],[Rank 1Y]]+Table2[[#This Row],[Rank 6M]]+Table2[[#This Row],[Rank Sharpe]])/3</f>
        <v>433.66666666666669</v>
      </c>
    </row>
    <row r="458" spans="1:48" x14ac:dyDescent="0.3">
      <c r="A458" t="s">
        <v>2233</v>
      </c>
      <c r="B458" t="s">
        <v>2234</v>
      </c>
      <c r="C458" t="s">
        <v>3161</v>
      </c>
      <c r="D458" t="s">
        <v>1958</v>
      </c>
      <c r="E458">
        <v>2581.441127908</v>
      </c>
      <c r="F458">
        <v>14.02</v>
      </c>
      <c r="G458">
        <v>-59.682570882101899</v>
      </c>
      <c r="H458">
        <f>(Table2[[#This Row],[1Y Return vs Nifty]]-AVERAGE(Table2[1Y Return vs Nifty]))/_xlfn.STDEV.P(Table2[1Y Return vs Nifty])</f>
        <v>-1.45043443667656</v>
      </c>
      <c r="I458">
        <v>-11.4195913693469</v>
      </c>
      <c r="J458">
        <f>(Table2[[#This Row],[1M Return vs Nifty]]-AVERAGE(Table2[1M Return vs Nifty]))/_xlfn.STDEV.P(Table2[1M Return vs Nifty])</f>
        <v>-1.1904475388751177</v>
      </c>
      <c r="K458">
        <v>-37.839391042098697</v>
      </c>
      <c r="L458">
        <f>(Table2[[#This Row],[6M Return vs Nifty]]-AVERAGE(Table2[6M Return vs Nifty]))/_xlfn.STDEV.P(Table2[6M Return vs Nifty])</f>
        <v>-1.659286468677226</v>
      </c>
      <c r="M458">
        <v>-5.5238456574842596</v>
      </c>
      <c r="N458">
        <f>(Table2[[#This Row],[1W Return vs Nifty]]-AVERAGE(Table2[1W Return vs Nifty]))/_xlfn.STDEV.P(Table2[1W Return vs Nifty])</f>
        <v>-1.165090163507813</v>
      </c>
      <c r="O458">
        <v>14.63</v>
      </c>
      <c r="P458">
        <v>15.1105885137972</v>
      </c>
      <c r="Q458">
        <v>16.744461833828101</v>
      </c>
      <c r="R458">
        <v>35.968788135222198</v>
      </c>
      <c r="S458" s="1">
        <f>(Table2[[#This Row],[Close Price]]-Table2[[#This Row],[20D EMA]])/Table2[[#This Row],[20D EMA]]</f>
        <v>-4.1695146958304931E-2</v>
      </c>
      <c r="T458" s="1">
        <f>(Table2[[#This Row],[Close Price]]-Table2[[#This Row],[50D EMA]])/Table2[[#This Row],[50D EMA]]</f>
        <v>-7.2173794740119118E-2</v>
      </c>
      <c r="U458" s="1">
        <f>(Table2[[#This Row],[Close Price]]-Table2[[#This Row],[200D EMA]])/Table2[[#This Row],[200D EMA]]</f>
        <v>-0.16270823516847766</v>
      </c>
      <c r="V458">
        <v>0.78476919766560205</v>
      </c>
      <c r="W458">
        <v>13.68</v>
      </c>
      <c r="X458">
        <v>14.35</v>
      </c>
      <c r="Y458">
        <v>13.68</v>
      </c>
      <c r="Z458">
        <v>14.35</v>
      </c>
      <c r="AA458">
        <v>13.68</v>
      </c>
      <c r="AB458">
        <v>14.9</v>
      </c>
      <c r="AC458" s="1">
        <f>(Table2[[#This Row],[Close Price]]/Table2[[#This Row],[Day Low]])-1</f>
        <v>2.4853801169590684E-2</v>
      </c>
      <c r="AD458" s="1">
        <f>(Table2[[#This Row],[Day High]]/Table2[[#This Row],[Close Price]])-1</f>
        <v>2.3537803138373725E-2</v>
      </c>
      <c r="AE458" s="1">
        <f>(Table2[[#This Row],[Close Price]]/Table2[[#This Row],[Current Week Low]])-1</f>
        <v>2.4853801169590684E-2</v>
      </c>
      <c r="AF458" s="1">
        <f>(Table2[[#This Row],[Current Week High]]/Table2[[#This Row],[Close Price]])-1</f>
        <v>2.3537803138373725E-2</v>
      </c>
      <c r="AG458" s="1">
        <f>(Table2[[#This Row],[Close Price]]/Table2[[#This Row],[Current Month Low]])-1</f>
        <v>2.4853801169590684E-2</v>
      </c>
      <c r="AH458" s="1">
        <f>(Table2[[#This Row],[Current Month High]]/Table2[[#This Row],[Close Price]])-1</f>
        <v>6.2767475035663489E-2</v>
      </c>
      <c r="AI458">
        <v>85.805991440798806</v>
      </c>
      <c r="AJ458">
        <v>9.1050583657587403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-0.14000000000000001</v>
      </c>
      <c r="AM458" t="s">
        <v>3189</v>
      </c>
      <c r="AN458">
        <v>-8.9600000000000009</v>
      </c>
      <c r="AO458" t="s">
        <v>3189</v>
      </c>
      <c r="AP458">
        <v>-3.2761750873582997E-2</v>
      </c>
      <c r="AQ458">
        <f>(Table2[[#This Row],[Sharpe Ratio]]-AVERAGE(Table2[Sharpe Ratio]))/_xlfn.STDEV.P(Table2[Sharpe Ratio])</f>
        <v>-1.1329128479813455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730</v>
      </c>
      <c r="AT458">
        <f>_xlfn.RANK.AVG(Table2[[#This Row],[6M Return vs Nifty Z-Score]],Table2[6M Return vs Nifty Z-Score])</f>
        <v>729</v>
      </c>
      <c r="AU458">
        <f>_xlfn.RANK.AVG(Table2[[#This Row],[Sharpe Ratio Z-Score]],Table2[Sharpe Ratio Z-Score])</f>
        <v>650</v>
      </c>
      <c r="AV458">
        <f>(Table2[[#This Row],[Rank 1Y]]+Table2[[#This Row],[Rank 6M]]+Table2[[#This Row],[Rank Sharpe]])/3</f>
        <v>703</v>
      </c>
    </row>
    <row r="459" spans="1:48" x14ac:dyDescent="0.3">
      <c r="A459" t="s">
        <v>424</v>
      </c>
      <c r="B459" t="s">
        <v>425</v>
      </c>
      <c r="C459" t="s">
        <v>3144</v>
      </c>
      <c r="D459" t="s">
        <v>24</v>
      </c>
      <c r="E459">
        <v>54322.171252694003</v>
      </c>
      <c r="F459">
        <v>72.62</v>
      </c>
      <c r="G459">
        <v>-50.599731801754501</v>
      </c>
      <c r="H459">
        <f>(Table2[[#This Row],[1Y Return vs Nifty]]-AVERAGE(Table2[1Y Return vs Nifty]))/_xlfn.STDEV.P(Table2[1Y Return vs Nifty])</f>
        <v>-1.2884920934652422</v>
      </c>
      <c r="I459">
        <v>-1.0002331796769499</v>
      </c>
      <c r="J459">
        <f>(Table2[[#This Row],[1M Return vs Nifty]]-AVERAGE(Table2[1M Return vs Nifty]))/_xlfn.STDEV.P(Table2[1M Return vs Nifty])</f>
        <v>-0.18267185546589848</v>
      </c>
      <c r="K459">
        <v>-20.649044251208402</v>
      </c>
      <c r="L459">
        <f>(Table2[[#This Row],[6M Return vs Nifty]]-AVERAGE(Table2[6M Return vs Nifty]))/_xlfn.STDEV.P(Table2[6M Return vs Nifty])</f>
        <v>-1.10253978860744</v>
      </c>
      <c r="M459">
        <v>0.67988653643443597</v>
      </c>
      <c r="N459">
        <f>(Table2[[#This Row],[1W Return vs Nifty]]-AVERAGE(Table2[1W Return vs Nifty]))/_xlfn.STDEV.P(Table2[1W Return vs Nifty])</f>
        <v>3.6056168372500072E-2</v>
      </c>
      <c r="O459">
        <v>74.03</v>
      </c>
      <c r="P459">
        <v>75.206697862737897</v>
      </c>
      <c r="Q459">
        <v>78.295808125656094</v>
      </c>
      <c r="R459">
        <v>36.534840424569801</v>
      </c>
      <c r="S459" s="1">
        <f>(Table2[[#This Row],[Close Price]]-Table2[[#This Row],[20D EMA]])/Table2[[#This Row],[20D EMA]]</f>
        <v>-1.9046332567877841E-2</v>
      </c>
      <c r="T459" s="1">
        <f>(Table2[[#This Row],[Close Price]]-Table2[[#This Row],[50D EMA]])/Table2[[#This Row],[50D EMA]]</f>
        <v>-3.439451453458249E-2</v>
      </c>
      <c r="U459" s="1">
        <f>(Table2[[#This Row],[Close Price]]-Table2[[#This Row],[200D EMA]])/Table2[[#This Row],[200D EMA]]</f>
        <v>-7.2491851882377237E-2</v>
      </c>
      <c r="V459">
        <v>0.78206559452546398</v>
      </c>
      <c r="W459">
        <v>72.099999999999994</v>
      </c>
      <c r="X459">
        <v>74.180000000000007</v>
      </c>
      <c r="Y459">
        <v>72.099999999999994</v>
      </c>
      <c r="Z459">
        <v>74.180000000000007</v>
      </c>
      <c r="AA459">
        <v>72.099999999999994</v>
      </c>
      <c r="AB459">
        <v>75.7</v>
      </c>
      <c r="AC459" s="1">
        <f>(Table2[[#This Row],[Close Price]]/Table2[[#This Row],[Day Low]])-1</f>
        <v>7.2122052704577388E-3</v>
      </c>
      <c r="AD459" s="1">
        <f>(Table2[[#This Row],[Day High]]/Table2[[#This Row],[Close Price]])-1</f>
        <v>2.1481685486091973E-2</v>
      </c>
      <c r="AE459" s="1">
        <f>(Table2[[#This Row],[Close Price]]/Table2[[#This Row],[Current Week Low]])-1</f>
        <v>7.2122052704577388E-3</v>
      </c>
      <c r="AF459" s="1">
        <f>(Table2[[#This Row],[Current Week High]]/Table2[[#This Row],[Close Price]])-1</f>
        <v>2.1481685486091973E-2</v>
      </c>
      <c r="AG459" s="1">
        <f>(Table2[[#This Row],[Close Price]]/Table2[[#This Row],[Current Month Low]])-1</f>
        <v>7.2122052704577388E-3</v>
      </c>
      <c r="AH459" s="1">
        <f>(Table2[[#This Row],[Current Month High]]/Table2[[#This Row],[Close Price]])-1</f>
        <v>4.2412558523822641E-2</v>
      </c>
      <c r="AI459">
        <v>35.499862296887898</v>
      </c>
      <c r="AJ459">
        <v>3.1094703961380001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-0.12</v>
      </c>
      <c r="AM459" t="s">
        <v>3189</v>
      </c>
      <c r="AN459">
        <v>-3.64</v>
      </c>
      <c r="AO459" t="s">
        <v>3189</v>
      </c>
      <c r="AP459">
        <v>3.5208692981111997E-2</v>
      </c>
      <c r="AQ459">
        <f>(Table2[[#This Row],[Sharpe Ratio]]-AVERAGE(Table2[Sharpe Ratio]))/_xlfn.STDEV.P(Table2[Sharpe Ratio])</f>
        <v>-0.34244521816573381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714</v>
      </c>
      <c r="AT459">
        <f>_xlfn.RANK.AVG(Table2[[#This Row],[6M Return vs Nifty Z-Score]],Table2[6M Return vs Nifty Z-Score])</f>
        <v>676</v>
      </c>
      <c r="AU459">
        <f>_xlfn.RANK.AVG(Table2[[#This Row],[Sharpe Ratio Z-Score]],Table2[Sharpe Ratio Z-Score])</f>
        <v>433</v>
      </c>
      <c r="AV459">
        <f>(Table2[[#This Row],[Rank 1Y]]+Table2[[#This Row],[Rank 6M]]+Table2[[#This Row],[Rank Sharpe]])/3</f>
        <v>607.66666666666663</v>
      </c>
    </row>
    <row r="460" spans="1:48" x14ac:dyDescent="0.3">
      <c r="A460" t="s">
        <v>1341</v>
      </c>
      <c r="B460" t="s">
        <v>1342</v>
      </c>
      <c r="C460" t="s">
        <v>3157</v>
      </c>
      <c r="D460" t="s">
        <v>138</v>
      </c>
      <c r="E460">
        <v>8479.2811640399996</v>
      </c>
      <c r="F460">
        <v>546.29999999999995</v>
      </c>
      <c r="G460">
        <v>-33.119304027508399</v>
      </c>
      <c r="H460">
        <f>(Table2[[#This Row],[1Y Return vs Nifty]]-AVERAGE(Table2[1Y Return vs Nifty]))/_xlfn.STDEV.P(Table2[1Y Return vs Nifty])</f>
        <v>-0.97682506853438289</v>
      </c>
      <c r="I460">
        <v>-3.7669239936937702</v>
      </c>
      <c r="J460">
        <f>(Table2[[#This Row],[1M Return vs Nifty]]-AVERAGE(Table2[1M Return vs Nifty]))/_xlfn.STDEV.P(Table2[1M Return vs Nifty])</f>
        <v>-0.45027026941063791</v>
      </c>
      <c r="K460">
        <v>-15.093724243956901</v>
      </c>
      <c r="L460">
        <f>(Table2[[#This Row],[6M Return vs Nifty]]-AVERAGE(Table2[6M Return vs Nifty]))/_xlfn.STDEV.P(Table2[6M Return vs Nifty])</f>
        <v>-0.92261869635806415</v>
      </c>
      <c r="M460">
        <v>-1.78428177890985</v>
      </c>
      <c r="N460">
        <f>(Table2[[#This Row],[1W Return vs Nifty]]-AVERAGE(Table2[1W Return vs Nifty]))/_xlfn.STDEV.P(Table2[1W Return vs Nifty])</f>
        <v>-0.44104803931926578</v>
      </c>
      <c r="O460">
        <v>571.20000000000005</v>
      </c>
      <c r="P460">
        <v>584.20595214599996</v>
      </c>
      <c r="Q460">
        <v>574.086728258721</v>
      </c>
      <c r="R460">
        <v>26.206386372246101</v>
      </c>
      <c r="S460" s="1">
        <f>(Table2[[#This Row],[Close Price]]-Table2[[#This Row],[20D EMA]])/Table2[[#This Row],[20D EMA]]</f>
        <v>-4.3592436974790073E-2</v>
      </c>
      <c r="T460" s="1">
        <f>(Table2[[#This Row],[Close Price]]-Table2[[#This Row],[50D EMA]])/Table2[[#This Row],[50D EMA]]</f>
        <v>-6.4884570256016252E-2</v>
      </c>
      <c r="U460" s="1">
        <f>(Table2[[#This Row],[Close Price]]-Table2[[#This Row],[200D EMA]])/Table2[[#This Row],[200D EMA]]</f>
        <v>-4.8401621028588776E-2</v>
      </c>
      <c r="V460">
        <v>0.78118476241176205</v>
      </c>
      <c r="W460">
        <v>542.15</v>
      </c>
      <c r="X460">
        <v>557.5</v>
      </c>
      <c r="Y460">
        <v>542.15</v>
      </c>
      <c r="Z460">
        <v>557.5</v>
      </c>
      <c r="AA460">
        <v>542.15</v>
      </c>
      <c r="AB460">
        <v>573.95000000000005</v>
      </c>
      <c r="AC460" s="1">
        <f>(Table2[[#This Row],[Close Price]]/Table2[[#This Row],[Day Low]])-1</f>
        <v>7.6547081066125067E-3</v>
      </c>
      <c r="AD460" s="1">
        <f>(Table2[[#This Row],[Day High]]/Table2[[#This Row],[Close Price]])-1</f>
        <v>2.0501555921654813E-2</v>
      </c>
      <c r="AE460" s="1">
        <f>(Table2[[#This Row],[Close Price]]/Table2[[#This Row],[Current Week Low]])-1</f>
        <v>7.6547081066125067E-3</v>
      </c>
      <c r="AF460" s="1">
        <f>(Table2[[#This Row],[Current Week High]]/Table2[[#This Row],[Close Price]])-1</f>
        <v>2.0501555921654813E-2</v>
      </c>
      <c r="AG460" s="1">
        <f>(Table2[[#This Row],[Close Price]]/Table2[[#This Row],[Current Month Low]])-1</f>
        <v>7.6547081066125067E-3</v>
      </c>
      <c r="AH460" s="1">
        <f>(Table2[[#This Row],[Current Month High]]/Table2[[#This Row],[Close Price]])-1</f>
        <v>5.0613216181585319E-2</v>
      </c>
      <c r="AI460">
        <v>24.254072853743299</v>
      </c>
      <c r="AJ460">
        <v>15.0105263157894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-0.04</v>
      </c>
      <c r="AM460" t="s">
        <v>3189</v>
      </c>
      <c r="AN460">
        <v>-5.7</v>
      </c>
      <c r="AO460" t="s">
        <v>3189</v>
      </c>
      <c r="AP460">
        <v>7.8880351729411005E-2</v>
      </c>
      <c r="AQ460">
        <f>(Table2[[#This Row],[Sharpe Ratio]]-AVERAGE(Table2[Sharpe Ratio]))/_xlfn.STDEV.P(Table2[Sharpe Ratio])</f>
        <v>0.1654377766059654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661</v>
      </c>
      <c r="AT460">
        <f>_xlfn.RANK.AVG(Table2[[#This Row],[6M Return vs Nifty Z-Score]],Table2[6M Return vs Nifty Z-Score])</f>
        <v>628</v>
      </c>
      <c r="AU460">
        <f>_xlfn.RANK.AVG(Table2[[#This Row],[Sharpe Ratio Z-Score]],Table2[Sharpe Ratio Z-Score])</f>
        <v>304</v>
      </c>
      <c r="AV460">
        <f>(Table2[[#This Row],[Rank 1Y]]+Table2[[#This Row],[Rank 6M]]+Table2[[#This Row],[Rank Sharpe]])/3</f>
        <v>531</v>
      </c>
    </row>
    <row r="461" spans="1:48" x14ac:dyDescent="0.3">
      <c r="A461" t="s">
        <v>1645</v>
      </c>
      <c r="B461" t="s">
        <v>1646</v>
      </c>
      <c r="C461" t="s">
        <v>3144</v>
      </c>
      <c r="D461" t="s">
        <v>51</v>
      </c>
      <c r="E461">
        <v>5381.9775721400001</v>
      </c>
      <c r="F461">
        <v>59.93</v>
      </c>
      <c r="G461">
        <v>58.727308996469297</v>
      </c>
      <c r="H461">
        <f>(Table2[[#This Row],[1Y Return vs Nifty]]-AVERAGE(Table2[1Y Return vs Nifty]))/_xlfn.STDEV.P(Table2[1Y Return vs Nifty])</f>
        <v>0.66075274139387663</v>
      </c>
      <c r="I461">
        <v>-11.693832501788499</v>
      </c>
      <c r="J461">
        <f>(Table2[[#This Row],[1M Return vs Nifty]]-AVERAGE(Table2[1M Return vs Nifty]))/_xlfn.STDEV.P(Table2[1M Return vs Nifty])</f>
        <v>-1.216972545467103</v>
      </c>
      <c r="K461">
        <v>-42.446982366299601</v>
      </c>
      <c r="L461">
        <f>(Table2[[#This Row],[6M Return vs Nifty]]-AVERAGE(Table2[6M Return vs Nifty]))/_xlfn.STDEV.P(Table2[6M Return vs Nifty])</f>
        <v>-1.8085133111645812</v>
      </c>
      <c r="M461">
        <v>-3.61464555633794</v>
      </c>
      <c r="N461">
        <f>(Table2[[#This Row],[1W Return vs Nifty]]-AVERAGE(Table2[1W Return vs Nifty]))/_xlfn.STDEV.P(Table2[1W Return vs Nifty])</f>
        <v>-0.79543708587087092</v>
      </c>
      <c r="O461">
        <v>62.98</v>
      </c>
      <c r="P461">
        <v>65.731685293283405</v>
      </c>
      <c r="Q461">
        <v>62.216686500218898</v>
      </c>
      <c r="R461">
        <v>24.830562236181098</v>
      </c>
      <c r="S461" s="1">
        <f>(Table2[[#This Row],[Close Price]]-Table2[[#This Row],[20D EMA]])/Table2[[#This Row],[20D EMA]]</f>
        <v>-4.8428072403937712E-2</v>
      </c>
      <c r="T461" s="1">
        <f>(Table2[[#This Row],[Close Price]]-Table2[[#This Row],[50D EMA]])/Table2[[#This Row],[50D EMA]]</f>
        <v>-8.8263145352158401E-2</v>
      </c>
      <c r="U461" s="1">
        <f>(Table2[[#This Row],[Close Price]]-Table2[[#This Row],[200D EMA]])/Table2[[#This Row],[200D EMA]]</f>
        <v>-3.6753588608593832E-2</v>
      </c>
      <c r="V461">
        <v>0.77807412604400605</v>
      </c>
      <c r="W461">
        <v>59.21</v>
      </c>
      <c r="X461">
        <v>62.2</v>
      </c>
      <c r="Y461">
        <v>59.21</v>
      </c>
      <c r="Z461">
        <v>62.2</v>
      </c>
      <c r="AA461">
        <v>59.21</v>
      </c>
      <c r="AB461">
        <v>64.099999999999994</v>
      </c>
      <c r="AC461" s="1">
        <f>(Table2[[#This Row],[Close Price]]/Table2[[#This Row],[Day Low]])-1</f>
        <v>1.2160108089849686E-2</v>
      </c>
      <c r="AD461" s="1">
        <f>(Table2[[#This Row],[Day High]]/Table2[[#This Row],[Close Price]])-1</f>
        <v>3.7877523777740674E-2</v>
      </c>
      <c r="AE461" s="1">
        <f>(Table2[[#This Row],[Close Price]]/Table2[[#This Row],[Current Week Low]])-1</f>
        <v>1.2160108089849686E-2</v>
      </c>
      <c r="AF461" s="1">
        <f>(Table2[[#This Row],[Current Week High]]/Table2[[#This Row],[Close Price]])-1</f>
        <v>3.7877523777740674E-2</v>
      </c>
      <c r="AG461" s="1">
        <f>(Table2[[#This Row],[Close Price]]/Table2[[#This Row],[Current Month Low]])-1</f>
        <v>1.2160108089849686E-2</v>
      </c>
      <c r="AH461" s="1">
        <f>(Table2[[#This Row],[Current Month High]]/Table2[[#This Row],[Close Price]])-1</f>
        <v>6.9581178041047798E-2</v>
      </c>
      <c r="AI461">
        <v>66.243951276489199</v>
      </c>
      <c r="AJ461">
        <v>101.107382550335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-0.21</v>
      </c>
      <c r="AM461" t="s">
        <v>3189</v>
      </c>
      <c r="AN461">
        <v>-5.37</v>
      </c>
      <c r="AO461" t="s">
        <v>3189</v>
      </c>
      <c r="AP461">
        <v>4.4239131875731003E-2</v>
      </c>
      <c r="AQ461">
        <f>(Table2[[#This Row],[Sharpe Ratio]]-AVERAGE(Table2[Sharpe Ratio]))/_xlfn.STDEV.P(Table2[Sharpe Ratio])</f>
        <v>-0.23742501784919395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142</v>
      </c>
      <c r="AT461">
        <f>_xlfn.RANK.AVG(Table2[[#This Row],[6M Return vs Nifty Z-Score]],Table2[6M Return vs Nifty Z-Score])</f>
        <v>733</v>
      </c>
      <c r="AU461">
        <f>_xlfn.RANK.AVG(Table2[[#This Row],[Sharpe Ratio Z-Score]],Table2[Sharpe Ratio Z-Score])</f>
        <v>403</v>
      </c>
      <c r="AV461">
        <f>(Table2[[#This Row],[Rank 1Y]]+Table2[[#This Row],[Rank 6M]]+Table2[[#This Row],[Rank Sharpe]])/3</f>
        <v>426</v>
      </c>
    </row>
    <row r="462" spans="1:48" x14ac:dyDescent="0.3">
      <c r="A462" t="s">
        <v>454</v>
      </c>
      <c r="B462" t="s">
        <v>455</v>
      </c>
      <c r="C462" t="s">
        <v>3155</v>
      </c>
      <c r="D462" t="s">
        <v>257</v>
      </c>
      <c r="E462">
        <v>48693.663593534999</v>
      </c>
      <c r="F462">
        <v>4323.6499999999996</v>
      </c>
      <c r="G462">
        <v>16.609795711587299</v>
      </c>
      <c r="H462">
        <f>(Table2[[#This Row],[1Y Return vs Nifty]]-AVERAGE(Table2[1Y Return vs Nifty]))/_xlfn.STDEV.P(Table2[1Y Return vs Nifty])</f>
        <v>-9.0180830284762967E-2</v>
      </c>
      <c r="I462">
        <v>-2.0138089843596001</v>
      </c>
      <c r="J462">
        <f>(Table2[[#This Row],[1M Return vs Nifty]]-AVERAGE(Table2[1M Return vs Nifty]))/_xlfn.STDEV.P(Table2[1M Return vs Nifty])</f>
        <v>-0.28070640141939196</v>
      </c>
      <c r="K462">
        <v>8.6403422202949507</v>
      </c>
      <c r="L462">
        <f>(Table2[[#This Row],[6M Return vs Nifty]]-AVERAGE(Table2[6M Return vs Nifty]))/_xlfn.STDEV.P(Table2[6M Return vs Nifty])</f>
        <v>-0.15393945624347247</v>
      </c>
      <c r="M462">
        <v>-3.6096970449464E-2</v>
      </c>
      <c r="N462">
        <f>(Table2[[#This Row],[1W Return vs Nifty]]-AVERAGE(Table2[1W Return vs Nifty]))/_xlfn.STDEV.P(Table2[1W Return vs Nifty])</f>
        <v>-0.10257021589073886</v>
      </c>
      <c r="O462">
        <v>4431.91</v>
      </c>
      <c r="P462">
        <v>4633.6851236590801</v>
      </c>
      <c r="Q462">
        <v>4216.6955918205804</v>
      </c>
      <c r="R462">
        <v>38.490050422441797</v>
      </c>
      <c r="S462" s="1">
        <f>(Table2[[#This Row],[Close Price]]-Table2[[#This Row],[20D EMA]])/Table2[[#This Row],[20D EMA]]</f>
        <v>-2.4427391350456174E-2</v>
      </c>
      <c r="T462" s="1">
        <f>(Table2[[#This Row],[Close Price]]-Table2[[#This Row],[50D EMA]])/Table2[[#This Row],[50D EMA]]</f>
        <v>-6.6908975337162127E-2</v>
      </c>
      <c r="U462" s="1">
        <f>(Table2[[#This Row],[Close Price]]-Table2[[#This Row],[200D EMA]])/Table2[[#This Row],[200D EMA]]</f>
        <v>2.536450778825159E-2</v>
      </c>
      <c r="V462">
        <v>0.77687610585405098</v>
      </c>
      <c r="W462">
        <v>4280.1000000000004</v>
      </c>
      <c r="X462">
        <v>4404</v>
      </c>
      <c r="Y462">
        <v>4280.1000000000004</v>
      </c>
      <c r="Z462">
        <v>4404</v>
      </c>
      <c r="AA462">
        <v>4265</v>
      </c>
      <c r="AB462">
        <v>4447.8500000000004</v>
      </c>
      <c r="AC462" s="1">
        <f>(Table2[[#This Row],[Close Price]]/Table2[[#This Row],[Day Low]])-1</f>
        <v>1.0174995911310214E-2</v>
      </c>
      <c r="AD462" s="1">
        <f>(Table2[[#This Row],[Day High]]/Table2[[#This Row],[Close Price]])-1</f>
        <v>1.8583835416835504E-2</v>
      </c>
      <c r="AE462" s="1">
        <f>(Table2[[#This Row],[Close Price]]/Table2[[#This Row],[Current Week Low]])-1</f>
        <v>1.0174995911310214E-2</v>
      </c>
      <c r="AF462" s="1">
        <f>(Table2[[#This Row],[Current Week High]]/Table2[[#This Row],[Close Price]])-1</f>
        <v>1.8583835416835504E-2</v>
      </c>
      <c r="AG462" s="1">
        <f>(Table2[[#This Row],[Close Price]]/Table2[[#This Row],[Current Month Low]])-1</f>
        <v>1.375146541617811E-2</v>
      </c>
      <c r="AH462" s="1">
        <f>(Table2[[#This Row],[Current Month High]]/Table2[[#This Row],[Close Price]])-1</f>
        <v>2.8725729418431323E-2</v>
      </c>
      <c r="AI462">
        <v>35.069906213500097</v>
      </c>
      <c r="AJ462">
        <v>72.928707129287005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-0.18</v>
      </c>
      <c r="AM462" t="s">
        <v>3189</v>
      </c>
      <c r="AN462">
        <v>-5.36</v>
      </c>
      <c r="AO462" t="s">
        <v>3189</v>
      </c>
      <c r="AP462">
        <v>0.120039713713138</v>
      </c>
      <c r="AQ462">
        <f>(Table2[[#This Row],[Sharpe Ratio]]-AVERAGE(Table2[Sharpe Ratio]))/_xlfn.STDEV.P(Table2[Sharpe Ratio])</f>
        <v>0.64410381829832264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331</v>
      </c>
      <c r="AT462">
        <f>_xlfn.RANK.AVG(Table2[[#This Row],[6M Return vs Nifty Z-Score]],Table2[6M Return vs Nifty Z-Score])</f>
        <v>378</v>
      </c>
      <c r="AU462">
        <f>_xlfn.RANK.AVG(Table2[[#This Row],[Sharpe Ratio Z-Score]],Table2[Sharpe Ratio Z-Score])</f>
        <v>183</v>
      </c>
      <c r="AV462">
        <f>(Table2[[#This Row],[Rank 1Y]]+Table2[[#This Row],[Rank 6M]]+Table2[[#This Row],[Rank Sharpe]])/3</f>
        <v>297.33333333333331</v>
      </c>
    </row>
    <row r="463" spans="1:48" x14ac:dyDescent="0.3">
      <c r="A463" t="s">
        <v>218</v>
      </c>
      <c r="B463" t="s">
        <v>219</v>
      </c>
      <c r="C463" t="s">
        <v>3154</v>
      </c>
      <c r="D463" t="s">
        <v>220</v>
      </c>
      <c r="E463">
        <v>118638.16480680001</v>
      </c>
      <c r="F463">
        <v>1892.4</v>
      </c>
      <c r="G463">
        <v>5.0521978078817398</v>
      </c>
      <c r="H463">
        <f>(Table2[[#This Row],[1Y Return vs Nifty]]-AVERAGE(Table2[1Y Return vs Nifty]))/_xlfn.STDEV.P(Table2[1Y Return vs Nifty])</f>
        <v>-0.29624684883506713</v>
      </c>
      <c r="I463">
        <v>1.5088203470376</v>
      </c>
      <c r="J463">
        <f>(Table2[[#This Row],[1M Return vs Nifty]]-AVERAGE(Table2[1M Return vs Nifty]))/_xlfn.STDEV.P(Table2[1M Return vs Nifty])</f>
        <v>6.0007500264664358E-2</v>
      </c>
      <c r="K463">
        <v>11.8277071620569</v>
      </c>
      <c r="L463">
        <f>(Table2[[#This Row],[6M Return vs Nifty]]-AVERAGE(Table2[6M Return vs Nifty]))/_xlfn.STDEV.P(Table2[6M Return vs Nifty])</f>
        <v>-5.0709726728231728E-2</v>
      </c>
      <c r="M463">
        <v>-0.84751477806686304</v>
      </c>
      <c r="N463">
        <f>(Table2[[#This Row],[1W Return vs Nifty]]-AVERAGE(Table2[1W Return vs Nifty]))/_xlfn.STDEV.P(Table2[1W Return vs Nifty])</f>
        <v>-0.25967427724873915</v>
      </c>
      <c r="O463">
        <v>1879.01</v>
      </c>
      <c r="P463">
        <v>1852.2471165198899</v>
      </c>
      <c r="Q463">
        <v>1660.70756434753</v>
      </c>
      <c r="R463">
        <v>54.301826928833201</v>
      </c>
      <c r="S463" s="1">
        <f>(Table2[[#This Row],[Close Price]]-Table2[[#This Row],[20D EMA]])/Table2[[#This Row],[20D EMA]]</f>
        <v>7.1260929957797457E-3</v>
      </c>
      <c r="T463" s="1">
        <f>(Table2[[#This Row],[Close Price]]-Table2[[#This Row],[50D EMA]])/Table2[[#This Row],[50D EMA]]</f>
        <v>2.167793007854792E-2</v>
      </c>
      <c r="U463" s="1">
        <f>(Table2[[#This Row],[Close Price]]-Table2[[#This Row],[200D EMA]])/Table2[[#This Row],[200D EMA]]</f>
        <v>0.13951428934660084</v>
      </c>
      <c r="V463">
        <v>0.65660471738591797</v>
      </c>
      <c r="W463">
        <v>1859.05</v>
      </c>
      <c r="X463">
        <v>1900</v>
      </c>
      <c r="Y463">
        <v>1859.05</v>
      </c>
      <c r="Z463">
        <v>1900</v>
      </c>
      <c r="AA463">
        <v>1859.05</v>
      </c>
      <c r="AB463">
        <v>1920</v>
      </c>
      <c r="AC463" s="1">
        <f>(Table2[[#This Row],[Close Price]]/Table2[[#This Row],[Day Low]])-1</f>
        <v>1.7939270057287349E-2</v>
      </c>
      <c r="AD463" s="1">
        <f>(Table2[[#This Row],[Day High]]/Table2[[#This Row],[Close Price]])-1</f>
        <v>4.0160642570281624E-3</v>
      </c>
      <c r="AE463" s="1">
        <f>(Table2[[#This Row],[Close Price]]/Table2[[#This Row],[Current Week Low]])-1</f>
        <v>1.7939270057287349E-2</v>
      </c>
      <c r="AF463" s="1">
        <f>(Table2[[#This Row],[Current Week High]]/Table2[[#This Row],[Close Price]])-1</f>
        <v>4.0160642570281624E-3</v>
      </c>
      <c r="AG463" s="1">
        <f>(Table2[[#This Row],[Close Price]]/Table2[[#This Row],[Current Month Low]])-1</f>
        <v>1.7939270057287349E-2</v>
      </c>
      <c r="AH463" s="1">
        <f>(Table2[[#This Row],[Current Month High]]/Table2[[#This Row],[Close Price]])-1</f>
        <v>1.4584654407101993E-2</v>
      </c>
      <c r="AI463">
        <v>4.9143944197843998</v>
      </c>
      <c r="AJ463">
        <v>53.497992456503198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0.02</v>
      </c>
      <c r="AM463" t="s">
        <v>3191</v>
      </c>
      <c r="AN463">
        <v>-0.17</v>
      </c>
      <c r="AO463" t="s">
        <v>3189</v>
      </c>
      <c r="AP463">
        <v>-1.3524254491000001E-4</v>
      </c>
      <c r="AQ463">
        <f>(Table2[[#This Row],[Sharpe Ratio]]-AVERAGE(Table2[Sharpe Ratio]))/_xlfn.STDEV.P(Table2[Sharpe Ratio])</f>
        <v>-0.75348029987471676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-1.3001036524220906</v>
      </c>
      <c r="AS463">
        <f>_xlfn.RANK.AVG(Table2[[#This Row],[1Y Return vs Nifty Z-Score]],Table2[1Y Return vs Nifty Z-Score])</f>
        <v>398</v>
      </c>
      <c r="AT463">
        <f>_xlfn.RANK.AVG(Table2[[#This Row],[6M Return vs Nifty Z-Score]],Table2[6M Return vs Nifty Z-Score])</f>
        <v>339</v>
      </c>
      <c r="AU463">
        <f>_xlfn.RANK.AVG(Table2[[#This Row],[Sharpe Ratio Z-Score]],Table2[Sharpe Ratio Z-Score])</f>
        <v>581</v>
      </c>
      <c r="AV463">
        <f>(Table2[[#This Row],[Rank 1Y]]+Table2[[#This Row],[Rank 6M]]+Table2[[#This Row],[Rank Sharpe]])/3</f>
        <v>439.33333333333331</v>
      </c>
    </row>
    <row r="464" spans="1:48" x14ac:dyDescent="0.3">
      <c r="A464" t="s">
        <v>570</v>
      </c>
      <c r="B464" t="s">
        <v>571</v>
      </c>
      <c r="C464" t="s">
        <v>3148</v>
      </c>
      <c r="D464" t="s">
        <v>190</v>
      </c>
      <c r="E464">
        <v>35842.292958500002</v>
      </c>
      <c r="F464">
        <v>894.25</v>
      </c>
      <c r="G464">
        <v>-19.15950889778</v>
      </c>
      <c r="H464">
        <f>(Table2[[#This Row],[1Y Return vs Nifty]]-AVERAGE(Table2[1Y Return vs Nifty]))/_xlfn.STDEV.P(Table2[1Y Return vs Nifty])</f>
        <v>-0.72792911055692455</v>
      </c>
      <c r="I464">
        <v>5.5176376643041198</v>
      </c>
      <c r="J464">
        <f>(Table2[[#This Row],[1M Return vs Nifty]]-AVERAGE(Table2[1M Return vs Nifty]))/_xlfn.STDEV.P(Table2[1M Return vs Nifty])</f>
        <v>0.44774622063770425</v>
      </c>
      <c r="K464">
        <v>19.658640106798</v>
      </c>
      <c r="L464">
        <f>(Table2[[#This Row],[6M Return vs Nifty]]-AVERAGE(Table2[6M Return vs Nifty]))/_xlfn.STDEV.P(Table2[6M Return vs Nifty])</f>
        <v>0.20291202807802614</v>
      </c>
      <c r="M464">
        <v>4.3301245890291904</v>
      </c>
      <c r="N464">
        <f>(Table2[[#This Row],[1W Return vs Nifty]]-AVERAGE(Table2[1W Return vs Nifty]))/_xlfn.STDEV.P(Table2[1W Return vs Nifty])</f>
        <v>0.74280331836425362</v>
      </c>
      <c r="O464">
        <v>856.32</v>
      </c>
      <c r="P464">
        <v>811.93819568814604</v>
      </c>
      <c r="Q464">
        <v>746.84646000956604</v>
      </c>
      <c r="R464">
        <v>69.440538479147307</v>
      </c>
      <c r="S464" s="1">
        <f>(Table2[[#This Row],[Close Price]]-Table2[[#This Row],[20D EMA]])/Table2[[#This Row],[20D EMA]]</f>
        <v>4.4294189088191271E-2</v>
      </c>
      <c r="T464" s="1">
        <f>(Table2[[#This Row],[Close Price]]-Table2[[#This Row],[50D EMA]])/Table2[[#This Row],[50D EMA]]</f>
        <v>0.1013769333047472</v>
      </c>
      <c r="U464" s="1">
        <f>(Table2[[#This Row],[Close Price]]-Table2[[#This Row],[200D EMA]])/Table2[[#This Row],[200D EMA]]</f>
        <v>0.19736793020153826</v>
      </c>
      <c r="V464">
        <v>1.30274003795203</v>
      </c>
      <c r="W464">
        <v>885.6</v>
      </c>
      <c r="X464">
        <v>906</v>
      </c>
      <c r="Y464">
        <v>885.6</v>
      </c>
      <c r="Z464">
        <v>906</v>
      </c>
      <c r="AA464">
        <v>854.05</v>
      </c>
      <c r="AB464">
        <v>924</v>
      </c>
      <c r="AC464" s="1">
        <f>(Table2[[#This Row],[Close Price]]/Table2[[#This Row],[Day Low]])-1</f>
        <v>9.7673893405600953E-3</v>
      </c>
      <c r="AD464" s="1">
        <f>(Table2[[#This Row],[Day High]]/Table2[[#This Row],[Close Price]])-1</f>
        <v>1.3139502376293022E-2</v>
      </c>
      <c r="AE464" s="1">
        <f>(Table2[[#This Row],[Close Price]]/Table2[[#This Row],[Current Week Low]])-1</f>
        <v>9.7673893405600953E-3</v>
      </c>
      <c r="AF464" s="1">
        <f>(Table2[[#This Row],[Current Week High]]/Table2[[#This Row],[Close Price]])-1</f>
        <v>1.3139502376293022E-2</v>
      </c>
      <c r="AG464" s="1">
        <f>(Table2[[#This Row],[Close Price]]/Table2[[#This Row],[Current Month Low]])-1</f>
        <v>4.7069843685966894E-2</v>
      </c>
      <c r="AH464" s="1">
        <f>(Table2[[#This Row],[Current Month High]]/Table2[[#This Row],[Close Price]])-1</f>
        <v>3.3268101761252389E-2</v>
      </c>
      <c r="AI464">
        <v>3.32681017612523</v>
      </c>
      <c r="AJ464">
        <v>47.165308977207197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7.0000000000000007E-2</v>
      </c>
      <c r="AM464" t="s">
        <v>3191</v>
      </c>
      <c r="AN464">
        <v>6.2</v>
      </c>
      <c r="AO464" t="s">
        <v>3191</v>
      </c>
      <c r="AP464">
        <v>1.6649479102088E-2</v>
      </c>
      <c r="AQ464">
        <f>(Table2[[#This Row],[Sharpe Ratio]]-AVERAGE(Table2[Sharpe Ratio]))/_xlfn.STDEV.P(Table2[Sharpe Ratio])</f>
        <v>-0.55828105760140279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0.10725139892165669</v>
      </c>
      <c r="AS464">
        <f>_xlfn.RANK.AVG(Table2[[#This Row],[1Y Return vs Nifty Z-Score]],Table2[1Y Return vs Nifty Z-Score])</f>
        <v>576</v>
      </c>
      <c r="AT464">
        <f>_xlfn.RANK.AVG(Table2[[#This Row],[6M Return vs Nifty Z-Score]],Table2[6M Return vs Nifty Z-Score])</f>
        <v>260</v>
      </c>
      <c r="AU464">
        <f>_xlfn.RANK.AVG(Table2[[#This Row],[Sharpe Ratio Z-Score]],Table2[Sharpe Ratio Z-Score])</f>
        <v>485</v>
      </c>
      <c r="AV464">
        <f>(Table2[[#This Row],[Rank 1Y]]+Table2[[#This Row],[Rank 6M]]+Table2[[#This Row],[Rank Sharpe]])/3</f>
        <v>440.33333333333331</v>
      </c>
    </row>
    <row r="465" spans="1:48" x14ac:dyDescent="0.3">
      <c r="A465" t="s">
        <v>269</v>
      </c>
      <c r="B465" t="s">
        <v>270</v>
      </c>
      <c r="C465" t="s">
        <v>3148</v>
      </c>
      <c r="D465" t="s">
        <v>271</v>
      </c>
      <c r="E465">
        <v>98646.339627990004</v>
      </c>
      <c r="F465">
        <v>6860.7</v>
      </c>
      <c r="G465">
        <v>8.8157954676463604</v>
      </c>
      <c r="H465">
        <f>(Table2[[#This Row],[1Y Return vs Nifty]]-AVERAGE(Table2[1Y Return vs Nifty]))/_xlfn.STDEV.P(Table2[1Y Return vs Nifty])</f>
        <v>-0.22914384078490097</v>
      </c>
      <c r="I465">
        <v>2.9848306318383302</v>
      </c>
      <c r="J465">
        <f>(Table2[[#This Row],[1M Return vs Nifty]]-AVERAGE(Table2[1M Return vs Nifty]))/_xlfn.STDEV.P(Table2[1M Return vs Nifty])</f>
        <v>0.20276939081554587</v>
      </c>
      <c r="K465">
        <v>-0.28759395010933902</v>
      </c>
      <c r="L465">
        <f>(Table2[[#This Row],[6M Return vs Nifty]]-AVERAGE(Table2[6M Return vs Nifty]))/_xlfn.STDEV.P(Table2[6M Return vs Nifty])</f>
        <v>-0.44309004076696934</v>
      </c>
      <c r="M465">
        <v>0.436699573310945</v>
      </c>
      <c r="N465">
        <f>(Table2[[#This Row],[1W Return vs Nifty]]-AVERAGE(Table2[1W Return vs Nifty]))/_xlfn.STDEV.P(Table2[1W Return vs Nifty])</f>
        <v>-1.1028895841463384E-2</v>
      </c>
      <c r="O465">
        <v>6797.06</v>
      </c>
      <c r="P465">
        <v>6613.9247910716904</v>
      </c>
      <c r="Q465">
        <v>6122.3930080023902</v>
      </c>
      <c r="R465">
        <v>53.669834691485299</v>
      </c>
      <c r="S465" s="1">
        <f>(Table2[[#This Row],[Close Price]]-Table2[[#This Row],[20D EMA]])/Table2[[#This Row],[20D EMA]]</f>
        <v>9.3628715944834105E-3</v>
      </c>
      <c r="T465" s="1">
        <f>(Table2[[#This Row],[Close Price]]-Table2[[#This Row],[50D EMA]])/Table2[[#This Row],[50D EMA]]</f>
        <v>3.7311462818784655E-2</v>
      </c>
      <c r="U465" s="1">
        <f>(Table2[[#This Row],[Close Price]]-Table2[[#This Row],[200D EMA]])/Table2[[#This Row],[200D EMA]]</f>
        <v>0.12059124447460191</v>
      </c>
      <c r="V465">
        <v>0.94176140140882003</v>
      </c>
      <c r="W465">
        <v>6820.45</v>
      </c>
      <c r="X465">
        <v>6928</v>
      </c>
      <c r="Y465">
        <v>6820.45</v>
      </c>
      <c r="Z465">
        <v>6928</v>
      </c>
      <c r="AA465">
        <v>6790.05</v>
      </c>
      <c r="AB465">
        <v>7044</v>
      </c>
      <c r="AC465" s="1">
        <f>(Table2[[#This Row],[Close Price]]/Table2[[#This Row],[Day Low]])-1</f>
        <v>5.9013701441987809E-3</v>
      </c>
      <c r="AD465" s="1">
        <f>(Table2[[#This Row],[Day High]]/Table2[[#This Row],[Close Price]])-1</f>
        <v>9.8094946579794229E-3</v>
      </c>
      <c r="AE465" s="1">
        <f>(Table2[[#This Row],[Close Price]]/Table2[[#This Row],[Current Week Low]])-1</f>
        <v>5.9013701441987809E-3</v>
      </c>
      <c r="AF465" s="1">
        <f>(Table2[[#This Row],[Current Week High]]/Table2[[#This Row],[Close Price]])-1</f>
        <v>9.8094946579794229E-3</v>
      </c>
      <c r="AG465" s="1">
        <f>(Table2[[#This Row],[Close Price]]/Table2[[#This Row],[Current Month Low]])-1</f>
        <v>1.040493074425064E-2</v>
      </c>
      <c r="AH465" s="1">
        <f>(Table2[[#This Row],[Current Month High]]/Table2[[#This Row],[Close Price]])-1</f>
        <v>2.6717390353754089E-2</v>
      </c>
      <c r="AI465">
        <v>2.6717390353754</v>
      </c>
      <c r="AJ465">
        <v>45.169276343630898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-0.06</v>
      </c>
      <c r="AM465" t="s">
        <v>3189</v>
      </c>
      <c r="AN465">
        <v>0.44</v>
      </c>
      <c r="AO465" t="s">
        <v>3191</v>
      </c>
      <c r="AP465">
        <v>1.8858411361086999E-2</v>
      </c>
      <c r="AQ465">
        <f>(Table2[[#This Row],[Sharpe Ratio]]-AVERAGE(Table2[Sharpe Ratio]))/_xlfn.STDEV.P(Table2[Sharpe Ratio])</f>
        <v>-0.53259210593107209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-1.0130854925088599</v>
      </c>
      <c r="AS465">
        <f>_xlfn.RANK.AVG(Table2[[#This Row],[1Y Return vs Nifty Z-Score]],Table2[1Y Return vs Nifty Z-Score])</f>
        <v>377</v>
      </c>
      <c r="AT465">
        <f>_xlfn.RANK.AVG(Table2[[#This Row],[6M Return vs Nifty Z-Score]],Table2[6M Return vs Nifty Z-Score])</f>
        <v>466</v>
      </c>
      <c r="AU465">
        <f>_xlfn.RANK.AVG(Table2[[#This Row],[Sharpe Ratio Z-Score]],Table2[Sharpe Ratio Z-Score])</f>
        <v>480</v>
      </c>
      <c r="AV465">
        <f>(Table2[[#This Row],[Rank 1Y]]+Table2[[#This Row],[Rank 6M]]+Table2[[#This Row],[Rank Sharpe]])/3</f>
        <v>441</v>
      </c>
    </row>
    <row r="466" spans="1:48" x14ac:dyDescent="0.3">
      <c r="A466" t="s">
        <v>235</v>
      </c>
      <c r="B466" t="s">
        <v>236</v>
      </c>
      <c r="C466" t="s">
        <v>3144</v>
      </c>
      <c r="D466" t="s">
        <v>24</v>
      </c>
      <c r="E466">
        <v>111237.78841203</v>
      </c>
      <c r="F466">
        <v>1428.1</v>
      </c>
      <c r="G466">
        <v>-27.338574087905702</v>
      </c>
      <c r="H466">
        <f>(Table2[[#This Row],[1Y Return vs Nifty]]-AVERAGE(Table2[1Y Return vs Nifty]))/_xlfn.STDEV.P(Table2[1Y Return vs Nifty])</f>
        <v>-0.87375763074209334</v>
      </c>
      <c r="I466">
        <v>1.59203449363127</v>
      </c>
      <c r="J466">
        <f>(Table2[[#This Row],[1M Return vs Nifty]]-AVERAGE(Table2[1M Return vs Nifty]))/_xlfn.STDEV.P(Table2[1M Return vs Nifty])</f>
        <v>6.805609519020335E-2</v>
      </c>
      <c r="K466">
        <v>-18.18964262922</v>
      </c>
      <c r="L466">
        <f>(Table2[[#This Row],[6M Return vs Nifty]]-AVERAGE(Table2[6M Return vs Nifty]))/_xlfn.STDEV.P(Table2[6M Return vs Nifty])</f>
        <v>-1.0228867307223071</v>
      </c>
      <c r="M466">
        <v>2.0444404457334999E-2</v>
      </c>
      <c r="N466">
        <f>(Table2[[#This Row],[1W Return vs Nifty]]-AVERAGE(Table2[1W Return vs Nifty]))/_xlfn.STDEV.P(Table2[1W Return vs Nifty])</f>
        <v>-9.1622859856359207E-2</v>
      </c>
      <c r="O466">
        <v>1408.49</v>
      </c>
      <c r="P466">
        <v>1414.89922459954</v>
      </c>
      <c r="Q466">
        <v>1440.2477051363901</v>
      </c>
      <c r="R466">
        <v>59.469597570530603</v>
      </c>
      <c r="S466" s="1">
        <f>(Table2[[#This Row],[Close Price]]-Table2[[#This Row],[20D EMA]])/Table2[[#This Row],[20D EMA]]</f>
        <v>1.3922711556347507E-2</v>
      </c>
      <c r="T466" s="1">
        <f>(Table2[[#This Row],[Close Price]]-Table2[[#This Row],[50D EMA]])/Table2[[#This Row],[50D EMA]]</f>
        <v>9.3298343591898467E-3</v>
      </c>
      <c r="U466" s="1">
        <f>(Table2[[#This Row],[Close Price]]-Table2[[#This Row],[200D EMA]])/Table2[[#This Row],[200D EMA]]</f>
        <v>-8.4344554711439802E-3</v>
      </c>
      <c r="V466">
        <v>0.77142207849369504</v>
      </c>
      <c r="W466">
        <v>1400.1</v>
      </c>
      <c r="X466">
        <v>1431</v>
      </c>
      <c r="Y466">
        <v>1400.1</v>
      </c>
      <c r="Z466">
        <v>1431</v>
      </c>
      <c r="AA466">
        <v>1400.1</v>
      </c>
      <c r="AB466">
        <v>1451.9</v>
      </c>
      <c r="AC466" s="1">
        <f>(Table2[[#This Row],[Close Price]]/Table2[[#This Row],[Day Low]])-1</f>
        <v>1.9998571530605025E-2</v>
      </c>
      <c r="AD466" s="1">
        <f>(Table2[[#This Row],[Day High]]/Table2[[#This Row],[Close Price]])-1</f>
        <v>2.0306701211401101E-3</v>
      </c>
      <c r="AE466" s="1">
        <f>(Table2[[#This Row],[Close Price]]/Table2[[#This Row],[Current Week Low]])-1</f>
        <v>1.9998571530605025E-2</v>
      </c>
      <c r="AF466" s="1">
        <f>(Table2[[#This Row],[Current Week High]]/Table2[[#This Row],[Close Price]])-1</f>
        <v>2.0306701211401101E-3</v>
      </c>
      <c r="AG466" s="1">
        <f>(Table2[[#This Row],[Close Price]]/Table2[[#This Row],[Current Month Low]])-1</f>
        <v>1.9998571530605025E-2</v>
      </c>
      <c r="AH466" s="1">
        <f>(Table2[[#This Row],[Current Month High]]/Table2[[#This Row],[Close Price]])-1</f>
        <v>1.6665499614872958E-2</v>
      </c>
      <c r="AI466">
        <v>18.654155871437499</v>
      </c>
      <c r="AJ466">
        <v>7.4405657538368901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-0.05</v>
      </c>
      <c r="AM466" t="s">
        <v>3189</v>
      </c>
      <c r="AN466">
        <v>3.34</v>
      </c>
      <c r="AO466" t="s">
        <v>3191</v>
      </c>
      <c r="AP466">
        <v>7.3777100207700005E-4</v>
      </c>
      <c r="AQ466">
        <f>(Table2[[#This Row],[Sharpe Ratio]]-AVERAGE(Table2[Sharpe Ratio]))/_xlfn.STDEV.P(Table2[Sharpe Ratio])</f>
        <v>-0.74332752007591207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625</v>
      </c>
      <c r="AT466">
        <f>_xlfn.RANK.AVG(Table2[[#This Row],[6M Return vs Nifty Z-Score]],Table2[6M Return vs Nifty Z-Score])</f>
        <v>659</v>
      </c>
      <c r="AU466">
        <f>_xlfn.RANK.AVG(Table2[[#This Row],[Sharpe Ratio Z-Score]],Table2[Sharpe Ratio Z-Score])</f>
        <v>528</v>
      </c>
      <c r="AV466">
        <f>(Table2[[#This Row],[Rank 1Y]]+Table2[[#This Row],[Rank 6M]]+Table2[[#This Row],[Rank Sharpe]])/3</f>
        <v>604</v>
      </c>
    </row>
    <row r="467" spans="1:48" x14ac:dyDescent="0.3">
      <c r="A467" t="s">
        <v>1661</v>
      </c>
      <c r="B467" t="s">
        <v>1662</v>
      </c>
      <c r="C467" t="s">
        <v>3156</v>
      </c>
      <c r="D467" t="s">
        <v>75</v>
      </c>
      <c r="E467">
        <v>5228.96</v>
      </c>
      <c r="F467">
        <v>742.75</v>
      </c>
      <c r="G467">
        <v>48.253785799937901</v>
      </c>
      <c r="H467">
        <f>(Table2[[#This Row],[1Y Return vs Nifty]]-AVERAGE(Table2[1Y Return vs Nifty]))/_xlfn.STDEV.P(Table2[1Y Return vs Nifty])</f>
        <v>0.47401521658246998</v>
      </c>
      <c r="I467">
        <v>-20.094649525491601</v>
      </c>
      <c r="J467">
        <f>(Table2[[#This Row],[1M Return vs Nifty]]-AVERAGE(Table2[1M Return vs Nifty]))/_xlfn.STDEV.P(Table2[1M Return vs Nifty])</f>
        <v>-2.0295119517475944</v>
      </c>
      <c r="K467">
        <v>-27.704156305570901</v>
      </c>
      <c r="L467">
        <f>(Table2[[#This Row],[6M Return vs Nifty]]-AVERAGE(Table2[6M Return vs Nifty]))/_xlfn.STDEV.P(Table2[6M Return vs Nifty])</f>
        <v>-1.3310349005192119</v>
      </c>
      <c r="M467">
        <v>-7.4415159942941402</v>
      </c>
      <c r="N467">
        <f>(Table2[[#This Row],[1W Return vs Nifty]]-AVERAGE(Table2[1W Return vs Nifty]))/_xlfn.STDEV.P(Table2[1W Return vs Nifty])</f>
        <v>-1.536383220463563</v>
      </c>
      <c r="O467">
        <v>801</v>
      </c>
      <c r="P467">
        <v>838.00090405048797</v>
      </c>
      <c r="Q467">
        <v>787.07203204505004</v>
      </c>
      <c r="R467">
        <v>20.7536146896689</v>
      </c>
      <c r="S467" s="1">
        <f>(Table2[[#This Row],[Close Price]]-Table2[[#This Row],[20D EMA]])/Table2[[#This Row],[20D EMA]]</f>
        <v>-7.2721598002496876E-2</v>
      </c>
      <c r="T467" s="1">
        <f>(Table2[[#This Row],[Close Price]]-Table2[[#This Row],[50D EMA]])/Table2[[#This Row],[50D EMA]]</f>
        <v>-0.11366444068269083</v>
      </c>
      <c r="U467" s="1">
        <f>(Table2[[#This Row],[Close Price]]-Table2[[#This Row],[200D EMA]])/Table2[[#This Row],[200D EMA]]</f>
        <v>-5.6312548585785799E-2</v>
      </c>
      <c r="V467">
        <v>0.77030189812563599</v>
      </c>
      <c r="W467">
        <v>733.1</v>
      </c>
      <c r="X467">
        <v>753.7</v>
      </c>
      <c r="Y467">
        <v>733.1</v>
      </c>
      <c r="Z467">
        <v>753.7</v>
      </c>
      <c r="AA467">
        <v>733.1</v>
      </c>
      <c r="AB467">
        <v>822.8</v>
      </c>
      <c r="AC467" s="1">
        <f>(Table2[[#This Row],[Close Price]]/Table2[[#This Row],[Day Low]])-1</f>
        <v>1.316327922520788E-2</v>
      </c>
      <c r="AD467" s="1">
        <f>(Table2[[#This Row],[Day High]]/Table2[[#This Row],[Close Price]])-1</f>
        <v>1.4742510939077746E-2</v>
      </c>
      <c r="AE467" s="1">
        <f>(Table2[[#This Row],[Close Price]]/Table2[[#This Row],[Current Week Low]])-1</f>
        <v>1.316327922520788E-2</v>
      </c>
      <c r="AF467" s="1">
        <f>(Table2[[#This Row],[Current Week High]]/Table2[[#This Row],[Close Price]])-1</f>
        <v>1.4742510939077746E-2</v>
      </c>
      <c r="AG467" s="1">
        <f>(Table2[[#This Row],[Close Price]]/Table2[[#This Row],[Current Month Low]])-1</f>
        <v>1.316327922520788E-2</v>
      </c>
      <c r="AH467" s="1">
        <f>(Table2[[#This Row],[Current Month High]]/Table2[[#This Row],[Close Price]])-1</f>
        <v>0.10777515987882857</v>
      </c>
      <c r="AI467">
        <v>56.849545607539497</v>
      </c>
      <c r="AJ467">
        <v>88.371798123256397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-0.3</v>
      </c>
      <c r="AM467" t="s">
        <v>3189</v>
      </c>
      <c r="AN467">
        <v>-9.3000000000000007</v>
      </c>
      <c r="AO467" t="s">
        <v>3189</v>
      </c>
      <c r="AP467">
        <v>8.4292396123369001E-2</v>
      </c>
      <c r="AQ467">
        <f>(Table2[[#This Row],[Sharpe Ratio]]-AVERAGE(Table2[Sharpe Ratio]))/_xlfn.STDEV.P(Table2[Sharpe Ratio])</f>
        <v>0.22837757311066842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177</v>
      </c>
      <c r="AT467">
        <f>_xlfn.RANK.AVG(Table2[[#This Row],[6M Return vs Nifty Z-Score]],Table2[6M Return vs Nifty Z-Score])</f>
        <v>714</v>
      </c>
      <c r="AU467">
        <f>_xlfn.RANK.AVG(Table2[[#This Row],[Sharpe Ratio Z-Score]],Table2[Sharpe Ratio Z-Score])</f>
        <v>283</v>
      </c>
      <c r="AV467">
        <f>(Table2[[#This Row],[Rank 1Y]]+Table2[[#This Row],[Rank 6M]]+Table2[[#This Row],[Rank Sharpe]])/3</f>
        <v>391.33333333333331</v>
      </c>
    </row>
    <row r="468" spans="1:48" x14ac:dyDescent="0.3">
      <c r="A468" t="s">
        <v>462</v>
      </c>
      <c r="B468" t="s">
        <v>463</v>
      </c>
      <c r="C468" t="s">
        <v>3155</v>
      </c>
      <c r="D468" t="s">
        <v>316</v>
      </c>
      <c r="E468">
        <v>47895.1714029</v>
      </c>
      <c r="F468">
        <v>1820.55</v>
      </c>
      <c r="G468">
        <v>176.58973884615</v>
      </c>
      <c r="H468">
        <f>(Table2[[#This Row],[1Y Return vs Nifty]]-AVERAGE(Table2[1Y Return vs Nifty]))/_xlfn.STDEV.P(Table2[1Y Return vs Nifty])</f>
        <v>2.7621791673816904</v>
      </c>
      <c r="I468">
        <v>-26.009165785377501</v>
      </c>
      <c r="J468">
        <f>(Table2[[#This Row],[1M Return vs Nifty]]-AVERAGE(Table2[1M Return vs Nifty]))/_xlfn.STDEV.P(Table2[1M Return vs Nifty])</f>
        <v>-2.6015726830650827</v>
      </c>
      <c r="K468">
        <v>103.751351717931</v>
      </c>
      <c r="L468">
        <f>(Table2[[#This Row],[6M Return vs Nifty]]-AVERAGE(Table2[6M Return vs Nifty]))/_xlfn.STDEV.P(Table2[6M Return vs Nifty])</f>
        <v>2.926436956171667</v>
      </c>
      <c r="M468">
        <v>0.20434342401255201</v>
      </c>
      <c r="N468">
        <f>(Table2[[#This Row],[1W Return vs Nifty]]-AVERAGE(Table2[1W Return vs Nifty]))/_xlfn.STDEV.P(Table2[1W Return vs Nifty])</f>
        <v>-5.601693331561243E-2</v>
      </c>
      <c r="O468">
        <v>2032.1</v>
      </c>
      <c r="P468">
        <v>2135.2210449670401</v>
      </c>
      <c r="Q468">
        <v>1564.27974447875</v>
      </c>
      <c r="R468">
        <v>22.8228099415897</v>
      </c>
      <c r="S468" s="1">
        <f>(Table2[[#This Row],[Close Price]]-Table2[[#This Row],[20D EMA]])/Table2[[#This Row],[20D EMA]]</f>
        <v>-0.10410412873382213</v>
      </c>
      <c r="T468" s="1">
        <f>(Table2[[#This Row],[Close Price]]-Table2[[#This Row],[50D EMA]])/Table2[[#This Row],[50D EMA]]</f>
        <v>-0.14737164833999541</v>
      </c>
      <c r="U468" s="1">
        <f>(Table2[[#This Row],[Close Price]]-Table2[[#This Row],[200D EMA]])/Table2[[#This Row],[200D EMA]]</f>
        <v>0.16382635933615855</v>
      </c>
      <c r="V468">
        <v>0.76591731511405403</v>
      </c>
      <c r="W468">
        <v>1798</v>
      </c>
      <c r="X468">
        <v>1860.95</v>
      </c>
      <c r="Y468">
        <v>1798</v>
      </c>
      <c r="Z468">
        <v>1860.95</v>
      </c>
      <c r="AA468">
        <v>1798</v>
      </c>
      <c r="AB468">
        <v>1998.7</v>
      </c>
      <c r="AC468" s="1">
        <f>(Table2[[#This Row],[Close Price]]/Table2[[#This Row],[Day Low]])-1</f>
        <v>1.2541713014460498E-2</v>
      </c>
      <c r="AD468" s="1">
        <f>(Table2[[#This Row],[Day High]]/Table2[[#This Row],[Close Price]])-1</f>
        <v>2.2191096097333274E-2</v>
      </c>
      <c r="AE468" s="1">
        <f>(Table2[[#This Row],[Close Price]]/Table2[[#This Row],[Current Week Low]])-1</f>
        <v>1.2541713014460498E-2</v>
      </c>
      <c r="AF468" s="1">
        <f>(Table2[[#This Row],[Current Week High]]/Table2[[#This Row],[Close Price]])-1</f>
        <v>2.2191096097333274E-2</v>
      </c>
      <c r="AG468" s="1">
        <f>(Table2[[#This Row],[Close Price]]/Table2[[#This Row],[Current Month Low]])-1</f>
        <v>1.2541713014460498E-2</v>
      </c>
      <c r="AH468" s="1">
        <f>(Table2[[#This Row],[Current Month High]]/Table2[[#This Row],[Close Price]])-1</f>
        <v>9.785504380544352E-2</v>
      </c>
      <c r="AI468">
        <v>63.656587295048197</v>
      </c>
      <c r="AJ468">
        <v>317.94077134986202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-0.2</v>
      </c>
      <c r="AM468" t="s">
        <v>3189</v>
      </c>
      <c r="AN468">
        <v>-12.05</v>
      </c>
      <c r="AO468" t="s">
        <v>3189</v>
      </c>
      <c r="AP468">
        <v>0.20983000162953599</v>
      </c>
      <c r="AQ468">
        <f>(Table2[[#This Row],[Sharpe Ratio]]-AVERAGE(Table2[Sharpe Ratio]))/_xlfn.STDEV.P(Table2[Sharpe Ratio])</f>
        <v>1.688327043049765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19</v>
      </c>
      <c r="AT468">
        <f>_xlfn.RANK.AVG(Table2[[#This Row],[6M Return vs Nifty Z-Score]],Table2[6M Return vs Nifty Z-Score])</f>
        <v>8</v>
      </c>
      <c r="AU468">
        <f>_xlfn.RANK.AVG(Table2[[#This Row],[Sharpe Ratio Z-Score]],Table2[Sharpe Ratio Z-Score])</f>
        <v>30</v>
      </c>
      <c r="AV468">
        <f>(Table2[[#This Row],[Rank 1Y]]+Table2[[#This Row],[Rank 6M]]+Table2[[#This Row],[Rank Sharpe]])/3</f>
        <v>19</v>
      </c>
    </row>
    <row r="469" spans="1:48" x14ac:dyDescent="0.3">
      <c r="A469" t="s">
        <v>1649</v>
      </c>
      <c r="B469" t="s">
        <v>1650</v>
      </c>
      <c r="C469" t="s">
        <v>3151</v>
      </c>
      <c r="D469" t="s">
        <v>501</v>
      </c>
      <c r="E469">
        <v>5318.7864668559996</v>
      </c>
      <c r="F469">
        <v>106.76</v>
      </c>
      <c r="G469">
        <v>-38.5924241315778</v>
      </c>
      <c r="H469">
        <f>(Table2[[#This Row],[1Y Return vs Nifty]]-AVERAGE(Table2[1Y Return vs Nifty]))/_xlfn.STDEV.P(Table2[1Y Return vs Nifty])</f>
        <v>-1.0744079813757794</v>
      </c>
      <c r="I469">
        <v>-2.3161674007936899</v>
      </c>
      <c r="J469">
        <f>(Table2[[#This Row],[1M Return vs Nifty]]-AVERAGE(Table2[1M Return vs Nifty]))/_xlfn.STDEV.P(Table2[1M Return vs Nifty])</f>
        <v>-0.30995095316716581</v>
      </c>
      <c r="K469">
        <v>-7.90940470330092</v>
      </c>
      <c r="L469">
        <f>(Table2[[#This Row],[6M Return vs Nifty]]-AVERAGE(Table2[6M Return vs Nifty]))/_xlfn.STDEV.P(Table2[6M Return vs Nifty])</f>
        <v>-0.68993891965103749</v>
      </c>
      <c r="M469">
        <v>-0.96748543890344596</v>
      </c>
      <c r="N469">
        <f>(Table2[[#This Row],[1W Return vs Nifty]]-AVERAGE(Table2[1W Return vs Nifty]))/_xlfn.STDEV.P(Table2[1W Return vs Nifty])</f>
        <v>-0.28290260411597196</v>
      </c>
      <c r="O469">
        <v>108.69</v>
      </c>
      <c r="P469">
        <v>108.35888504303399</v>
      </c>
      <c r="Q469">
        <v>108.76224201776201</v>
      </c>
      <c r="R469">
        <v>41.061133114375799</v>
      </c>
      <c r="S469" s="1">
        <f>(Table2[[#This Row],[Close Price]]-Table2[[#This Row],[20D EMA]])/Table2[[#This Row],[20D EMA]]</f>
        <v>-1.7756923360014654E-2</v>
      </c>
      <c r="T469" s="1">
        <f>(Table2[[#This Row],[Close Price]]-Table2[[#This Row],[50D EMA]])/Table2[[#This Row],[50D EMA]]</f>
        <v>-1.4755458607745934E-2</v>
      </c>
      <c r="U469" s="1">
        <f>(Table2[[#This Row],[Close Price]]-Table2[[#This Row],[200D EMA]])/Table2[[#This Row],[200D EMA]]</f>
        <v>-1.8409348507499632E-2</v>
      </c>
      <c r="V469">
        <v>0.76420385600326401</v>
      </c>
      <c r="W469">
        <v>106.53</v>
      </c>
      <c r="X469">
        <v>108.8</v>
      </c>
      <c r="Y469">
        <v>106.53</v>
      </c>
      <c r="Z469">
        <v>108.8</v>
      </c>
      <c r="AA469">
        <v>105.22</v>
      </c>
      <c r="AB469">
        <v>112.4</v>
      </c>
      <c r="AC469" s="1">
        <f>(Table2[[#This Row],[Close Price]]/Table2[[#This Row],[Day Low]])-1</f>
        <v>2.1590162395570545E-3</v>
      </c>
      <c r="AD469" s="1">
        <f>(Table2[[#This Row],[Day High]]/Table2[[#This Row],[Close Price]])-1</f>
        <v>1.9108280254777066E-2</v>
      </c>
      <c r="AE469" s="1">
        <f>(Table2[[#This Row],[Close Price]]/Table2[[#This Row],[Current Week Low]])-1</f>
        <v>2.1590162395570545E-3</v>
      </c>
      <c r="AF469" s="1">
        <f>(Table2[[#This Row],[Current Week High]]/Table2[[#This Row],[Close Price]])-1</f>
        <v>1.9108280254777066E-2</v>
      </c>
      <c r="AG469" s="1">
        <f>(Table2[[#This Row],[Close Price]]/Table2[[#This Row],[Current Month Low]])-1</f>
        <v>1.4636000760311685E-2</v>
      </c>
      <c r="AH469" s="1">
        <f>(Table2[[#This Row],[Current Month High]]/Table2[[#This Row],[Close Price]])-1</f>
        <v>5.2828774822030633E-2</v>
      </c>
      <c r="AI469">
        <v>28.980891719745198</v>
      </c>
      <c r="AJ469">
        <v>16.6775956284153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-0.06</v>
      </c>
      <c r="AM469" t="s">
        <v>3189</v>
      </c>
      <c r="AN469">
        <v>-2.16</v>
      </c>
      <c r="AO469" t="s">
        <v>3189</v>
      </c>
      <c r="AP469">
        <v>-9.5481789392797001E-2</v>
      </c>
      <c r="AQ469">
        <f>(Table2[[#This Row],[Sharpe Ratio]]-AVERAGE(Table2[Sharpe Ratio]))/_xlfn.STDEV.P(Table2[Sharpe Ratio])</f>
        <v>-1.8623204754526845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680</v>
      </c>
      <c r="AT469">
        <f>_xlfn.RANK.AVG(Table2[[#This Row],[6M Return vs Nifty Z-Score]],Table2[6M Return vs Nifty Z-Score])</f>
        <v>553</v>
      </c>
      <c r="AU469">
        <f>_xlfn.RANK.AVG(Table2[[#This Row],[Sharpe Ratio Z-Score]],Table2[Sharpe Ratio Z-Score])</f>
        <v>721</v>
      </c>
      <c r="AV469">
        <f>(Table2[[#This Row],[Rank 1Y]]+Table2[[#This Row],[Rank 6M]]+Table2[[#This Row],[Rank Sharpe]])/3</f>
        <v>651.33333333333337</v>
      </c>
    </row>
    <row r="470" spans="1:48" x14ac:dyDescent="0.3">
      <c r="A470" t="s">
        <v>2259</v>
      </c>
      <c r="B470" t="s">
        <v>2260</v>
      </c>
      <c r="C470" t="s">
        <v>3144</v>
      </c>
      <c r="D470" t="s">
        <v>24</v>
      </c>
      <c r="E470">
        <v>2538.894259656</v>
      </c>
      <c r="F470">
        <v>49.32</v>
      </c>
      <c r="G470">
        <v>-54.388143819404704</v>
      </c>
      <c r="H470">
        <f>(Table2[[#This Row],[1Y Return vs Nifty]]-AVERAGE(Table2[1Y Return vs Nifty]))/_xlfn.STDEV.P(Table2[1Y Return vs Nifty])</f>
        <v>-1.3560375287373074</v>
      </c>
      <c r="I470">
        <v>-4.8795477241197798</v>
      </c>
      <c r="J470">
        <f>(Table2[[#This Row],[1M Return vs Nifty]]-AVERAGE(Table2[1M Return vs Nifty]))/_xlfn.STDEV.P(Table2[1M Return vs Nifty])</f>
        <v>-0.55788487674979736</v>
      </c>
      <c r="K470">
        <v>-27.969468072910999</v>
      </c>
      <c r="L470">
        <f>(Table2[[#This Row],[6M Return vs Nifty]]-AVERAGE(Table2[6M Return vs Nifty]))/_xlfn.STDEV.P(Table2[6M Return vs Nifty])</f>
        <v>-1.3396275977723193</v>
      </c>
      <c r="M470">
        <v>-1.7831504582987301</v>
      </c>
      <c r="N470">
        <f>(Table2[[#This Row],[1W Return vs Nifty]]-AVERAGE(Table2[1W Return vs Nifty]))/_xlfn.STDEV.P(Table2[1W Return vs Nifty])</f>
        <v>-0.44082899672365544</v>
      </c>
      <c r="O470">
        <v>50.46</v>
      </c>
      <c r="P470">
        <v>51.467402302442999</v>
      </c>
      <c r="Q470">
        <v>59.7249875016348</v>
      </c>
      <c r="R470">
        <v>34.097084060444402</v>
      </c>
      <c r="S470" s="1">
        <f>(Table2[[#This Row],[Close Price]]-Table2[[#This Row],[20D EMA]])/Table2[[#This Row],[20D EMA]]</f>
        <v>-2.2592152199762197E-2</v>
      </c>
      <c r="T470" s="1">
        <f>(Table2[[#This Row],[Close Price]]-Table2[[#This Row],[50D EMA]])/Table2[[#This Row],[50D EMA]]</f>
        <v>-4.172354162784446E-2</v>
      </c>
      <c r="U470" s="1">
        <f>(Table2[[#This Row],[Close Price]]-Table2[[#This Row],[200D EMA]])/Table2[[#This Row],[200D EMA]]</f>
        <v>-0.17421497997550847</v>
      </c>
      <c r="V470">
        <v>0.76138165234751398</v>
      </c>
      <c r="W470">
        <v>48.88</v>
      </c>
      <c r="X470">
        <v>49.63</v>
      </c>
      <c r="Y470">
        <v>48.88</v>
      </c>
      <c r="Z470">
        <v>49.63</v>
      </c>
      <c r="AA470">
        <v>48.88</v>
      </c>
      <c r="AB470">
        <v>51.16</v>
      </c>
      <c r="AC470" s="1">
        <f>(Table2[[#This Row],[Close Price]]/Table2[[#This Row],[Day Low]])-1</f>
        <v>9.0016366612111209E-3</v>
      </c>
      <c r="AD470" s="1">
        <f>(Table2[[#This Row],[Day High]]/Table2[[#This Row],[Close Price]])-1</f>
        <v>6.2854825628548827E-3</v>
      </c>
      <c r="AE470" s="1">
        <f>(Table2[[#This Row],[Close Price]]/Table2[[#This Row],[Current Week Low]])-1</f>
        <v>9.0016366612111209E-3</v>
      </c>
      <c r="AF470" s="1">
        <f>(Table2[[#This Row],[Current Week High]]/Table2[[#This Row],[Close Price]])-1</f>
        <v>6.2854825628548827E-3</v>
      </c>
      <c r="AG470" s="1">
        <f>(Table2[[#This Row],[Close Price]]/Table2[[#This Row],[Current Month Low]])-1</f>
        <v>9.0016366612111209E-3</v>
      </c>
      <c r="AH470" s="1">
        <f>(Table2[[#This Row],[Current Month High]]/Table2[[#This Row],[Close Price]])-1</f>
        <v>3.7307380373073684E-2</v>
      </c>
      <c r="AI470">
        <v>67.072181670721804</v>
      </c>
      <c r="AJ470">
        <v>0.90016366612111198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-0.09</v>
      </c>
      <c r="AM470" t="s">
        <v>3189</v>
      </c>
      <c r="AN470">
        <v>-5.08</v>
      </c>
      <c r="AO470" t="s">
        <v>3189</v>
      </c>
      <c r="AQ470">
        <f>(Table2[[#This Row],[Sharpe Ratio]]-AVERAGE(Table2[Sharpe Ratio]))/_xlfn.STDEV.P(Table2[Sharpe Ratio])</f>
        <v>-0.75190748604766899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723</v>
      </c>
      <c r="AT470">
        <f>_xlfn.RANK.AVG(Table2[[#This Row],[6M Return vs Nifty Z-Score]],Table2[6M Return vs Nifty Z-Score])</f>
        <v>715</v>
      </c>
      <c r="AU470">
        <f>_xlfn.RANK.AVG(Table2[[#This Row],[Sharpe Ratio Z-Score]],Table2[Sharpe Ratio Z-Score])</f>
        <v>556</v>
      </c>
      <c r="AV470">
        <f>(Table2[[#This Row],[Rank 1Y]]+Table2[[#This Row],[Rank 6M]]+Table2[[#This Row],[Rank Sharpe]])/3</f>
        <v>664.66666666666663</v>
      </c>
    </row>
    <row r="471" spans="1:48" x14ac:dyDescent="0.3">
      <c r="A471" t="s">
        <v>1116</v>
      </c>
      <c r="B471" t="s">
        <v>1117</v>
      </c>
      <c r="C471" t="s">
        <v>3154</v>
      </c>
      <c r="D471" t="s">
        <v>747</v>
      </c>
      <c r="E471">
        <v>11449.33099968</v>
      </c>
      <c r="F471">
        <v>8803.2000000000007</v>
      </c>
      <c r="G471">
        <v>-29.080436868502701</v>
      </c>
      <c r="H471">
        <f>(Table2[[#This Row],[1Y Return vs Nifty]]-AVERAGE(Table2[1Y Return vs Nifty]))/_xlfn.STDEV.P(Table2[1Y Return vs Nifty])</f>
        <v>-0.90481414707439312</v>
      </c>
      <c r="I471">
        <v>-14.696877061874501</v>
      </c>
      <c r="J471">
        <f>(Table2[[#This Row],[1M Return vs Nifty]]-AVERAGE(Table2[1M Return vs Nifty]))/_xlfn.STDEV.P(Table2[1M Return vs Nifty])</f>
        <v>-1.5074314421436241</v>
      </c>
      <c r="K471">
        <v>6.9997874062848497</v>
      </c>
      <c r="L471">
        <f>(Table2[[#This Row],[6M Return vs Nifty]]-AVERAGE(Table2[6M Return vs Nifty]))/_xlfn.STDEV.P(Table2[6M Return vs Nifty])</f>
        <v>-0.20707238353593721</v>
      </c>
      <c r="M471">
        <v>0.325865599083483</v>
      </c>
      <c r="N471">
        <f>(Table2[[#This Row],[1W Return vs Nifty]]-AVERAGE(Table2[1W Return vs Nifty]))/_xlfn.STDEV.P(Table2[1W Return vs Nifty])</f>
        <v>-3.2488207338103058E-2</v>
      </c>
      <c r="O471">
        <v>9394.32</v>
      </c>
      <c r="P471">
        <v>9171.6913195744401</v>
      </c>
      <c r="Q471">
        <v>8271.5276167333195</v>
      </c>
      <c r="R471">
        <v>26.821179563956498</v>
      </c>
      <c r="S471" s="1">
        <f>(Table2[[#This Row],[Close Price]]-Table2[[#This Row],[20D EMA]])/Table2[[#This Row],[20D EMA]]</f>
        <v>-6.2923128017780855E-2</v>
      </c>
      <c r="T471" s="1">
        <f>(Table2[[#This Row],[Close Price]]-Table2[[#This Row],[50D EMA]])/Table2[[#This Row],[50D EMA]]</f>
        <v>-4.0177030248281086E-2</v>
      </c>
      <c r="U471" s="1">
        <f>(Table2[[#This Row],[Close Price]]-Table2[[#This Row],[200D EMA]])/Table2[[#This Row],[200D EMA]]</f>
        <v>6.4277411368500625E-2</v>
      </c>
      <c r="V471">
        <v>0.52475778190063904</v>
      </c>
      <c r="W471">
        <v>8765</v>
      </c>
      <c r="X471">
        <v>9185</v>
      </c>
      <c r="Y471">
        <v>8765</v>
      </c>
      <c r="Z471">
        <v>9185</v>
      </c>
      <c r="AA471">
        <v>8765</v>
      </c>
      <c r="AB471">
        <v>9401.2000000000007</v>
      </c>
      <c r="AC471" s="1">
        <f>(Table2[[#This Row],[Close Price]]/Table2[[#This Row],[Day Low]])-1</f>
        <v>4.3582430119795124E-3</v>
      </c>
      <c r="AD471" s="1">
        <f>(Table2[[#This Row],[Day High]]/Table2[[#This Row],[Close Price]])-1</f>
        <v>4.3370592511813744E-2</v>
      </c>
      <c r="AE471" s="1">
        <f>(Table2[[#This Row],[Close Price]]/Table2[[#This Row],[Current Week Low]])-1</f>
        <v>4.3582430119795124E-3</v>
      </c>
      <c r="AF471" s="1">
        <f>(Table2[[#This Row],[Current Week High]]/Table2[[#This Row],[Close Price]])-1</f>
        <v>4.3370592511813744E-2</v>
      </c>
      <c r="AG471" s="1">
        <f>(Table2[[#This Row],[Close Price]]/Table2[[#This Row],[Current Month Low]])-1</f>
        <v>4.3582430119795124E-3</v>
      </c>
      <c r="AH471" s="1">
        <f>(Table2[[#This Row],[Current Month High]]/Table2[[#This Row],[Close Price]])-1</f>
        <v>6.7929843693202541E-2</v>
      </c>
      <c r="AI471">
        <v>22.568497818974901</v>
      </c>
      <c r="AJ471">
        <v>33.559898045879301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0.04</v>
      </c>
      <c r="AM471" t="s">
        <v>3191</v>
      </c>
      <c r="AN471">
        <v>-9.85</v>
      </c>
      <c r="AO471" t="s">
        <v>3189</v>
      </c>
      <c r="AP471">
        <v>7.8084380913882007E-2</v>
      </c>
      <c r="AQ471">
        <f>(Table2[[#This Row],[Sharpe Ratio]]-AVERAGE(Table2[Sharpe Ratio]))/_xlfn.STDEV.P(Table2[Sharpe Ratio])</f>
        <v>0.15618097132014636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-2.4956252087719113</v>
      </c>
      <c r="AS471">
        <f>_xlfn.RANK.AVG(Table2[[#This Row],[1Y Return vs Nifty Z-Score]],Table2[1Y Return vs Nifty Z-Score])</f>
        <v>636</v>
      </c>
      <c r="AT471">
        <f>_xlfn.RANK.AVG(Table2[[#This Row],[6M Return vs Nifty Z-Score]],Table2[6M Return vs Nifty Z-Score])</f>
        <v>395</v>
      </c>
      <c r="AU471">
        <f>_xlfn.RANK.AVG(Table2[[#This Row],[Sharpe Ratio Z-Score]],Table2[Sharpe Ratio Z-Score])</f>
        <v>306</v>
      </c>
      <c r="AV471">
        <f>(Table2[[#This Row],[Rank 1Y]]+Table2[[#This Row],[Rank 6M]]+Table2[[#This Row],[Rank Sharpe]])/3</f>
        <v>445.66666666666669</v>
      </c>
    </row>
    <row r="472" spans="1:48" x14ac:dyDescent="0.3">
      <c r="A472" t="s">
        <v>246</v>
      </c>
      <c r="B472" t="s">
        <v>247</v>
      </c>
      <c r="C472" t="s">
        <v>3144</v>
      </c>
      <c r="D472" t="s">
        <v>40</v>
      </c>
      <c r="E472">
        <v>109476.02285076999</v>
      </c>
      <c r="F472">
        <v>758.15</v>
      </c>
      <c r="G472">
        <v>5.6830554933944404</v>
      </c>
      <c r="H472">
        <f>(Table2[[#This Row],[1Y Return vs Nifty]]-AVERAGE(Table2[1Y Return vs Nifty]))/_xlfn.STDEV.P(Table2[1Y Return vs Nifty])</f>
        <v>-0.28499898118916273</v>
      </c>
      <c r="I472">
        <v>-1.5627513836676901</v>
      </c>
      <c r="J472">
        <f>(Table2[[#This Row],[1M Return vs Nifty]]-AVERAGE(Table2[1M Return vs Nifty]))/_xlfn.STDEV.P(Table2[1M Return vs Nifty])</f>
        <v>-0.23707944537090125</v>
      </c>
      <c r="K472">
        <v>15.434961365031</v>
      </c>
      <c r="L472">
        <f>(Table2[[#This Row],[6M Return vs Nifty]]-AVERAGE(Table2[6M Return vs Nifty]))/_xlfn.STDEV.P(Table2[6M Return vs Nifty])</f>
        <v>6.6119027578103035E-2</v>
      </c>
      <c r="M472">
        <v>0.53491966464374596</v>
      </c>
      <c r="N472">
        <f>(Table2[[#This Row],[1W Return vs Nifty]]-AVERAGE(Table2[1W Return vs Nifty]))/_xlfn.STDEV.P(Table2[1W Return vs Nifty])</f>
        <v>7.9881569154224945E-3</v>
      </c>
      <c r="O472">
        <v>741.58</v>
      </c>
      <c r="P472">
        <v>704.95128042594104</v>
      </c>
      <c r="Q472">
        <v>616.43666014728399</v>
      </c>
      <c r="R472">
        <v>59.960140547549301</v>
      </c>
      <c r="S472" s="1">
        <f>(Table2[[#This Row],[Close Price]]-Table2[[#This Row],[20D EMA]])/Table2[[#This Row],[20D EMA]]</f>
        <v>2.2344184039483177E-2</v>
      </c>
      <c r="T472" s="1">
        <f>(Table2[[#This Row],[Close Price]]-Table2[[#This Row],[50D EMA]])/Table2[[#This Row],[50D EMA]]</f>
        <v>7.5464391726355273E-2</v>
      </c>
      <c r="U472" s="1">
        <f>(Table2[[#This Row],[Close Price]]-Table2[[#This Row],[200D EMA]])/Table2[[#This Row],[200D EMA]]</f>
        <v>0.22989116159778153</v>
      </c>
      <c r="V472">
        <v>0.777300651055577</v>
      </c>
      <c r="W472">
        <v>749.4</v>
      </c>
      <c r="X472">
        <v>766.7</v>
      </c>
      <c r="Y472">
        <v>749.4</v>
      </c>
      <c r="Z472">
        <v>766.7</v>
      </c>
      <c r="AA472">
        <v>746.05</v>
      </c>
      <c r="AB472">
        <v>772.9</v>
      </c>
      <c r="AC472" s="1">
        <f>(Table2[[#This Row],[Close Price]]/Table2[[#This Row],[Day Low]])-1</f>
        <v>1.1676007472644745E-2</v>
      </c>
      <c r="AD472" s="1">
        <f>(Table2[[#This Row],[Day High]]/Table2[[#This Row],[Close Price]])-1</f>
        <v>1.1277451691617868E-2</v>
      </c>
      <c r="AE472" s="1">
        <f>(Table2[[#This Row],[Close Price]]/Table2[[#This Row],[Current Week Low]])-1</f>
        <v>1.1676007472644745E-2</v>
      </c>
      <c r="AF472" s="1">
        <f>(Table2[[#This Row],[Current Week High]]/Table2[[#This Row],[Close Price]])-1</f>
        <v>1.1277451691617868E-2</v>
      </c>
      <c r="AG472" s="1">
        <f>(Table2[[#This Row],[Close Price]]/Table2[[#This Row],[Current Month Low]])-1</f>
        <v>1.6218752094363742E-2</v>
      </c>
      <c r="AH472" s="1">
        <f>(Table2[[#This Row],[Current Month High]]/Table2[[#This Row],[Close Price]])-1</f>
        <v>1.9455252918287869E-2</v>
      </c>
      <c r="AI472">
        <v>1.94552529182878</v>
      </c>
      <c r="AJ472">
        <v>63.588305103031601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0.22</v>
      </c>
      <c r="AM472" t="s">
        <v>3191</v>
      </c>
      <c r="AN472">
        <v>3.43</v>
      </c>
      <c r="AO472" t="s">
        <v>3191</v>
      </c>
      <c r="AP472">
        <v>-2.9982605215056999E-2</v>
      </c>
      <c r="AQ472">
        <f>(Table2[[#This Row],[Sharpe Ratio]]-AVERAGE(Table2[Sharpe Ratio]))/_xlfn.STDEV.P(Table2[Sharpe Ratio])</f>
        <v>-1.1005925546741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-1.5485637967406385</v>
      </c>
      <c r="AS472">
        <f>_xlfn.RANK.AVG(Table2[[#This Row],[1Y Return vs Nifty Z-Score]],Table2[1Y Return vs Nifty Z-Score])</f>
        <v>394</v>
      </c>
      <c r="AT472">
        <f>_xlfn.RANK.AVG(Table2[[#This Row],[6M Return vs Nifty Z-Score]],Table2[6M Return vs Nifty Z-Score])</f>
        <v>302</v>
      </c>
      <c r="AU472">
        <f>_xlfn.RANK.AVG(Table2[[#This Row],[Sharpe Ratio Z-Score]],Table2[Sharpe Ratio Z-Score])</f>
        <v>642</v>
      </c>
      <c r="AV472">
        <f>(Table2[[#This Row],[Rank 1Y]]+Table2[[#This Row],[Rank 6M]]+Table2[[#This Row],[Rank Sharpe]])/3</f>
        <v>446</v>
      </c>
    </row>
    <row r="473" spans="1:48" x14ac:dyDescent="0.3">
      <c r="A473" t="s">
        <v>803</v>
      </c>
      <c r="B473" t="s">
        <v>804</v>
      </c>
      <c r="C473" t="s">
        <v>3148</v>
      </c>
      <c r="D473" t="s">
        <v>271</v>
      </c>
      <c r="E473">
        <v>20328.347100899999</v>
      </c>
      <c r="F473">
        <v>408.25</v>
      </c>
      <c r="G473">
        <v>-4.4200581884715104</v>
      </c>
      <c r="H473">
        <f>(Table2[[#This Row],[1Y Return vs Nifty]]-AVERAGE(Table2[1Y Return vs Nifty]))/_xlfn.STDEV.P(Table2[1Y Return vs Nifty])</f>
        <v>-0.46513229511209531</v>
      </c>
      <c r="I473">
        <v>1.11101642125912</v>
      </c>
      <c r="J473">
        <f>(Table2[[#This Row],[1M Return vs Nifty]]-AVERAGE(Table2[1M Return vs Nifty]))/_xlfn.STDEV.P(Table2[1M Return vs Nifty])</f>
        <v>2.1531318155699249E-2</v>
      </c>
      <c r="K473">
        <v>-16.1386466492139</v>
      </c>
      <c r="L473">
        <f>(Table2[[#This Row],[6M Return vs Nifty]]-AVERAGE(Table2[6M Return vs Nifty]))/_xlfn.STDEV.P(Table2[6M Return vs Nifty])</f>
        <v>-0.95646077570259835</v>
      </c>
      <c r="M473">
        <v>2.5801956648489002</v>
      </c>
      <c r="N473">
        <f>(Table2[[#This Row],[1W Return vs Nifty]]-AVERAGE(Table2[1W Return vs Nifty]))/_xlfn.STDEV.P(Table2[1W Return vs Nifty])</f>
        <v>0.40398780495591236</v>
      </c>
      <c r="O473">
        <v>398.53</v>
      </c>
      <c r="P473">
        <v>382.99473884539799</v>
      </c>
      <c r="Q473">
        <v>374.78364054281201</v>
      </c>
      <c r="R473">
        <v>58.868166465017303</v>
      </c>
      <c r="S473" s="1">
        <f>(Table2[[#This Row],[Close Price]]-Table2[[#This Row],[20D EMA]])/Table2[[#This Row],[20D EMA]]</f>
        <v>2.4389631897222361E-2</v>
      </c>
      <c r="T473" s="1">
        <f>(Table2[[#This Row],[Close Price]]-Table2[[#This Row],[50D EMA]])/Table2[[#This Row],[50D EMA]]</f>
        <v>6.5941535465312756E-2</v>
      </c>
      <c r="U473" s="1">
        <f>(Table2[[#This Row],[Close Price]]-Table2[[#This Row],[200D EMA]])/Table2[[#This Row],[200D EMA]]</f>
        <v>8.9295144816666797E-2</v>
      </c>
      <c r="V473">
        <v>0.54097299625953699</v>
      </c>
      <c r="W473">
        <v>405.3</v>
      </c>
      <c r="X473">
        <v>415</v>
      </c>
      <c r="Y473">
        <v>405.3</v>
      </c>
      <c r="Z473">
        <v>415</v>
      </c>
      <c r="AA473">
        <v>398.75</v>
      </c>
      <c r="AB473">
        <v>422.5</v>
      </c>
      <c r="AC473" s="1">
        <f>(Table2[[#This Row],[Close Price]]/Table2[[#This Row],[Day Low]])-1</f>
        <v>7.2785590920305676E-3</v>
      </c>
      <c r="AD473" s="1">
        <f>(Table2[[#This Row],[Day High]]/Table2[[#This Row],[Close Price]])-1</f>
        <v>1.6533986527862865E-2</v>
      </c>
      <c r="AE473" s="1">
        <f>(Table2[[#This Row],[Close Price]]/Table2[[#This Row],[Current Week Low]])-1</f>
        <v>7.2785590920305676E-3</v>
      </c>
      <c r="AF473" s="1">
        <f>(Table2[[#This Row],[Current Week High]]/Table2[[#This Row],[Close Price]])-1</f>
        <v>1.6533986527862865E-2</v>
      </c>
      <c r="AG473" s="1">
        <f>(Table2[[#This Row],[Close Price]]/Table2[[#This Row],[Current Month Low]])-1</f>
        <v>2.3824451410658254E-2</v>
      </c>
      <c r="AH473" s="1">
        <f>(Table2[[#This Row],[Current Month High]]/Table2[[#This Row],[Close Price]])-1</f>
        <v>3.4905082669932641E-2</v>
      </c>
      <c r="AI473">
        <v>36.680955296999301</v>
      </c>
      <c r="AJ473">
        <v>31.227900996464101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-0.03</v>
      </c>
      <c r="AM473" t="s">
        <v>3189</v>
      </c>
      <c r="AN473">
        <v>1.73</v>
      </c>
      <c r="AO473" t="s">
        <v>3191</v>
      </c>
      <c r="AP473">
        <v>9.9825161208732999E-2</v>
      </c>
      <c r="AQ473">
        <f>(Table2[[#This Row],[Sharpe Ratio]]-AVERAGE(Table2[Sharpe Ratio]))/_xlfn.STDEV.P(Table2[Sharpe Ratio])</f>
        <v>0.40901708795271047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-0.58705685975037158</v>
      </c>
      <c r="AS473">
        <f>_xlfn.RANK.AVG(Table2[[#This Row],[1Y Return vs Nifty Z-Score]],Table2[1Y Return vs Nifty Z-Score])</f>
        <v>466</v>
      </c>
      <c r="AT473">
        <f>_xlfn.RANK.AVG(Table2[[#This Row],[6M Return vs Nifty Z-Score]],Table2[6M Return vs Nifty Z-Score])</f>
        <v>643</v>
      </c>
      <c r="AU473">
        <f>_xlfn.RANK.AVG(Table2[[#This Row],[Sharpe Ratio Z-Score]],Table2[Sharpe Ratio Z-Score])</f>
        <v>231</v>
      </c>
      <c r="AV473">
        <f>(Table2[[#This Row],[Rank 1Y]]+Table2[[#This Row],[Rank 6M]]+Table2[[#This Row],[Rank Sharpe]])/3</f>
        <v>446.66666666666669</v>
      </c>
    </row>
    <row r="474" spans="1:48" x14ac:dyDescent="0.3">
      <c r="A474" t="s">
        <v>2026</v>
      </c>
      <c r="B474" t="s">
        <v>2027</v>
      </c>
      <c r="C474" t="s">
        <v>3146</v>
      </c>
      <c r="D474" t="s">
        <v>364</v>
      </c>
      <c r="E474">
        <v>3311.5100735199999</v>
      </c>
      <c r="F474">
        <v>2411.25</v>
      </c>
      <c r="G474">
        <v>-5.5348039833705904</v>
      </c>
      <c r="H474">
        <f>(Table2[[#This Row],[1Y Return vs Nifty]]-AVERAGE(Table2[1Y Return vs Nifty]))/_xlfn.STDEV.P(Table2[1Y Return vs Nifty])</f>
        <v>-0.48500763854975698</v>
      </c>
      <c r="I474">
        <v>1.9423671089518999</v>
      </c>
      <c r="J474">
        <f>(Table2[[#This Row],[1M Return vs Nifty]]-AVERAGE(Table2[1M Return vs Nifty]))/_xlfn.STDEV.P(Table2[1M Return vs Nifty])</f>
        <v>0.1019407821736413</v>
      </c>
      <c r="K474">
        <v>26.913680718417002</v>
      </c>
      <c r="L474">
        <f>(Table2[[#This Row],[6M Return vs Nifty]]-AVERAGE(Table2[6M Return vs Nifty]))/_xlfn.STDEV.P(Table2[6M Return vs Nifty])</f>
        <v>0.4378822601172575</v>
      </c>
      <c r="M474">
        <v>3.9670371840497398</v>
      </c>
      <c r="N474">
        <f>(Table2[[#This Row],[1W Return vs Nifty]]-AVERAGE(Table2[1W Return vs Nifty]))/_xlfn.STDEV.P(Table2[1W Return vs Nifty])</f>
        <v>0.67250352285236437</v>
      </c>
      <c r="O474">
        <v>2307.5700000000002</v>
      </c>
      <c r="P474">
        <v>2148.5064274524598</v>
      </c>
      <c r="Q474">
        <v>1954.1990182658001</v>
      </c>
      <c r="R474">
        <v>50.563035589536902</v>
      </c>
      <c r="S474" s="1">
        <f>(Table2[[#This Row],[Close Price]]-Table2[[#This Row],[20D EMA]])/Table2[[#This Row],[20D EMA]]</f>
        <v>4.4930381310209364E-2</v>
      </c>
      <c r="T474" s="1">
        <f>(Table2[[#This Row],[Close Price]]-Table2[[#This Row],[50D EMA]])/Table2[[#This Row],[50D EMA]]</f>
        <v>0.12229126670990793</v>
      </c>
      <c r="U474" s="1">
        <f>(Table2[[#This Row],[Close Price]]-Table2[[#This Row],[200D EMA]])/Table2[[#This Row],[200D EMA]]</f>
        <v>0.2338814918348476</v>
      </c>
      <c r="V474">
        <v>0.89563654391477598</v>
      </c>
      <c r="W474">
        <v>2339.5500000000002</v>
      </c>
      <c r="X474">
        <v>2418.5</v>
      </c>
      <c r="Y474">
        <v>2339.5500000000002</v>
      </c>
      <c r="Z474">
        <v>2418.5</v>
      </c>
      <c r="AA474">
        <v>2277.9499999999998</v>
      </c>
      <c r="AB474">
        <v>2559.9499999999998</v>
      </c>
      <c r="AC474" s="1">
        <f>(Table2[[#This Row],[Close Price]]/Table2[[#This Row],[Day Low]])-1</f>
        <v>3.0646919279348595E-2</v>
      </c>
      <c r="AD474" s="1">
        <f>(Table2[[#This Row],[Day High]]/Table2[[#This Row],[Close Price]])-1</f>
        <v>3.0067392431312179E-3</v>
      </c>
      <c r="AE474" s="1">
        <f>(Table2[[#This Row],[Close Price]]/Table2[[#This Row],[Current Week Low]])-1</f>
        <v>3.0646919279348595E-2</v>
      </c>
      <c r="AF474" s="1">
        <f>(Table2[[#This Row],[Current Week High]]/Table2[[#This Row],[Close Price]])-1</f>
        <v>3.0067392431312179E-3</v>
      </c>
      <c r="AG474" s="1">
        <f>(Table2[[#This Row],[Close Price]]/Table2[[#This Row],[Current Month Low]])-1</f>
        <v>5.8517526723589341E-2</v>
      </c>
      <c r="AH474" s="1">
        <f>(Table2[[#This Row],[Current Month High]]/Table2[[#This Row],[Close Price]])-1</f>
        <v>6.1669258683255457E-2</v>
      </c>
      <c r="AI474">
        <v>6.1669258683255403</v>
      </c>
      <c r="AJ474">
        <v>57.495101241018901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0.03</v>
      </c>
      <c r="AM474" t="s">
        <v>3191</v>
      </c>
      <c r="AN474">
        <v>3.18</v>
      </c>
      <c r="AO474" t="s">
        <v>3191</v>
      </c>
      <c r="AP474">
        <v>-5.2992948946598999E-2</v>
      </c>
      <c r="AQ474">
        <f>(Table2[[#This Row],[Sharpe Ratio]]-AVERAGE(Table2[Sharpe Ratio]))/_xlfn.STDEV.P(Table2[Sharpe Ratio])</f>
        <v>-1.3681931592780396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-0.64087423268453358</v>
      </c>
      <c r="AS474">
        <f>_xlfn.RANK.AVG(Table2[[#This Row],[1Y Return vs Nifty Z-Score]],Table2[1Y Return vs Nifty Z-Score])</f>
        <v>472</v>
      </c>
      <c r="AT474">
        <f>_xlfn.RANK.AVG(Table2[[#This Row],[6M Return vs Nifty Z-Score]],Table2[6M Return vs Nifty Z-Score])</f>
        <v>197</v>
      </c>
      <c r="AU474">
        <f>_xlfn.RANK.AVG(Table2[[#This Row],[Sharpe Ratio Z-Score]],Table2[Sharpe Ratio Z-Score])</f>
        <v>672</v>
      </c>
      <c r="AV474">
        <f>(Table2[[#This Row],[Rank 1Y]]+Table2[[#This Row],[Rank 6M]]+Table2[[#This Row],[Rank Sharpe]])/3</f>
        <v>447</v>
      </c>
    </row>
    <row r="475" spans="1:48" x14ac:dyDescent="0.3">
      <c r="A475" t="s">
        <v>614</v>
      </c>
      <c r="B475" t="s">
        <v>615</v>
      </c>
      <c r="C475" t="s">
        <v>3149</v>
      </c>
      <c r="D475" t="s">
        <v>206</v>
      </c>
      <c r="E475">
        <v>31006.02505104</v>
      </c>
      <c r="F475">
        <v>15946.45</v>
      </c>
      <c r="G475">
        <v>-27.586231386493701</v>
      </c>
      <c r="H475">
        <f>(Table2[[#This Row],[1Y Return vs Nifty]]-AVERAGE(Table2[1Y Return vs Nifty]))/_xlfn.STDEV.P(Table2[1Y Return vs Nifty])</f>
        <v>-0.87817323283434046</v>
      </c>
      <c r="I475">
        <v>0.33733070808983001</v>
      </c>
      <c r="J475">
        <f>(Table2[[#This Row],[1M Return vs Nifty]]-AVERAGE(Table2[1M Return vs Nifty]))/_xlfn.STDEV.P(Table2[1M Return vs Nifty])</f>
        <v>-5.3300704521681105E-2</v>
      </c>
      <c r="K475">
        <v>2.7933579348506901</v>
      </c>
      <c r="L475">
        <f>(Table2[[#This Row],[6M Return vs Nifty]]-AVERAGE(Table2[6M Return vs Nifty]))/_xlfn.STDEV.P(Table2[6M Return vs Nifty])</f>
        <v>-0.34330672898903347</v>
      </c>
      <c r="M475">
        <v>3.9036221285495101</v>
      </c>
      <c r="N475">
        <f>(Table2[[#This Row],[1W Return vs Nifty]]-AVERAGE(Table2[1W Return vs Nifty]))/_xlfn.STDEV.P(Table2[1W Return vs Nifty])</f>
        <v>0.66022530726872664</v>
      </c>
      <c r="O475">
        <v>15691.07</v>
      </c>
      <c r="P475">
        <v>15621.139649221899</v>
      </c>
      <c r="Q475">
        <v>15062.5252284894</v>
      </c>
      <c r="R475">
        <v>76.919973315132296</v>
      </c>
      <c r="S475" s="1">
        <f>(Table2[[#This Row],[Close Price]]-Table2[[#This Row],[20D EMA]])/Table2[[#This Row],[20D EMA]]</f>
        <v>1.6275499376396958E-2</v>
      </c>
      <c r="T475" s="1">
        <f>(Table2[[#This Row],[Close Price]]-Table2[[#This Row],[50D EMA]])/Table2[[#This Row],[50D EMA]]</f>
        <v>2.0825007527175237E-2</v>
      </c>
      <c r="U475" s="1">
        <f>(Table2[[#This Row],[Close Price]]-Table2[[#This Row],[200D EMA]])/Table2[[#This Row],[200D EMA]]</f>
        <v>5.8683703967428898E-2</v>
      </c>
      <c r="V475">
        <v>0.43336365140426097</v>
      </c>
      <c r="W475">
        <v>15642.95</v>
      </c>
      <c r="X475">
        <v>16400</v>
      </c>
      <c r="Y475">
        <v>15642.95</v>
      </c>
      <c r="Z475">
        <v>16400</v>
      </c>
      <c r="AA475">
        <v>15075</v>
      </c>
      <c r="AB475">
        <v>16400</v>
      </c>
      <c r="AC475" s="1">
        <f>(Table2[[#This Row],[Close Price]]/Table2[[#This Row],[Day Low]])-1</f>
        <v>1.9401711314042336E-2</v>
      </c>
      <c r="AD475" s="1">
        <f>(Table2[[#This Row],[Day High]]/Table2[[#This Row],[Close Price]])-1</f>
        <v>2.84420670431349E-2</v>
      </c>
      <c r="AE475" s="1">
        <f>(Table2[[#This Row],[Close Price]]/Table2[[#This Row],[Current Week Low]])-1</f>
        <v>1.9401711314042336E-2</v>
      </c>
      <c r="AF475" s="1">
        <f>(Table2[[#This Row],[Current Week High]]/Table2[[#This Row],[Close Price]])-1</f>
        <v>2.84420670431349E-2</v>
      </c>
      <c r="AG475" s="1">
        <f>(Table2[[#This Row],[Close Price]]/Table2[[#This Row],[Current Month Low]])-1</f>
        <v>5.7807628524046528E-2</v>
      </c>
      <c r="AH475" s="1">
        <f>(Table2[[#This Row],[Current Month High]]/Table2[[#This Row],[Close Price]])-1</f>
        <v>2.84420670431349E-2</v>
      </c>
      <c r="AI475">
        <v>14.445534899617099</v>
      </c>
      <c r="AJ475">
        <v>22.901348747591499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0.02</v>
      </c>
      <c r="AM475" t="s">
        <v>3191</v>
      </c>
      <c r="AN475">
        <v>4.75</v>
      </c>
      <c r="AO475" t="s">
        <v>3191</v>
      </c>
      <c r="AP475">
        <v>8.4936110065925996E-2</v>
      </c>
      <c r="AQ475">
        <f>(Table2[[#This Row],[Sharpe Ratio]]-AVERAGE(Table2[Sharpe Ratio]))/_xlfn.STDEV.P(Table2[Sharpe Ratio])</f>
        <v>0.23586369510128041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-0.37869166397504805</v>
      </c>
      <c r="AS475">
        <f>_xlfn.RANK.AVG(Table2[[#This Row],[1Y Return vs Nifty Z-Score]],Table2[1Y Return vs Nifty Z-Score])</f>
        <v>626</v>
      </c>
      <c r="AT475">
        <f>_xlfn.RANK.AVG(Table2[[#This Row],[6M Return vs Nifty Z-Score]],Table2[6M Return vs Nifty Z-Score])</f>
        <v>439</v>
      </c>
      <c r="AU475">
        <f>_xlfn.RANK.AVG(Table2[[#This Row],[Sharpe Ratio Z-Score]],Table2[Sharpe Ratio Z-Score])</f>
        <v>277</v>
      </c>
      <c r="AV475">
        <f>(Table2[[#This Row],[Rank 1Y]]+Table2[[#This Row],[Rank 6M]]+Table2[[#This Row],[Rank Sharpe]])/3</f>
        <v>447.33333333333331</v>
      </c>
    </row>
    <row r="476" spans="1:48" x14ac:dyDescent="0.3">
      <c r="A476" t="s">
        <v>372</v>
      </c>
      <c r="B476" t="s">
        <v>373</v>
      </c>
      <c r="C476" t="s">
        <v>3148</v>
      </c>
      <c r="D476" t="s">
        <v>54</v>
      </c>
      <c r="E476">
        <v>63533.713035840003</v>
      </c>
      <c r="F476">
        <v>29899.200000000001</v>
      </c>
      <c r="G476">
        <v>4.2661451154560899</v>
      </c>
      <c r="H476">
        <f>(Table2[[#This Row],[1Y Return vs Nifty]]-AVERAGE(Table2[1Y Return vs Nifty]))/_xlfn.STDEV.P(Table2[1Y Return vs Nifty])</f>
        <v>-0.31026176353001139</v>
      </c>
      <c r="I476">
        <v>6.4123455925055204</v>
      </c>
      <c r="J476">
        <f>(Table2[[#This Row],[1M Return vs Nifty]]-AVERAGE(Table2[1M Return vs Nifty]))/_xlfn.STDEV.P(Table2[1M Return vs Nifty])</f>
        <v>0.53428369035332934</v>
      </c>
      <c r="K476">
        <v>-1.0559859653224599</v>
      </c>
      <c r="L476">
        <f>(Table2[[#This Row],[6M Return vs Nifty]]-AVERAGE(Table2[6M Return vs Nifty]))/_xlfn.STDEV.P(Table2[6M Return vs Nifty])</f>
        <v>-0.46797608342020669</v>
      </c>
      <c r="M476">
        <v>-4.4974380676380703E-2</v>
      </c>
      <c r="N476">
        <f>(Table2[[#This Row],[1W Return vs Nifty]]-AVERAGE(Table2[1W Return vs Nifty]))/_xlfn.STDEV.P(Table2[1W Return vs Nifty])</f>
        <v>-0.10428903101643214</v>
      </c>
      <c r="O476">
        <v>29232.17</v>
      </c>
      <c r="P476">
        <v>28483.862123913001</v>
      </c>
      <c r="Q476">
        <v>26689.358243631599</v>
      </c>
      <c r="R476">
        <v>65.993450828823896</v>
      </c>
      <c r="S476" s="1">
        <f>(Table2[[#This Row],[Close Price]]-Table2[[#This Row],[20D EMA]])/Table2[[#This Row],[20D EMA]]</f>
        <v>2.2818353888883463E-2</v>
      </c>
      <c r="T476" s="1">
        <f>(Table2[[#This Row],[Close Price]]-Table2[[#This Row],[50D EMA]])/Table2[[#This Row],[50D EMA]]</f>
        <v>4.9689114135220598E-2</v>
      </c>
      <c r="U476" s="1">
        <f>(Table2[[#This Row],[Close Price]]-Table2[[#This Row],[200D EMA]])/Table2[[#This Row],[200D EMA]]</f>
        <v>0.12026672680053326</v>
      </c>
      <c r="V476">
        <v>0.84959290271806098</v>
      </c>
      <c r="W476">
        <v>29600.1</v>
      </c>
      <c r="X476">
        <v>30000</v>
      </c>
      <c r="Y476">
        <v>29600.1</v>
      </c>
      <c r="Z476">
        <v>30000</v>
      </c>
      <c r="AA476">
        <v>29536.65</v>
      </c>
      <c r="AB476">
        <v>30380.9</v>
      </c>
      <c r="AC476" s="1">
        <f>(Table2[[#This Row],[Close Price]]/Table2[[#This Row],[Day Low]])-1</f>
        <v>1.0104695592244806E-2</v>
      </c>
      <c r="AD476" s="1">
        <f>(Table2[[#This Row],[Day High]]/Table2[[#This Row],[Close Price]])-1</f>
        <v>3.3713276609408371E-3</v>
      </c>
      <c r="AE476" s="1">
        <f>(Table2[[#This Row],[Close Price]]/Table2[[#This Row],[Current Week Low]])-1</f>
        <v>1.0104695592244806E-2</v>
      </c>
      <c r="AF476" s="1">
        <f>(Table2[[#This Row],[Current Week High]]/Table2[[#This Row],[Close Price]])-1</f>
        <v>3.3713276609408371E-3</v>
      </c>
      <c r="AG476" s="1">
        <f>(Table2[[#This Row],[Close Price]]/Table2[[#This Row],[Current Month Low]])-1</f>
        <v>1.2274580902031929E-2</v>
      </c>
      <c r="AH476" s="1">
        <f>(Table2[[#This Row],[Current Month High]]/Table2[[#This Row],[Close Price]])-1</f>
        <v>1.6110798951142424E-2</v>
      </c>
      <c r="AI476">
        <v>2.0796543051318999</v>
      </c>
      <c r="AJ476">
        <v>35.905454545454504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-0.06</v>
      </c>
      <c r="AM476" t="s">
        <v>3189</v>
      </c>
      <c r="AN476">
        <v>2.5499999999999998</v>
      </c>
      <c r="AO476" t="s">
        <v>3191</v>
      </c>
      <c r="AP476">
        <v>2.3407589316695E-2</v>
      </c>
      <c r="AQ476">
        <f>(Table2[[#This Row],[Sharpe Ratio]]-AVERAGE(Table2[Sharpe Ratio]))/_xlfn.STDEV.P(Table2[Sharpe Ratio])</f>
        <v>-0.47968708262614496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-0.82793027023946586</v>
      </c>
      <c r="AS476">
        <f>_xlfn.RANK.AVG(Table2[[#This Row],[1Y Return vs Nifty Z-Score]],Table2[1Y Return vs Nifty Z-Score])</f>
        <v>400</v>
      </c>
      <c r="AT476">
        <f>_xlfn.RANK.AVG(Table2[[#This Row],[6M Return vs Nifty Z-Score]],Table2[6M Return vs Nifty Z-Score])</f>
        <v>478</v>
      </c>
      <c r="AU476">
        <f>_xlfn.RANK.AVG(Table2[[#This Row],[Sharpe Ratio Z-Score]],Table2[Sharpe Ratio Z-Score])</f>
        <v>468</v>
      </c>
      <c r="AV476">
        <f>(Table2[[#This Row],[Rank 1Y]]+Table2[[#This Row],[Rank 6M]]+Table2[[#This Row],[Rank Sharpe]])/3</f>
        <v>448.66666666666669</v>
      </c>
    </row>
    <row r="477" spans="1:48" x14ac:dyDescent="0.3">
      <c r="A477" t="s">
        <v>499</v>
      </c>
      <c r="B477" t="s">
        <v>500</v>
      </c>
      <c r="C477" t="s">
        <v>3151</v>
      </c>
      <c r="D477" t="s">
        <v>501</v>
      </c>
      <c r="E477">
        <v>42237.8388009599</v>
      </c>
      <c r="F477">
        <v>642.4</v>
      </c>
      <c r="G477">
        <v>-8.0835000145716407</v>
      </c>
      <c r="H477">
        <f>(Table2[[#This Row],[1Y Return vs Nifty]]-AVERAGE(Table2[1Y Return vs Nifty]))/_xlfn.STDEV.P(Table2[1Y Return vs Nifty])</f>
        <v>-0.53044957622749667</v>
      </c>
      <c r="I477">
        <v>4.9276714456402804</v>
      </c>
      <c r="J477">
        <f>(Table2[[#This Row],[1M Return vs Nifty]]-AVERAGE(Table2[1M Return vs Nifty]))/_xlfn.STDEV.P(Table2[1M Return vs Nifty])</f>
        <v>0.39068381829206256</v>
      </c>
      <c r="K477">
        <v>31.626190174861801</v>
      </c>
      <c r="L477">
        <f>(Table2[[#This Row],[6M Return vs Nifty]]-AVERAGE(Table2[6M Return vs Nifty]))/_xlfn.STDEV.P(Table2[6M Return vs Nifty])</f>
        <v>0.5905071039664509</v>
      </c>
      <c r="M477">
        <v>0.58039523575641905</v>
      </c>
      <c r="N477">
        <f>(Table2[[#This Row],[1W Return vs Nifty]]-AVERAGE(Table2[1W Return vs Nifty]))/_xlfn.STDEV.P(Table2[1W Return vs Nifty])</f>
        <v>1.6792988220954101E-2</v>
      </c>
      <c r="O477">
        <v>640.24</v>
      </c>
      <c r="P477">
        <v>609.13795298262801</v>
      </c>
      <c r="Q477">
        <v>543.18760031518002</v>
      </c>
      <c r="R477">
        <v>46.025167961918299</v>
      </c>
      <c r="S477" s="1">
        <f>(Table2[[#This Row],[Close Price]]-Table2[[#This Row],[20D EMA]])/Table2[[#This Row],[20D EMA]]</f>
        <v>3.3737348494314134E-3</v>
      </c>
      <c r="T477" s="1">
        <f>(Table2[[#This Row],[Close Price]]-Table2[[#This Row],[50D EMA]])/Table2[[#This Row],[50D EMA]]</f>
        <v>5.4605113430389991E-2</v>
      </c>
      <c r="U477" s="1">
        <f>(Table2[[#This Row],[Close Price]]-Table2[[#This Row],[200D EMA]])/Table2[[#This Row],[200D EMA]]</f>
        <v>0.18264849865360108</v>
      </c>
      <c r="V477">
        <v>0.51303856805782</v>
      </c>
      <c r="W477">
        <v>634.79999999999995</v>
      </c>
      <c r="X477">
        <v>646.04999999999995</v>
      </c>
      <c r="Y477">
        <v>634.79999999999995</v>
      </c>
      <c r="Z477">
        <v>646.04999999999995</v>
      </c>
      <c r="AA477">
        <v>634.79999999999995</v>
      </c>
      <c r="AB477">
        <v>659</v>
      </c>
      <c r="AC477" s="1">
        <f>(Table2[[#This Row],[Close Price]]/Table2[[#This Row],[Day Low]])-1</f>
        <v>1.1972274732199084E-2</v>
      </c>
      <c r="AD477" s="1">
        <f>(Table2[[#This Row],[Day High]]/Table2[[#This Row],[Close Price]])-1</f>
        <v>5.6818181818181213E-3</v>
      </c>
      <c r="AE477" s="1">
        <f>(Table2[[#This Row],[Close Price]]/Table2[[#This Row],[Current Week Low]])-1</f>
        <v>1.1972274732199084E-2</v>
      </c>
      <c r="AF477" s="1">
        <f>(Table2[[#This Row],[Current Week High]]/Table2[[#This Row],[Close Price]])-1</f>
        <v>5.6818181818181213E-3</v>
      </c>
      <c r="AG477" s="1">
        <f>(Table2[[#This Row],[Close Price]]/Table2[[#This Row],[Current Month Low]])-1</f>
        <v>1.1972274732199084E-2</v>
      </c>
      <c r="AH477" s="1">
        <f>(Table2[[#This Row],[Current Month High]]/Table2[[#This Row],[Close Price]])-1</f>
        <v>2.584059775840597E-2</v>
      </c>
      <c r="AI477">
        <v>3.9305728518057301</v>
      </c>
      <c r="AJ477">
        <v>52.570953568459799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0.05</v>
      </c>
      <c r="AM477" t="s">
        <v>3191</v>
      </c>
      <c r="AN477">
        <v>-2.31</v>
      </c>
      <c r="AO477" t="s">
        <v>3189</v>
      </c>
      <c r="AP477">
        <v>-7.4859605078077998E-2</v>
      </c>
      <c r="AQ477">
        <f>(Table2[[#This Row],[Sharpe Ratio]]-AVERAGE(Table2[Sharpe Ratio]))/_xlfn.STDEV.P(Table2[Sharpe Ratio])</f>
        <v>-1.6224931588660119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-1.154958824614041</v>
      </c>
      <c r="AS477">
        <f>_xlfn.RANK.AVG(Table2[[#This Row],[1Y Return vs Nifty Z-Score]],Table2[1Y Return vs Nifty Z-Score])</f>
        <v>490</v>
      </c>
      <c r="AT477">
        <f>_xlfn.RANK.AVG(Table2[[#This Row],[6M Return vs Nifty Z-Score]],Table2[6M Return vs Nifty Z-Score])</f>
        <v>161</v>
      </c>
      <c r="AU477">
        <f>_xlfn.RANK.AVG(Table2[[#This Row],[Sharpe Ratio Z-Score]],Table2[Sharpe Ratio Z-Score])</f>
        <v>697</v>
      </c>
      <c r="AV477">
        <f>(Table2[[#This Row],[Rank 1Y]]+Table2[[#This Row],[Rank 6M]]+Table2[[#This Row],[Rank Sharpe]])/3</f>
        <v>449.33333333333331</v>
      </c>
    </row>
    <row r="478" spans="1:48" x14ac:dyDescent="0.3">
      <c r="A478" t="s">
        <v>2294</v>
      </c>
      <c r="B478" t="s">
        <v>2295</v>
      </c>
      <c r="C478" t="s">
        <v>3149</v>
      </c>
      <c r="D478" t="s">
        <v>1531</v>
      </c>
      <c r="E478">
        <v>2424.4711806</v>
      </c>
      <c r="F478">
        <v>586.6</v>
      </c>
      <c r="G478">
        <v>-51.292636571674599</v>
      </c>
      <c r="H478">
        <f>(Table2[[#This Row],[1Y Return vs Nifty]]-AVERAGE(Table2[1Y Return vs Nifty]))/_xlfn.STDEV.P(Table2[1Y Return vs Nifty])</f>
        <v>-1.3008462286723661</v>
      </c>
      <c r="I478">
        <v>-6.3222720676715403</v>
      </c>
      <c r="J478">
        <f>(Table2[[#This Row],[1M Return vs Nifty]]-AVERAGE(Table2[1M Return vs Nifty]))/_xlfn.STDEV.P(Table2[1M Return vs Nifty])</f>
        <v>-0.69742730199586223</v>
      </c>
      <c r="K478">
        <v>-30.443472027772799</v>
      </c>
      <c r="L478">
        <f>(Table2[[#This Row],[6M Return vs Nifty]]-AVERAGE(Table2[6M Return vs Nifty]))/_xlfn.STDEV.P(Table2[6M Return vs Nifty])</f>
        <v>-1.4197535838913866</v>
      </c>
      <c r="M478">
        <v>2.1071422666981698</v>
      </c>
      <c r="N478">
        <f>(Table2[[#This Row],[1W Return vs Nifty]]-AVERAGE(Table2[1W Return vs Nifty]))/_xlfn.STDEV.P(Table2[1W Return vs Nifty])</f>
        <v>0.31239675359988189</v>
      </c>
      <c r="O478">
        <v>594.04</v>
      </c>
      <c r="P478">
        <v>622.71973684891202</v>
      </c>
      <c r="Q478">
        <v>688.46532715447302</v>
      </c>
      <c r="R478">
        <v>46.583631191116297</v>
      </c>
      <c r="S478" s="1">
        <f>(Table2[[#This Row],[Close Price]]-Table2[[#This Row],[20D EMA]])/Table2[[#This Row],[20D EMA]]</f>
        <v>-1.2524409130698171E-2</v>
      </c>
      <c r="T478" s="1">
        <f>(Table2[[#This Row],[Close Price]]-Table2[[#This Row],[50D EMA]])/Table2[[#This Row],[50D EMA]]</f>
        <v>-5.8003199050162088E-2</v>
      </c>
      <c r="U478" s="1">
        <f>(Table2[[#This Row],[Close Price]]-Table2[[#This Row],[200D EMA]])/Table2[[#This Row],[200D EMA]]</f>
        <v>-0.14795999614896679</v>
      </c>
      <c r="V478">
        <v>0.75894201181185905</v>
      </c>
      <c r="W478">
        <v>577</v>
      </c>
      <c r="X478">
        <v>599.29999999999995</v>
      </c>
      <c r="Y478">
        <v>577</v>
      </c>
      <c r="Z478">
        <v>599.29999999999995</v>
      </c>
      <c r="AA478">
        <v>572.20000000000005</v>
      </c>
      <c r="AB478">
        <v>609.5</v>
      </c>
      <c r="AC478" s="1">
        <f>(Table2[[#This Row],[Close Price]]/Table2[[#This Row],[Day Low]])-1</f>
        <v>1.6637781629116111E-2</v>
      </c>
      <c r="AD478" s="1">
        <f>(Table2[[#This Row],[Day High]]/Table2[[#This Row],[Close Price]])-1</f>
        <v>2.1650187521309094E-2</v>
      </c>
      <c r="AE478" s="1">
        <f>(Table2[[#This Row],[Close Price]]/Table2[[#This Row],[Current Week Low]])-1</f>
        <v>1.6637781629116111E-2</v>
      </c>
      <c r="AF478" s="1">
        <f>(Table2[[#This Row],[Current Week High]]/Table2[[#This Row],[Close Price]])-1</f>
        <v>2.1650187521309094E-2</v>
      </c>
      <c r="AG478" s="1">
        <f>(Table2[[#This Row],[Close Price]]/Table2[[#This Row],[Current Month Low]])-1</f>
        <v>2.5166025865082098E-2</v>
      </c>
      <c r="AH478" s="1">
        <f>(Table2[[#This Row],[Current Month High]]/Table2[[#This Row],[Close Price]])-1</f>
        <v>3.9038527105352827E-2</v>
      </c>
      <c r="AI478">
        <v>54.278895329014603</v>
      </c>
      <c r="AJ478">
        <v>8.3887657058388605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-0.2</v>
      </c>
      <c r="AM478" t="s">
        <v>3189</v>
      </c>
      <c r="AN478">
        <v>-4.3099999999999996</v>
      </c>
      <c r="AO478" t="s">
        <v>3189</v>
      </c>
      <c r="AQ478">
        <f>(Table2[[#This Row],[Sharpe Ratio]]-AVERAGE(Table2[Sharpe Ratio]))/_xlfn.STDEV.P(Table2[Sharpe Ratio])</f>
        <v>-0.75190748604766899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715</v>
      </c>
      <c r="AT478">
        <f>_xlfn.RANK.AVG(Table2[[#This Row],[6M Return vs Nifty Z-Score]],Table2[6M Return vs Nifty Z-Score])</f>
        <v>719</v>
      </c>
      <c r="AU478">
        <f>_xlfn.RANK.AVG(Table2[[#This Row],[Sharpe Ratio Z-Score]],Table2[Sharpe Ratio Z-Score])</f>
        <v>556</v>
      </c>
      <c r="AV478">
        <f>(Table2[[#This Row],[Rank 1Y]]+Table2[[#This Row],[Rank 6M]]+Table2[[#This Row],[Rank Sharpe]])/3</f>
        <v>663.33333333333337</v>
      </c>
    </row>
    <row r="479" spans="1:48" x14ac:dyDescent="0.3">
      <c r="A479" t="s">
        <v>436</v>
      </c>
      <c r="B479" t="s">
        <v>437</v>
      </c>
      <c r="C479" t="s">
        <v>3155</v>
      </c>
      <c r="D479" t="s">
        <v>438</v>
      </c>
      <c r="E479">
        <v>51483.709409894996</v>
      </c>
      <c r="F479">
        <v>1916.55</v>
      </c>
      <c r="G479">
        <v>-25.762442026061301</v>
      </c>
      <c r="H479">
        <f>(Table2[[#This Row],[1Y Return vs Nifty]]-AVERAGE(Table2[1Y Return vs Nifty]))/_xlfn.STDEV.P(Table2[1Y Return vs Nifty])</f>
        <v>-0.84565600777512506</v>
      </c>
      <c r="I479">
        <v>-11.451673847222301</v>
      </c>
      <c r="J479">
        <f>(Table2[[#This Row],[1M Return vs Nifty]]-AVERAGE(Table2[1M Return vs Nifty]))/_xlfn.STDEV.P(Table2[1M Return vs Nifty])</f>
        <v>-1.1935506034284027</v>
      </c>
      <c r="K479">
        <v>-19.639377159820398</v>
      </c>
      <c r="L479">
        <f>(Table2[[#This Row],[6M Return vs Nifty]]-AVERAGE(Table2[6M Return vs Nifty]))/_xlfn.STDEV.P(Table2[6M Return vs Nifty])</f>
        <v>-1.069839529098779</v>
      </c>
      <c r="M479">
        <v>-8.8327974747118607E-2</v>
      </c>
      <c r="N479">
        <f>(Table2[[#This Row],[1W Return vs Nifty]]-AVERAGE(Table2[1W Return vs Nifty]))/_xlfn.STDEV.P(Table2[1W Return vs Nifty])</f>
        <v>-0.11268301206915091</v>
      </c>
      <c r="O479">
        <v>1957.96</v>
      </c>
      <c r="P479">
        <v>2047.8182186305601</v>
      </c>
      <c r="Q479">
        <v>2034.8703599369301</v>
      </c>
      <c r="R479">
        <v>41.265846943712198</v>
      </c>
      <c r="S479" s="1">
        <f>(Table2[[#This Row],[Close Price]]-Table2[[#This Row],[20D EMA]])/Table2[[#This Row],[20D EMA]]</f>
        <v>-2.1149563831743285E-2</v>
      </c>
      <c r="T479" s="1">
        <f>(Table2[[#This Row],[Close Price]]-Table2[[#This Row],[50D EMA]])/Table2[[#This Row],[50D EMA]]</f>
        <v>-6.4101499555142771E-2</v>
      </c>
      <c r="U479" s="1">
        <f>(Table2[[#This Row],[Close Price]]-Table2[[#This Row],[200D EMA]])/Table2[[#This Row],[200D EMA]]</f>
        <v>-5.8146387242378139E-2</v>
      </c>
      <c r="V479">
        <v>0.75444920053956499</v>
      </c>
      <c r="W479">
        <v>1877.5</v>
      </c>
      <c r="X479">
        <v>1923.3</v>
      </c>
      <c r="Y479">
        <v>1877.5</v>
      </c>
      <c r="Z479">
        <v>1923.3</v>
      </c>
      <c r="AA479">
        <v>1877.5</v>
      </c>
      <c r="AB479">
        <v>1947</v>
      </c>
      <c r="AC479" s="1">
        <f>(Table2[[#This Row],[Close Price]]/Table2[[#This Row],[Day Low]])-1</f>
        <v>2.079893475366168E-2</v>
      </c>
      <c r="AD479" s="1">
        <f>(Table2[[#This Row],[Day High]]/Table2[[#This Row],[Close Price]])-1</f>
        <v>3.5219535102135602E-3</v>
      </c>
      <c r="AE479" s="1">
        <f>(Table2[[#This Row],[Close Price]]/Table2[[#This Row],[Current Week Low]])-1</f>
        <v>2.079893475366168E-2</v>
      </c>
      <c r="AF479" s="1">
        <f>(Table2[[#This Row],[Current Week High]]/Table2[[#This Row],[Close Price]])-1</f>
        <v>3.5219535102135602E-3</v>
      </c>
      <c r="AG479" s="1">
        <f>(Table2[[#This Row],[Close Price]]/Table2[[#This Row],[Current Month Low]])-1</f>
        <v>2.079893475366168E-2</v>
      </c>
      <c r="AH479" s="1">
        <f>(Table2[[#This Row],[Current Month High]]/Table2[[#This Row],[Close Price]])-1</f>
        <v>1.5887923612741606E-2</v>
      </c>
      <c r="AI479">
        <v>28.0425765046568</v>
      </c>
      <c r="AJ479">
        <v>10.1465517241379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-0.21</v>
      </c>
      <c r="AM479" t="s">
        <v>3189</v>
      </c>
      <c r="AN479">
        <v>-2.0099999999999998</v>
      </c>
      <c r="AO479" t="s">
        <v>3189</v>
      </c>
      <c r="AP479">
        <v>-2.5854246510740001E-3</v>
      </c>
      <c r="AQ479">
        <f>(Table2[[#This Row],[Sharpe Ratio]]-AVERAGE(Table2[Sharpe Ratio]))/_xlfn.STDEV.P(Table2[Sharpe Ratio])</f>
        <v>-0.78197488564226736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611</v>
      </c>
      <c r="AT479">
        <f>_xlfn.RANK.AVG(Table2[[#This Row],[6M Return vs Nifty Z-Score]],Table2[6M Return vs Nifty Z-Score])</f>
        <v>670</v>
      </c>
      <c r="AU479">
        <f>_xlfn.RANK.AVG(Table2[[#This Row],[Sharpe Ratio Z-Score]],Table2[Sharpe Ratio Z-Score])</f>
        <v>584</v>
      </c>
      <c r="AV479">
        <f>(Table2[[#This Row],[Rank 1Y]]+Table2[[#This Row],[Rank 6M]]+Table2[[#This Row],[Rank Sharpe]])/3</f>
        <v>621.66666666666663</v>
      </c>
    </row>
    <row r="480" spans="1:48" x14ac:dyDescent="0.3">
      <c r="A480" t="s">
        <v>300</v>
      </c>
      <c r="B480" t="s">
        <v>301</v>
      </c>
      <c r="C480" t="s">
        <v>3153</v>
      </c>
      <c r="D480" t="s">
        <v>78</v>
      </c>
      <c r="E480">
        <v>93083.278535279998</v>
      </c>
      <c r="F480">
        <v>25798.6</v>
      </c>
      <c r="G480">
        <v>-25.809994722240301</v>
      </c>
      <c r="H480">
        <f>(Table2[[#This Row],[1Y Return vs Nifty]]-AVERAGE(Table2[1Y Return vs Nifty]))/_xlfn.STDEV.P(Table2[1Y Return vs Nifty])</f>
        <v>-0.84650384785872901</v>
      </c>
      <c r="I480">
        <v>3.2532299013180901</v>
      </c>
      <c r="J480">
        <f>(Table2[[#This Row],[1M Return vs Nifty]]-AVERAGE(Table2[1M Return vs Nifty]))/_xlfn.STDEV.P(Table2[1M Return vs Nifty])</f>
        <v>0.22872936381029979</v>
      </c>
      <c r="K480">
        <v>-8.9388226825758501</v>
      </c>
      <c r="L480">
        <f>(Table2[[#This Row],[6M Return vs Nifty]]-AVERAGE(Table2[6M Return vs Nifty]))/_xlfn.STDEV.P(Table2[6M Return vs Nifty])</f>
        <v>-0.72327885451897045</v>
      </c>
      <c r="M480">
        <v>1.4340184725795999</v>
      </c>
      <c r="N480">
        <f>(Table2[[#This Row],[1W Return vs Nifty]]-AVERAGE(Table2[1W Return vs Nifty]))/_xlfn.STDEV.P(Table2[1W Return vs Nifty])</f>
        <v>0.18206872670674104</v>
      </c>
      <c r="O480">
        <v>25439.29</v>
      </c>
      <c r="P480">
        <v>25871.417457430402</v>
      </c>
      <c r="Q480">
        <v>26071.442281819101</v>
      </c>
      <c r="R480">
        <v>66.174025002100606</v>
      </c>
      <c r="S480" s="1">
        <f>(Table2[[#This Row],[Close Price]]-Table2[[#This Row],[20D EMA]])/Table2[[#This Row],[20D EMA]]</f>
        <v>1.4124214944678002E-2</v>
      </c>
      <c r="T480" s="1">
        <f>(Table2[[#This Row],[Close Price]]-Table2[[#This Row],[50D EMA]])/Table2[[#This Row],[50D EMA]]</f>
        <v>-2.8145909496539575E-3</v>
      </c>
      <c r="U480" s="1">
        <f>(Table2[[#This Row],[Close Price]]-Table2[[#This Row],[200D EMA]])/Table2[[#This Row],[200D EMA]]</f>
        <v>-1.046517790883281E-2</v>
      </c>
      <c r="V480">
        <v>0.75070060323071597</v>
      </c>
      <c r="W480">
        <v>25313.3</v>
      </c>
      <c r="X480">
        <v>25850.95</v>
      </c>
      <c r="Y480">
        <v>25313.3</v>
      </c>
      <c r="Z480">
        <v>25850.95</v>
      </c>
      <c r="AA480">
        <v>25260</v>
      </c>
      <c r="AB480">
        <v>26280</v>
      </c>
      <c r="AC480" s="1">
        <f>(Table2[[#This Row],[Close Price]]/Table2[[#This Row],[Day Low]])-1</f>
        <v>1.9171739757360751E-2</v>
      </c>
      <c r="AD480" s="1">
        <f>(Table2[[#This Row],[Day High]]/Table2[[#This Row],[Close Price]])-1</f>
        <v>2.0291798779779047E-3</v>
      </c>
      <c r="AE480" s="1">
        <f>(Table2[[#This Row],[Close Price]]/Table2[[#This Row],[Current Week Low]])-1</f>
        <v>1.9171739757360751E-2</v>
      </c>
      <c r="AF480" s="1">
        <f>(Table2[[#This Row],[Current Week High]]/Table2[[#This Row],[Close Price]])-1</f>
        <v>2.0291798779779047E-3</v>
      </c>
      <c r="AG480" s="1">
        <f>(Table2[[#This Row],[Close Price]]/Table2[[#This Row],[Current Month Low]])-1</f>
        <v>2.1322248614410011E-2</v>
      </c>
      <c r="AH480" s="1">
        <f>(Table2[[#This Row],[Current Month High]]/Table2[[#This Row],[Close Price]])-1</f>
        <v>1.8659927282875799E-2</v>
      </c>
      <c r="AI480">
        <v>19.145031125719999</v>
      </c>
      <c r="AJ480">
        <v>8.8548523206750893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-0.09</v>
      </c>
      <c r="AM480" t="s">
        <v>3189</v>
      </c>
      <c r="AN480">
        <v>3.14</v>
      </c>
      <c r="AO480" t="s">
        <v>3191</v>
      </c>
      <c r="AP480">
        <v>-8.0246266889866996E-2</v>
      </c>
      <c r="AQ480">
        <f>(Table2[[#This Row],[Sharpe Ratio]]-AVERAGE(Table2[Sharpe Ratio]))/_xlfn.STDEV.P(Table2[Sharpe Ratio])</f>
        <v>-1.6851377666323772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612</v>
      </c>
      <c r="AT480">
        <f>_xlfn.RANK.AVG(Table2[[#This Row],[6M Return vs Nifty Z-Score]],Table2[6M Return vs Nifty Z-Score])</f>
        <v>561</v>
      </c>
      <c r="AU480">
        <f>_xlfn.RANK.AVG(Table2[[#This Row],[Sharpe Ratio Z-Score]],Table2[Sharpe Ratio Z-Score])</f>
        <v>706</v>
      </c>
      <c r="AV480">
        <f>(Table2[[#This Row],[Rank 1Y]]+Table2[[#This Row],[Rank 6M]]+Table2[[#This Row],[Rank Sharpe]])/3</f>
        <v>626.33333333333337</v>
      </c>
    </row>
    <row r="481" spans="1:48" x14ac:dyDescent="0.3">
      <c r="A481" t="s">
        <v>1151</v>
      </c>
      <c r="B481" t="s">
        <v>1152</v>
      </c>
      <c r="C481" t="s">
        <v>3151</v>
      </c>
      <c r="D481" t="s">
        <v>844</v>
      </c>
      <c r="E481">
        <v>10806.826388903901</v>
      </c>
      <c r="F481">
        <v>78.260000000000005</v>
      </c>
      <c r="G481">
        <v>0.309447119205572</v>
      </c>
      <c r="H481">
        <f>(Table2[[#This Row],[1Y Return vs Nifty]]-AVERAGE(Table2[1Y Return vs Nifty]))/_xlfn.STDEV.P(Table2[1Y Return vs Nifty])</f>
        <v>-0.38080765113455406</v>
      </c>
      <c r="I481">
        <v>-1.98686339290661</v>
      </c>
      <c r="J481">
        <f>(Table2[[#This Row],[1M Return vs Nifty]]-AVERAGE(Table2[1M Return vs Nifty]))/_xlfn.STDEV.P(Table2[1M Return vs Nifty])</f>
        <v>-0.27810018409323023</v>
      </c>
      <c r="K481">
        <v>-7.1359036332186898</v>
      </c>
      <c r="L481">
        <f>(Table2[[#This Row],[6M Return vs Nifty]]-AVERAGE(Table2[6M Return vs Nifty]))/_xlfn.STDEV.P(Table2[6M Return vs Nifty])</f>
        <v>-0.66488740917034606</v>
      </c>
      <c r="M481">
        <v>-1.27089555633794</v>
      </c>
      <c r="N481">
        <f>(Table2[[#This Row],[1W Return vs Nifty]]-AVERAGE(Table2[1W Return vs Nifty]))/_xlfn.STDEV.P(Table2[1W Return vs Nifty])</f>
        <v>-0.3416478784476179</v>
      </c>
      <c r="O481">
        <v>79.67</v>
      </c>
      <c r="P481">
        <v>78.987992211705603</v>
      </c>
      <c r="Q481">
        <v>74.168610920694704</v>
      </c>
      <c r="R481">
        <v>42.8752130610374</v>
      </c>
      <c r="S481" s="1">
        <f>(Table2[[#This Row],[Close Price]]-Table2[[#This Row],[20D EMA]])/Table2[[#This Row],[20D EMA]]</f>
        <v>-1.7698004267603824E-2</v>
      </c>
      <c r="T481" s="1">
        <f>(Table2[[#This Row],[Close Price]]-Table2[[#This Row],[50D EMA]])/Table2[[#This Row],[50D EMA]]</f>
        <v>-9.2164921695238738E-3</v>
      </c>
      <c r="U481" s="1">
        <f>(Table2[[#This Row],[Close Price]]-Table2[[#This Row],[200D EMA]])/Table2[[#This Row],[200D EMA]]</f>
        <v>5.5163350486367439E-2</v>
      </c>
      <c r="V481">
        <v>1.2022646805858399</v>
      </c>
      <c r="W481">
        <v>76.83</v>
      </c>
      <c r="X481">
        <v>79.11</v>
      </c>
      <c r="Y481">
        <v>76.83</v>
      </c>
      <c r="Z481">
        <v>79.11</v>
      </c>
      <c r="AA481">
        <v>76.83</v>
      </c>
      <c r="AB481">
        <v>84.4</v>
      </c>
      <c r="AC481" s="1">
        <f>(Table2[[#This Row],[Close Price]]/Table2[[#This Row],[Day Low]])-1</f>
        <v>1.8612521150592309E-2</v>
      </c>
      <c r="AD481" s="1">
        <f>(Table2[[#This Row],[Day High]]/Table2[[#This Row],[Close Price]])-1</f>
        <v>1.0861231791464254E-2</v>
      </c>
      <c r="AE481" s="1">
        <f>(Table2[[#This Row],[Close Price]]/Table2[[#This Row],[Current Week Low]])-1</f>
        <v>1.8612521150592309E-2</v>
      </c>
      <c r="AF481" s="1">
        <f>(Table2[[#This Row],[Current Week High]]/Table2[[#This Row],[Close Price]])-1</f>
        <v>1.0861231791464254E-2</v>
      </c>
      <c r="AG481" s="1">
        <f>(Table2[[#This Row],[Close Price]]/Table2[[#This Row],[Current Month Low]])-1</f>
        <v>1.8612521150592309E-2</v>
      </c>
      <c r="AH481" s="1">
        <f>(Table2[[#This Row],[Current Month High]]/Table2[[#This Row],[Close Price]])-1</f>
        <v>7.8456427293636555E-2</v>
      </c>
      <c r="AI481">
        <v>21.198568872987401</v>
      </c>
      <c r="AJ481">
        <v>62.028985507246396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</v>
      </c>
      <c r="AM481">
        <v>0</v>
      </c>
      <c r="AN481">
        <v>-5.28</v>
      </c>
      <c r="AO481" t="s">
        <v>3189</v>
      </c>
      <c r="AP481">
        <v>5.3071901839191998E-2</v>
      </c>
      <c r="AQ481">
        <f>(Table2[[#This Row],[Sharpe Ratio]]-AVERAGE(Table2[Sharpe Ratio]))/_xlfn.STDEV.P(Table2[Sharpe Ratio])</f>
        <v>-0.13470362393495863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-1.8001467467807069</v>
      </c>
      <c r="AS481">
        <f>_xlfn.RANK.AVG(Table2[[#This Row],[1Y Return vs Nifty Z-Score]],Table2[1Y Return vs Nifty Z-Score])</f>
        <v>432</v>
      </c>
      <c r="AT481">
        <f>_xlfn.RANK.AVG(Table2[[#This Row],[6M Return vs Nifty Z-Score]],Table2[6M Return vs Nifty Z-Score])</f>
        <v>544</v>
      </c>
      <c r="AU481">
        <f>_xlfn.RANK.AVG(Table2[[#This Row],[Sharpe Ratio Z-Score]],Table2[Sharpe Ratio Z-Score])</f>
        <v>380</v>
      </c>
      <c r="AV481">
        <f>(Table2[[#This Row],[Rank 1Y]]+Table2[[#This Row],[Rank 6M]]+Table2[[#This Row],[Rank Sharpe]])/3</f>
        <v>452</v>
      </c>
    </row>
    <row r="482" spans="1:48" x14ac:dyDescent="0.3">
      <c r="A482" t="s">
        <v>524</v>
      </c>
      <c r="B482" t="s">
        <v>525</v>
      </c>
      <c r="C482" t="s">
        <v>3144</v>
      </c>
      <c r="D482" t="s">
        <v>51</v>
      </c>
      <c r="E482">
        <v>40056.924197400003</v>
      </c>
      <c r="F482">
        <v>324.5</v>
      </c>
      <c r="G482">
        <v>-18.665892845462601</v>
      </c>
      <c r="H482">
        <f>(Table2[[#This Row],[1Y Return vs Nifty]]-AVERAGE(Table2[1Y Return vs Nifty]))/_xlfn.STDEV.P(Table2[1Y Return vs Nifty])</f>
        <v>-0.71912819055252197</v>
      </c>
      <c r="I482">
        <v>6.7138248409642998</v>
      </c>
      <c r="J482">
        <f>(Table2[[#This Row],[1M Return vs Nifty]]-AVERAGE(Table2[1M Return vs Nifty]))/_xlfn.STDEV.P(Table2[1M Return vs Nifty])</f>
        <v>0.56344320767853873</v>
      </c>
      <c r="K482">
        <v>2.5814816200232502</v>
      </c>
      <c r="L482">
        <f>(Table2[[#This Row],[6M Return vs Nifty]]-AVERAGE(Table2[6M Return vs Nifty]))/_xlfn.STDEV.P(Table2[6M Return vs Nifty])</f>
        <v>-0.35016880316941645</v>
      </c>
      <c r="M482">
        <v>4.3767744688509502</v>
      </c>
      <c r="N482">
        <f>(Table2[[#This Row],[1W Return vs Nifty]]-AVERAGE(Table2[1W Return vs Nifty]))/_xlfn.STDEV.P(Table2[1W Return vs Nifty])</f>
        <v>0.75183551548028837</v>
      </c>
      <c r="O482">
        <v>315.04000000000002</v>
      </c>
      <c r="P482">
        <v>305.24759121872501</v>
      </c>
      <c r="Q482">
        <v>288.84691272666402</v>
      </c>
      <c r="R482">
        <v>62.211466677675503</v>
      </c>
      <c r="S482" s="1">
        <f>(Table2[[#This Row],[Close Price]]-Table2[[#This Row],[20D EMA]])/Table2[[#This Row],[20D EMA]]</f>
        <v>3.0027932960893788E-2</v>
      </c>
      <c r="T482" s="1">
        <f>(Table2[[#This Row],[Close Price]]-Table2[[#This Row],[50D EMA]])/Table2[[#This Row],[50D EMA]]</f>
        <v>6.3071451946297888E-2</v>
      </c>
      <c r="U482" s="1">
        <f>(Table2[[#This Row],[Close Price]]-Table2[[#This Row],[200D EMA]])/Table2[[#This Row],[200D EMA]]</f>
        <v>0.1234324678660302</v>
      </c>
      <c r="V482">
        <v>1.3115035177663099</v>
      </c>
      <c r="W482">
        <v>319.64999999999998</v>
      </c>
      <c r="X482">
        <v>328.8</v>
      </c>
      <c r="Y482">
        <v>319.64999999999998</v>
      </c>
      <c r="Z482">
        <v>328.8</v>
      </c>
      <c r="AA482">
        <v>315.7</v>
      </c>
      <c r="AB482">
        <v>333.45</v>
      </c>
      <c r="AC482" s="1">
        <f>(Table2[[#This Row],[Close Price]]/Table2[[#This Row],[Day Low]])-1</f>
        <v>1.5172845299546545E-2</v>
      </c>
      <c r="AD482" s="1">
        <f>(Table2[[#This Row],[Day High]]/Table2[[#This Row],[Close Price]])-1</f>
        <v>1.3251155624037114E-2</v>
      </c>
      <c r="AE482" s="1">
        <f>(Table2[[#This Row],[Close Price]]/Table2[[#This Row],[Current Week Low]])-1</f>
        <v>1.5172845299546545E-2</v>
      </c>
      <c r="AF482" s="1">
        <f>(Table2[[#This Row],[Current Week High]]/Table2[[#This Row],[Close Price]])-1</f>
        <v>1.3251155624037114E-2</v>
      </c>
      <c r="AG482" s="1">
        <f>(Table2[[#This Row],[Close Price]]/Table2[[#This Row],[Current Month Low]])-1</f>
        <v>2.7874564459930307E-2</v>
      </c>
      <c r="AH482" s="1">
        <f>(Table2[[#This Row],[Current Month High]]/Table2[[#This Row],[Close Price]])-1</f>
        <v>2.7580893682588536E-2</v>
      </c>
      <c r="AI482">
        <v>2.7580893682588501</v>
      </c>
      <c r="AJ482">
        <v>36.717927111860099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0.03</v>
      </c>
      <c r="AM482" t="s">
        <v>3191</v>
      </c>
      <c r="AN482">
        <v>3.44</v>
      </c>
      <c r="AO482" t="s">
        <v>3191</v>
      </c>
      <c r="AP482">
        <v>6.7531541154603997E-2</v>
      </c>
      <c r="AQ482">
        <f>(Table2[[#This Row],[Sharpe Ratio]]-AVERAGE(Table2[Sharpe Ratio]))/_xlfn.STDEV.P(Table2[Sharpe Ratio])</f>
        <v>3.3455890251483537E-2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0.27943761968837222</v>
      </c>
      <c r="AS482">
        <f>_xlfn.RANK.AVG(Table2[[#This Row],[1Y Return vs Nifty Z-Score]],Table2[1Y Return vs Nifty Z-Score])</f>
        <v>573</v>
      </c>
      <c r="AT482">
        <f>_xlfn.RANK.AVG(Table2[[#This Row],[6M Return vs Nifty Z-Score]],Table2[6M Return vs Nifty Z-Score])</f>
        <v>441</v>
      </c>
      <c r="AU482">
        <f>_xlfn.RANK.AVG(Table2[[#This Row],[Sharpe Ratio Z-Score]],Table2[Sharpe Ratio Z-Score])</f>
        <v>343</v>
      </c>
      <c r="AV482">
        <f>(Table2[[#This Row],[Rank 1Y]]+Table2[[#This Row],[Rank 6M]]+Table2[[#This Row],[Rank Sharpe]])/3</f>
        <v>452.33333333333331</v>
      </c>
    </row>
    <row r="483" spans="1:48" x14ac:dyDescent="0.3">
      <c r="A483" t="s">
        <v>161</v>
      </c>
      <c r="B483" t="s">
        <v>162</v>
      </c>
      <c r="C483" t="s">
        <v>3158</v>
      </c>
      <c r="D483" t="s">
        <v>163</v>
      </c>
      <c r="E483">
        <v>166517.51846947501</v>
      </c>
      <c r="F483">
        <v>3273.95</v>
      </c>
      <c r="G483">
        <v>3.91096038220783</v>
      </c>
      <c r="H483">
        <f>(Table2[[#This Row],[1Y Return vs Nifty]]-AVERAGE(Table2[1Y Return vs Nifty]))/_xlfn.STDEV.P(Table2[1Y Return vs Nifty])</f>
        <v>-0.31659452440646085</v>
      </c>
      <c r="I483">
        <v>-0.95840524245158498</v>
      </c>
      <c r="J483">
        <f>(Table2[[#This Row],[1M Return vs Nifty]]-AVERAGE(Table2[1M Return vs Nifty]))/_xlfn.STDEV.P(Table2[1M Return vs Nifty])</f>
        <v>-0.17862619571838334</v>
      </c>
      <c r="K483">
        <v>1.78600463640385</v>
      </c>
      <c r="L483">
        <f>(Table2[[#This Row],[6M Return vs Nifty]]-AVERAGE(Table2[6M Return vs Nifty]))/_xlfn.STDEV.P(Table2[6M Return vs Nifty])</f>
        <v>-0.37593205129287632</v>
      </c>
      <c r="M483">
        <v>3.9916972831212001</v>
      </c>
      <c r="N483">
        <f>(Table2[[#This Row],[1W Return vs Nifty]]-AVERAGE(Table2[1W Return vs Nifty]))/_xlfn.STDEV.P(Table2[1W Return vs Nifty])</f>
        <v>0.67727813055908093</v>
      </c>
      <c r="O483">
        <v>3151.18</v>
      </c>
      <c r="P483">
        <v>3119.3819200369799</v>
      </c>
      <c r="Q483">
        <v>2931.9296431841199</v>
      </c>
      <c r="R483">
        <v>81.022059143352607</v>
      </c>
      <c r="S483" s="1">
        <f>(Table2[[#This Row],[Close Price]]-Table2[[#This Row],[20D EMA]])/Table2[[#This Row],[20D EMA]]</f>
        <v>3.8960008631687172E-2</v>
      </c>
      <c r="T483" s="1">
        <f>(Table2[[#This Row],[Close Price]]-Table2[[#This Row],[50D EMA]])/Table2[[#This Row],[50D EMA]]</f>
        <v>4.9550867423501503E-2</v>
      </c>
      <c r="U483" s="1">
        <f>(Table2[[#This Row],[Close Price]]-Table2[[#This Row],[200D EMA]])/Table2[[#This Row],[200D EMA]]</f>
        <v>0.11665367128129332</v>
      </c>
      <c r="V483">
        <v>1.2018550138503401</v>
      </c>
      <c r="W483">
        <v>3220.1</v>
      </c>
      <c r="X483">
        <v>3301.4</v>
      </c>
      <c r="Y483">
        <v>3220.1</v>
      </c>
      <c r="Z483">
        <v>3301.4</v>
      </c>
      <c r="AA483">
        <v>3135.6</v>
      </c>
      <c r="AB483">
        <v>3301.4</v>
      </c>
      <c r="AC483" s="1">
        <f>(Table2[[#This Row],[Close Price]]/Table2[[#This Row],[Day Low]])-1</f>
        <v>1.6723083134064121E-2</v>
      </c>
      <c r="AD483" s="1">
        <f>(Table2[[#This Row],[Day High]]/Table2[[#This Row],[Close Price]])-1</f>
        <v>8.3843675071397783E-3</v>
      </c>
      <c r="AE483" s="1">
        <f>(Table2[[#This Row],[Close Price]]/Table2[[#This Row],[Current Week Low]])-1</f>
        <v>1.6723083134064121E-2</v>
      </c>
      <c r="AF483" s="1">
        <f>(Table2[[#This Row],[Current Week High]]/Table2[[#This Row],[Close Price]])-1</f>
        <v>8.3843675071397783E-3</v>
      </c>
      <c r="AG483" s="1">
        <f>(Table2[[#This Row],[Close Price]]/Table2[[#This Row],[Current Month Low]])-1</f>
        <v>4.4122337032784786E-2</v>
      </c>
      <c r="AH483" s="1">
        <f>(Table2[[#This Row],[Current Month High]]/Table2[[#This Row],[Close Price]])-1</f>
        <v>8.3843675071397783E-3</v>
      </c>
      <c r="AI483">
        <v>0.83843675071397705</v>
      </c>
      <c r="AJ483">
        <v>42.808226647183197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0.04</v>
      </c>
      <c r="AM483" t="s">
        <v>3191</v>
      </c>
      <c r="AN483">
        <v>4.7</v>
      </c>
      <c r="AO483" t="s">
        <v>3191</v>
      </c>
      <c r="AP483">
        <v>1.018976821863E-2</v>
      </c>
      <c r="AQ483">
        <f>(Table2[[#This Row],[Sharpe Ratio]]-AVERAGE(Table2[Sharpe Ratio]))/_xlfn.STDEV.P(Table2[Sharpe Ratio])</f>
        <v>-0.63340477405464546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-0.82727941491328516</v>
      </c>
      <c r="AS483">
        <f>_xlfn.RANK.AVG(Table2[[#This Row],[1Y Return vs Nifty Z-Score]],Table2[1Y Return vs Nifty Z-Score])</f>
        <v>410</v>
      </c>
      <c r="AT483">
        <f>_xlfn.RANK.AVG(Table2[[#This Row],[6M Return vs Nifty Z-Score]],Table2[6M Return vs Nifty Z-Score])</f>
        <v>448</v>
      </c>
      <c r="AU483">
        <f>_xlfn.RANK.AVG(Table2[[#This Row],[Sharpe Ratio Z-Score]],Table2[Sharpe Ratio Z-Score])</f>
        <v>505</v>
      </c>
      <c r="AV483">
        <f>(Table2[[#This Row],[Rank 1Y]]+Table2[[#This Row],[Rank 6M]]+Table2[[#This Row],[Rank Sharpe]])/3</f>
        <v>454.33333333333331</v>
      </c>
    </row>
    <row r="484" spans="1:48" x14ac:dyDescent="0.3">
      <c r="A484" t="s">
        <v>47</v>
      </c>
      <c r="B484" t="s">
        <v>48</v>
      </c>
      <c r="C484" t="s">
        <v>3143</v>
      </c>
      <c r="D484" t="s">
        <v>21</v>
      </c>
      <c r="E484">
        <v>472693.82526907499</v>
      </c>
      <c r="F484">
        <v>1746.75</v>
      </c>
      <c r="G484">
        <v>10.4851468653486</v>
      </c>
      <c r="H484">
        <f>(Table2[[#This Row],[1Y Return vs Nifty]]-AVERAGE(Table2[1Y Return vs Nifty]))/_xlfn.STDEV.P(Table2[1Y Return vs Nifty])</f>
        <v>-0.19938016506681816</v>
      </c>
      <c r="I484">
        <v>8.3729767369774297</v>
      </c>
      <c r="J484">
        <f>(Table2[[#This Row],[1M Return vs Nifty]]-AVERAGE(Table2[1M Return vs Nifty]))/_xlfn.STDEV.P(Table2[1M Return vs Nifty])</f>
        <v>0.72391882483719017</v>
      </c>
      <c r="K484">
        <v>-4.2633305909143404</v>
      </c>
      <c r="L484">
        <f>(Table2[[#This Row],[6M Return vs Nifty]]-AVERAGE(Table2[6M Return vs Nifty]))/_xlfn.STDEV.P(Table2[6M Return vs Nifty])</f>
        <v>-0.57185289834777042</v>
      </c>
      <c r="M484">
        <v>0.68102752058512395</v>
      </c>
      <c r="N484">
        <f>(Table2[[#This Row],[1W Return vs Nifty]]-AVERAGE(Table2[1W Return vs Nifty]))/_xlfn.STDEV.P(Table2[1W Return vs Nifty])</f>
        <v>3.6277081991027298E-2</v>
      </c>
      <c r="O484">
        <v>1716.76</v>
      </c>
      <c r="P484">
        <v>1635.77518501502</v>
      </c>
      <c r="Q484">
        <v>1494.4693656863201</v>
      </c>
      <c r="R484">
        <v>53.699280762752203</v>
      </c>
      <c r="S484" s="1">
        <f>(Table2[[#This Row],[Close Price]]-Table2[[#This Row],[20D EMA]])/Table2[[#This Row],[20D EMA]]</f>
        <v>1.7468953144295071E-2</v>
      </c>
      <c r="T484" s="1">
        <f>(Table2[[#This Row],[Close Price]]-Table2[[#This Row],[50D EMA]])/Table2[[#This Row],[50D EMA]]</f>
        <v>6.784233921726901E-2</v>
      </c>
      <c r="U484" s="1">
        <f>(Table2[[#This Row],[Close Price]]-Table2[[#This Row],[200D EMA]])/Table2[[#This Row],[200D EMA]]</f>
        <v>0.16880950530412683</v>
      </c>
      <c r="V484">
        <v>0.99587896497164397</v>
      </c>
      <c r="W484">
        <v>1741.15</v>
      </c>
      <c r="X484">
        <v>1766.3</v>
      </c>
      <c r="Y484">
        <v>1741.15</v>
      </c>
      <c r="Z484">
        <v>1766.3</v>
      </c>
      <c r="AA484">
        <v>1740.05</v>
      </c>
      <c r="AB484">
        <v>1817.15</v>
      </c>
      <c r="AC484" s="1">
        <f>(Table2[[#This Row],[Close Price]]/Table2[[#This Row],[Day Low]])-1</f>
        <v>3.2162651121385721E-3</v>
      </c>
      <c r="AD484" s="1">
        <f>(Table2[[#This Row],[Day High]]/Table2[[#This Row],[Close Price]])-1</f>
        <v>1.1192214111922061E-2</v>
      </c>
      <c r="AE484" s="1">
        <f>(Table2[[#This Row],[Close Price]]/Table2[[#This Row],[Current Week Low]])-1</f>
        <v>3.2162651121385721E-3</v>
      </c>
      <c r="AF484" s="1">
        <f>(Table2[[#This Row],[Current Week High]]/Table2[[#This Row],[Close Price]])-1</f>
        <v>1.1192214111922061E-2</v>
      </c>
      <c r="AG484" s="1">
        <f>(Table2[[#This Row],[Close Price]]/Table2[[#This Row],[Current Month Low]])-1</f>
        <v>3.8504640671246371E-3</v>
      </c>
      <c r="AH484" s="1">
        <f>(Table2[[#This Row],[Current Month High]]/Table2[[#This Row],[Close Price]])-1</f>
        <v>4.0303420638328369E-2</v>
      </c>
      <c r="AI484">
        <v>4.0303420638328298</v>
      </c>
      <c r="AJ484">
        <v>44.532704480575902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0.01</v>
      </c>
      <c r="AM484" t="s">
        <v>3191</v>
      </c>
      <c r="AN484">
        <v>4.21</v>
      </c>
      <c r="AO484" t="s">
        <v>3191</v>
      </c>
      <c r="AP484">
        <v>1.7244838398729E-2</v>
      </c>
      <c r="AQ484">
        <f>(Table2[[#This Row],[Sharpe Ratio]]-AVERAGE(Table2[Sharpe Ratio]))/_xlfn.STDEV.P(Table2[Sharpe Ratio])</f>
        <v>-0.55135727977363758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-0.56239443636000874</v>
      </c>
      <c r="AS484">
        <f>_xlfn.RANK.AVG(Table2[[#This Row],[1Y Return vs Nifty Z-Score]],Table2[1Y Return vs Nifty Z-Score])</f>
        <v>366</v>
      </c>
      <c r="AT484">
        <f>_xlfn.RANK.AVG(Table2[[#This Row],[6M Return vs Nifty Z-Score]],Table2[6M Return vs Nifty Z-Score])</f>
        <v>513</v>
      </c>
      <c r="AU484">
        <f>_xlfn.RANK.AVG(Table2[[#This Row],[Sharpe Ratio Z-Score]],Table2[Sharpe Ratio Z-Score])</f>
        <v>484</v>
      </c>
      <c r="AV484">
        <f>(Table2[[#This Row],[Rank 1Y]]+Table2[[#This Row],[Rank 6M]]+Table2[[#This Row],[Rank Sharpe]])/3</f>
        <v>454.33333333333331</v>
      </c>
    </row>
    <row r="485" spans="1:48" x14ac:dyDescent="0.3">
      <c r="A485" t="s">
        <v>1069</v>
      </c>
      <c r="B485" t="s">
        <v>1070</v>
      </c>
      <c r="C485" t="s">
        <v>3144</v>
      </c>
      <c r="D485" t="s">
        <v>24</v>
      </c>
      <c r="E485">
        <v>12407.735735808001</v>
      </c>
      <c r="F485">
        <v>167.52</v>
      </c>
      <c r="G485">
        <v>-2.27482334495051</v>
      </c>
      <c r="H485">
        <f>(Table2[[#This Row],[1Y Return vs Nifty]]-AVERAGE(Table2[1Y Return vs Nifty]))/_xlfn.STDEV.P(Table2[1Y Return vs Nifty])</f>
        <v>-0.42688386263132644</v>
      </c>
      <c r="I485">
        <v>-1.0135103038377899</v>
      </c>
      <c r="J485">
        <f>(Table2[[#This Row],[1M Return vs Nifty]]-AVERAGE(Table2[1M Return vs Nifty]))/_xlfn.STDEV.P(Table2[1M Return vs Nifty])</f>
        <v>-0.18395603848670736</v>
      </c>
      <c r="K485">
        <v>15.189437024116399</v>
      </c>
      <c r="L485">
        <f>(Table2[[#This Row],[6M Return vs Nifty]]-AVERAGE(Table2[6M Return vs Nifty]))/_xlfn.STDEV.P(Table2[6M Return vs Nifty])</f>
        <v>5.8167189064119974E-2</v>
      </c>
      <c r="M485">
        <v>-2.31015025966646</v>
      </c>
      <c r="N485">
        <f>(Table2[[#This Row],[1W Return vs Nifty]]-AVERAGE(Table2[1W Return vs Nifty]))/_xlfn.STDEV.P(Table2[1W Return vs Nifty])</f>
        <v>-0.54286497418493507</v>
      </c>
      <c r="O485">
        <v>167.74</v>
      </c>
      <c r="P485">
        <v>164.644711640818</v>
      </c>
      <c r="Q485">
        <v>153.58811323192</v>
      </c>
      <c r="R485">
        <v>47.261104087627302</v>
      </c>
      <c r="S485" s="1">
        <f>(Table2[[#This Row],[Close Price]]-Table2[[#This Row],[20D EMA]])/Table2[[#This Row],[20D EMA]]</f>
        <v>-1.3115535948491645E-3</v>
      </c>
      <c r="T485" s="1">
        <f>(Table2[[#This Row],[Close Price]]-Table2[[#This Row],[50D EMA]])/Table2[[#This Row],[50D EMA]]</f>
        <v>1.7463593762152632E-2</v>
      </c>
      <c r="U485" s="1">
        <f>(Table2[[#This Row],[Close Price]]-Table2[[#This Row],[200D EMA]])/Table2[[#This Row],[200D EMA]]</f>
        <v>9.0709407615696666E-2</v>
      </c>
      <c r="V485">
        <v>0.70670602801217097</v>
      </c>
      <c r="W485">
        <v>164.56</v>
      </c>
      <c r="X485">
        <v>168.69</v>
      </c>
      <c r="Y485">
        <v>164.56</v>
      </c>
      <c r="Z485">
        <v>168.69</v>
      </c>
      <c r="AA485">
        <v>164.56</v>
      </c>
      <c r="AB485">
        <v>174.33</v>
      </c>
      <c r="AC485" s="1">
        <f>(Table2[[#This Row],[Close Price]]/Table2[[#This Row],[Day Low]])-1</f>
        <v>1.798736023334957E-2</v>
      </c>
      <c r="AD485" s="1">
        <f>(Table2[[#This Row],[Day High]]/Table2[[#This Row],[Close Price]])-1</f>
        <v>6.9842406876789997E-3</v>
      </c>
      <c r="AE485" s="1">
        <f>(Table2[[#This Row],[Close Price]]/Table2[[#This Row],[Current Week Low]])-1</f>
        <v>1.798736023334957E-2</v>
      </c>
      <c r="AF485" s="1">
        <f>(Table2[[#This Row],[Current Week High]]/Table2[[#This Row],[Close Price]])-1</f>
        <v>6.9842406876789997E-3</v>
      </c>
      <c r="AG485" s="1">
        <f>(Table2[[#This Row],[Close Price]]/Table2[[#This Row],[Current Month Low]])-1</f>
        <v>1.798736023334957E-2</v>
      </c>
      <c r="AH485" s="1">
        <f>(Table2[[#This Row],[Current Month High]]/Table2[[#This Row],[Close Price]])-1</f>
        <v>4.0651862464183397E-2</v>
      </c>
      <c r="AI485">
        <v>5.5515759312320698</v>
      </c>
      <c r="AJ485">
        <v>34.933548127265396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0.02</v>
      </c>
      <c r="AM485" t="s">
        <v>3191</v>
      </c>
      <c r="AN485">
        <v>-0.9</v>
      </c>
      <c r="AO485" t="s">
        <v>3189</v>
      </c>
      <c r="AP485">
        <v>-1.6164920178117E-2</v>
      </c>
      <c r="AQ485">
        <f>(Table2[[#This Row],[Sharpe Ratio]]-AVERAGE(Table2[Sharpe Ratio]))/_xlfn.STDEV.P(Table2[Sharpe Ratio])</f>
        <v>-0.93989869832621131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-2.03543638456506</v>
      </c>
      <c r="AS485">
        <f>_xlfn.RANK.AVG(Table2[[#This Row],[1Y Return vs Nifty Z-Score]],Table2[1Y Return vs Nifty Z-Score])</f>
        <v>451</v>
      </c>
      <c r="AT485">
        <f>_xlfn.RANK.AVG(Table2[[#This Row],[6M Return vs Nifty Z-Score]],Table2[6M Return vs Nifty Z-Score])</f>
        <v>303</v>
      </c>
      <c r="AU485">
        <f>_xlfn.RANK.AVG(Table2[[#This Row],[Sharpe Ratio Z-Score]],Table2[Sharpe Ratio Z-Score])</f>
        <v>610</v>
      </c>
      <c r="AV485">
        <f>(Table2[[#This Row],[Rank 1Y]]+Table2[[#This Row],[Rank 6M]]+Table2[[#This Row],[Rank Sharpe]])/3</f>
        <v>454.66666666666669</v>
      </c>
    </row>
    <row r="486" spans="1:48" x14ac:dyDescent="0.3">
      <c r="A486" t="s">
        <v>136</v>
      </c>
      <c r="B486" t="s">
        <v>137</v>
      </c>
      <c r="C486" t="s">
        <v>3157</v>
      </c>
      <c r="D486" t="s">
        <v>138</v>
      </c>
      <c r="E486">
        <v>204646.39529355001</v>
      </c>
      <c r="F486">
        <v>826.75</v>
      </c>
      <c r="G486">
        <v>27.046590588050599</v>
      </c>
      <c r="H486">
        <f>(Table2[[#This Row],[1Y Return vs Nifty]]-AVERAGE(Table2[1Y Return vs Nifty]))/_xlfn.STDEV.P(Table2[1Y Return vs Nifty])</f>
        <v>9.5901847494627934E-2</v>
      </c>
      <c r="I486">
        <v>-5.6648344758383704</v>
      </c>
      <c r="J486">
        <f>(Table2[[#This Row],[1M Return vs Nifty]]-AVERAGE(Table2[1M Return vs Nifty]))/_xlfn.STDEV.P(Table2[1M Return vs Nifty])</f>
        <v>-0.63383896897689995</v>
      </c>
      <c r="K486">
        <v>-20.133201055816102</v>
      </c>
      <c r="L486">
        <f>(Table2[[#This Row],[6M Return vs Nifty]]-AVERAGE(Table2[6M Return vs Nifty]))/_xlfn.STDEV.P(Table2[6M Return vs Nifty])</f>
        <v>-1.0858330874591278</v>
      </c>
      <c r="M486">
        <v>-2.67111950730447</v>
      </c>
      <c r="N486">
        <f>(Table2[[#This Row],[1W Return vs Nifty]]-AVERAGE(Table2[1W Return vs Nifty]))/_xlfn.STDEV.P(Table2[1W Return vs Nifty])</f>
        <v>-0.61275465900192516</v>
      </c>
      <c r="O486">
        <v>840.64</v>
      </c>
      <c r="P486">
        <v>841.86347122742302</v>
      </c>
      <c r="Q486">
        <v>789.44073544223795</v>
      </c>
      <c r="R486">
        <v>40.588022952981298</v>
      </c>
      <c r="S486" s="1">
        <f>(Table2[[#This Row],[Close Price]]-Table2[[#This Row],[20D EMA]])/Table2[[#This Row],[20D EMA]]</f>
        <v>-1.6523125237913956E-2</v>
      </c>
      <c r="T486" s="1">
        <f>(Table2[[#This Row],[Close Price]]-Table2[[#This Row],[50D EMA]])/Table2[[#This Row],[50D EMA]]</f>
        <v>-1.7952401718283165E-2</v>
      </c>
      <c r="U486" s="1">
        <f>(Table2[[#This Row],[Close Price]]-Table2[[#This Row],[200D EMA]])/Table2[[#This Row],[200D EMA]]</f>
        <v>4.7260374189915244E-2</v>
      </c>
      <c r="V486">
        <v>0.74844583835544198</v>
      </c>
      <c r="W486">
        <v>812.05</v>
      </c>
      <c r="X486">
        <v>832.3</v>
      </c>
      <c r="Y486">
        <v>812.05</v>
      </c>
      <c r="Z486">
        <v>832.3</v>
      </c>
      <c r="AA486">
        <v>809.55</v>
      </c>
      <c r="AB486">
        <v>859.25</v>
      </c>
      <c r="AC486" s="1">
        <f>(Table2[[#This Row],[Close Price]]/Table2[[#This Row],[Day Low]])-1</f>
        <v>1.8102333600147791E-2</v>
      </c>
      <c r="AD486" s="1">
        <f>(Table2[[#This Row],[Day High]]/Table2[[#This Row],[Close Price]])-1</f>
        <v>6.7130329603870553E-3</v>
      </c>
      <c r="AE486" s="1">
        <f>(Table2[[#This Row],[Close Price]]/Table2[[#This Row],[Current Week Low]])-1</f>
        <v>1.8102333600147791E-2</v>
      </c>
      <c r="AF486" s="1">
        <f>(Table2[[#This Row],[Current Week High]]/Table2[[#This Row],[Close Price]])-1</f>
        <v>6.7130329603870553E-3</v>
      </c>
      <c r="AG486" s="1">
        <f>(Table2[[#This Row],[Close Price]]/Table2[[#This Row],[Current Month Low]])-1</f>
        <v>2.1246371440924117E-2</v>
      </c>
      <c r="AH486" s="1">
        <f>(Table2[[#This Row],[Current Month High]]/Table2[[#This Row],[Close Price]])-1</f>
        <v>3.9310553371636026E-2</v>
      </c>
      <c r="AI486">
        <v>17.0365890535228</v>
      </c>
      <c r="AJ486">
        <v>61.301336454980003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0.05</v>
      </c>
      <c r="AM486" t="s">
        <v>3191</v>
      </c>
      <c r="AN486">
        <v>-3.78</v>
      </c>
      <c r="AO486" t="s">
        <v>3189</v>
      </c>
      <c r="AP486">
        <v>0.123306754610413</v>
      </c>
      <c r="AQ486">
        <f>(Table2[[#This Row],[Sharpe Ratio]]-AVERAGE(Table2[Sharpe Ratio]))/_xlfn.STDEV.P(Table2[Sharpe Ratio])</f>
        <v>0.68209812770875411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271</v>
      </c>
      <c r="AT486">
        <f>_xlfn.RANK.AVG(Table2[[#This Row],[6M Return vs Nifty Z-Score]],Table2[6M Return vs Nifty Z-Score])</f>
        <v>673</v>
      </c>
      <c r="AU486">
        <f>_xlfn.RANK.AVG(Table2[[#This Row],[Sharpe Ratio Z-Score]],Table2[Sharpe Ratio Z-Score])</f>
        <v>171</v>
      </c>
      <c r="AV486">
        <f>(Table2[[#This Row],[Rank 1Y]]+Table2[[#This Row],[Rank 6M]]+Table2[[#This Row],[Rank Sharpe]])/3</f>
        <v>371.66666666666669</v>
      </c>
    </row>
    <row r="487" spans="1:48" x14ac:dyDescent="0.3">
      <c r="A487" t="s">
        <v>1742</v>
      </c>
      <c r="B487" t="s">
        <v>1743</v>
      </c>
      <c r="C487" t="s">
        <v>3148</v>
      </c>
      <c r="D487" t="s">
        <v>54</v>
      </c>
      <c r="E487">
        <v>4644.7392524999996</v>
      </c>
      <c r="F487">
        <v>376.7</v>
      </c>
      <c r="G487">
        <v>-2.9509803394491501</v>
      </c>
      <c r="H487">
        <f>(Table2[[#This Row],[1Y Return vs Nifty]]-AVERAGE(Table2[1Y Return vs Nifty]))/_xlfn.STDEV.P(Table2[1Y Return vs Nifty])</f>
        <v>-0.43893939362765932</v>
      </c>
      <c r="I487">
        <v>4.8998359373269098</v>
      </c>
      <c r="J487">
        <f>(Table2[[#This Row],[1M Return vs Nifty]]-AVERAGE(Table2[1M Return vs Nifty]))/_xlfn.STDEV.P(Table2[1M Return vs Nifty])</f>
        <v>0.3879915268953274</v>
      </c>
      <c r="K487">
        <v>26.0966925487635</v>
      </c>
      <c r="L487">
        <f>(Table2[[#This Row],[6M Return vs Nifty]]-AVERAGE(Table2[6M Return vs Nifty]))/_xlfn.STDEV.P(Table2[6M Return vs Nifty])</f>
        <v>0.41142232555957187</v>
      </c>
      <c r="M487">
        <v>5.5132636028212101</v>
      </c>
      <c r="N487">
        <f>(Table2[[#This Row],[1W Return vs Nifty]]-AVERAGE(Table2[1W Return vs Nifty]))/_xlfn.STDEV.P(Table2[1W Return vs Nifty])</f>
        <v>0.97187882357607647</v>
      </c>
      <c r="O487">
        <v>337.36</v>
      </c>
      <c r="P487">
        <v>331.78641261525399</v>
      </c>
      <c r="Q487">
        <v>312.57673429762502</v>
      </c>
      <c r="R487">
        <v>83.313321310374604</v>
      </c>
      <c r="S487" s="1">
        <f>(Table2[[#This Row],[Close Price]]-Table2[[#This Row],[20D EMA]])/Table2[[#This Row],[20D EMA]]</f>
        <v>0.11661133507232622</v>
      </c>
      <c r="T487" s="1">
        <f>(Table2[[#This Row],[Close Price]]-Table2[[#This Row],[50D EMA]])/Table2[[#This Row],[50D EMA]]</f>
        <v>0.13536897738132714</v>
      </c>
      <c r="U487" s="1">
        <f>(Table2[[#This Row],[Close Price]]-Table2[[#This Row],[200D EMA]])/Table2[[#This Row],[200D EMA]]</f>
        <v>0.20514407717024438</v>
      </c>
      <c r="V487">
        <v>1.27354590038862</v>
      </c>
      <c r="W487">
        <v>351</v>
      </c>
      <c r="X487">
        <v>383.7</v>
      </c>
      <c r="Y487">
        <v>351</v>
      </c>
      <c r="Z487">
        <v>383.7</v>
      </c>
      <c r="AA487">
        <v>325.10000000000002</v>
      </c>
      <c r="AB487">
        <v>383.7</v>
      </c>
      <c r="AC487" s="1">
        <f>(Table2[[#This Row],[Close Price]]/Table2[[#This Row],[Day Low]])-1</f>
        <v>7.3219373219373107E-2</v>
      </c>
      <c r="AD487" s="1">
        <f>(Table2[[#This Row],[Day High]]/Table2[[#This Row],[Close Price]])-1</f>
        <v>1.8582426333952684E-2</v>
      </c>
      <c r="AE487" s="1">
        <f>(Table2[[#This Row],[Close Price]]/Table2[[#This Row],[Current Week Low]])-1</f>
        <v>7.3219373219373107E-2</v>
      </c>
      <c r="AF487" s="1">
        <f>(Table2[[#This Row],[Current Week High]]/Table2[[#This Row],[Close Price]])-1</f>
        <v>1.8582426333952684E-2</v>
      </c>
      <c r="AG487" s="1">
        <f>(Table2[[#This Row],[Close Price]]/Table2[[#This Row],[Current Month Low]])-1</f>
        <v>0.15872039372500768</v>
      </c>
      <c r="AH487" s="1">
        <f>(Table2[[#This Row],[Current Month High]]/Table2[[#This Row],[Close Price]])-1</f>
        <v>1.8582426333952684E-2</v>
      </c>
      <c r="AI487">
        <v>1.85824263339526</v>
      </c>
      <c r="AJ487">
        <v>50.619752099160301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0.03</v>
      </c>
      <c r="AM487" t="s">
        <v>3191</v>
      </c>
      <c r="AN487">
        <v>13.07</v>
      </c>
      <c r="AO487" t="s">
        <v>3191</v>
      </c>
      <c r="AP487">
        <v>-8.2629048899397997E-2</v>
      </c>
      <c r="AQ487">
        <f>(Table2[[#This Row],[Sharpe Ratio]]-AVERAGE(Table2[Sharpe Ratio]))/_xlfn.STDEV.P(Table2[Sharpe Ratio])</f>
        <v>-1.7128485176680441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-0.38049523526472773</v>
      </c>
      <c r="AS487">
        <f>_xlfn.RANK.AVG(Table2[[#This Row],[1Y Return vs Nifty Z-Score]],Table2[1Y Return vs Nifty Z-Score])</f>
        <v>456</v>
      </c>
      <c r="AT487">
        <f>_xlfn.RANK.AVG(Table2[[#This Row],[6M Return vs Nifty Z-Score]],Table2[6M Return vs Nifty Z-Score])</f>
        <v>203</v>
      </c>
      <c r="AU487">
        <f>_xlfn.RANK.AVG(Table2[[#This Row],[Sharpe Ratio Z-Score]],Table2[Sharpe Ratio Z-Score])</f>
        <v>711</v>
      </c>
      <c r="AV487">
        <f>(Table2[[#This Row],[Rank 1Y]]+Table2[[#This Row],[Rank 6M]]+Table2[[#This Row],[Rank Sharpe]])/3</f>
        <v>456.66666666666669</v>
      </c>
    </row>
    <row r="488" spans="1:48" x14ac:dyDescent="0.3">
      <c r="A488" t="s">
        <v>1623</v>
      </c>
      <c r="B488" t="s">
        <v>1624</v>
      </c>
      <c r="C488" t="s">
        <v>3148</v>
      </c>
      <c r="D488" t="s">
        <v>54</v>
      </c>
      <c r="E488">
        <v>5787.3546929550002</v>
      </c>
      <c r="F488">
        <v>1414.05</v>
      </c>
      <c r="G488">
        <v>-20.3554227269961</v>
      </c>
      <c r="H488">
        <f>(Table2[[#This Row],[1Y Return vs Nifty]]-AVERAGE(Table2[1Y Return vs Nifty]))/_xlfn.STDEV.P(Table2[1Y Return vs Nifty])</f>
        <v>-0.7492516382455543</v>
      </c>
      <c r="I488">
        <v>7.2748379347544896</v>
      </c>
      <c r="J488">
        <f>(Table2[[#This Row],[1M Return vs Nifty]]-AVERAGE(Table2[1M Return vs Nifty]))/_xlfn.STDEV.P(Table2[1M Return vs Nifty])</f>
        <v>0.61770522110624282</v>
      </c>
      <c r="K488">
        <v>19.424937093218499</v>
      </c>
      <c r="L488">
        <f>(Table2[[#This Row],[6M Return vs Nifty]]-AVERAGE(Table2[6M Return vs Nifty]))/_xlfn.STDEV.P(Table2[6M Return vs Nifty])</f>
        <v>0.19534304889945353</v>
      </c>
      <c r="M488">
        <v>3.87347025847418</v>
      </c>
      <c r="N488">
        <f>(Table2[[#This Row],[1W Return vs Nifty]]-AVERAGE(Table2[1W Return vs Nifty]))/_xlfn.STDEV.P(Table2[1W Return vs Nifty])</f>
        <v>0.65438740082656643</v>
      </c>
      <c r="O488">
        <v>1356.12</v>
      </c>
      <c r="P488">
        <v>1325.1023674995599</v>
      </c>
      <c r="Q488">
        <v>1238.5011079645601</v>
      </c>
      <c r="R488">
        <v>64.317842282502696</v>
      </c>
      <c r="S488" s="1">
        <f>(Table2[[#This Row],[Close Price]]-Table2[[#This Row],[20D EMA]])/Table2[[#This Row],[20D EMA]]</f>
        <v>4.2717458631979524E-2</v>
      </c>
      <c r="T488" s="1">
        <f>(Table2[[#This Row],[Close Price]]-Table2[[#This Row],[50D EMA]])/Table2[[#This Row],[50D EMA]]</f>
        <v>6.7125102695486327E-2</v>
      </c>
      <c r="U488" s="1">
        <f>(Table2[[#This Row],[Close Price]]-Table2[[#This Row],[200D EMA]])/Table2[[#This Row],[200D EMA]]</f>
        <v>0.14174302381041004</v>
      </c>
      <c r="V488">
        <v>1.1728666802151599</v>
      </c>
      <c r="W488">
        <v>1393.5</v>
      </c>
      <c r="X488">
        <v>1442</v>
      </c>
      <c r="Y488">
        <v>1393.5</v>
      </c>
      <c r="Z488">
        <v>1442</v>
      </c>
      <c r="AA488">
        <v>1352.05</v>
      </c>
      <c r="AB488">
        <v>1474.8</v>
      </c>
      <c r="AC488" s="1">
        <f>(Table2[[#This Row],[Close Price]]/Table2[[#This Row],[Day Low]])-1</f>
        <v>1.4747039827771813E-2</v>
      </c>
      <c r="AD488" s="1">
        <f>(Table2[[#This Row],[Day High]]/Table2[[#This Row],[Close Price]])-1</f>
        <v>1.9765920582723417E-2</v>
      </c>
      <c r="AE488" s="1">
        <f>(Table2[[#This Row],[Close Price]]/Table2[[#This Row],[Current Week Low]])-1</f>
        <v>1.4747039827771813E-2</v>
      </c>
      <c r="AF488" s="1">
        <f>(Table2[[#This Row],[Current Week High]]/Table2[[#This Row],[Close Price]])-1</f>
        <v>1.9765920582723417E-2</v>
      </c>
      <c r="AG488" s="1">
        <f>(Table2[[#This Row],[Close Price]]/Table2[[#This Row],[Current Month Low]])-1</f>
        <v>4.5856292296882595E-2</v>
      </c>
      <c r="AH488" s="1">
        <f>(Table2[[#This Row],[Current Month High]]/Table2[[#This Row],[Close Price]])-1</f>
        <v>4.2961705738835176E-2</v>
      </c>
      <c r="AI488">
        <v>4.2961705738835096</v>
      </c>
      <c r="AJ488">
        <v>40.778535516949503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-0.14000000000000001</v>
      </c>
      <c r="AM488" t="s">
        <v>3189</v>
      </c>
      <c r="AN488">
        <v>7.02</v>
      </c>
      <c r="AO488" t="s">
        <v>3191</v>
      </c>
      <c r="AP488">
        <v>1.1639406602699999E-3</v>
      </c>
      <c r="AQ488">
        <f>(Table2[[#This Row],[Sharpe Ratio]]-AVERAGE(Table2[Sharpe Ratio]))/_xlfn.STDEV.P(Table2[Sharpe Ratio])</f>
        <v>-0.73837134647299585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-2.0187313886287472E-2</v>
      </c>
      <c r="AS488">
        <f>_xlfn.RANK.AVG(Table2[[#This Row],[1Y Return vs Nifty Z-Score]],Table2[1Y Return vs Nifty Z-Score])</f>
        <v>583</v>
      </c>
      <c r="AT488">
        <f>_xlfn.RANK.AVG(Table2[[#This Row],[6M Return vs Nifty Z-Score]],Table2[6M Return vs Nifty Z-Score])</f>
        <v>262</v>
      </c>
      <c r="AU488">
        <f>_xlfn.RANK.AVG(Table2[[#This Row],[Sharpe Ratio Z-Score]],Table2[Sharpe Ratio Z-Score])</f>
        <v>527</v>
      </c>
      <c r="AV488">
        <f>(Table2[[#This Row],[Rank 1Y]]+Table2[[#This Row],[Rank 6M]]+Table2[[#This Row],[Rank Sharpe]])/3</f>
        <v>457.33333333333331</v>
      </c>
    </row>
    <row r="489" spans="1:48" x14ac:dyDescent="0.3">
      <c r="A489" t="s">
        <v>317</v>
      </c>
      <c r="B489" t="s">
        <v>318</v>
      </c>
      <c r="C489" t="s">
        <v>3146</v>
      </c>
      <c r="D489" t="s">
        <v>177</v>
      </c>
      <c r="E489">
        <v>87521.055289199998</v>
      </c>
      <c r="F489">
        <v>676</v>
      </c>
      <c r="G489">
        <v>-10.1503465847864</v>
      </c>
      <c r="H489">
        <f>(Table2[[#This Row],[1Y Return vs Nifty]]-AVERAGE(Table2[1Y Return vs Nifty]))/_xlfn.STDEV.P(Table2[1Y Return vs Nifty])</f>
        <v>-0.56730038616456446</v>
      </c>
      <c r="I489">
        <v>-1.2942661049958799</v>
      </c>
      <c r="J489">
        <f>(Table2[[#This Row],[1M Return vs Nifty]]-AVERAGE(Table2[1M Return vs Nifty]))/_xlfn.STDEV.P(Table2[1M Return vs Nifty])</f>
        <v>-0.21111115344030501</v>
      </c>
      <c r="K489">
        <v>21.897041924646398</v>
      </c>
      <c r="L489">
        <f>(Table2[[#This Row],[6M Return vs Nifty]]-AVERAGE(Table2[6M Return vs Nifty]))/_xlfn.STDEV.P(Table2[6M Return vs Nifty])</f>
        <v>0.27540752778543648</v>
      </c>
      <c r="M489">
        <v>3.2612735613091099</v>
      </c>
      <c r="N489">
        <f>(Table2[[#This Row],[1W Return vs Nifty]]-AVERAGE(Table2[1W Return vs Nifty]))/_xlfn.STDEV.P(Table2[1W Return vs Nifty])</f>
        <v>0.53585587912260046</v>
      </c>
      <c r="O489">
        <v>660.33</v>
      </c>
      <c r="P489">
        <v>650.60370375872503</v>
      </c>
      <c r="Q489">
        <v>593.09038275560295</v>
      </c>
      <c r="R489">
        <v>62.847424568088201</v>
      </c>
      <c r="S489" s="1">
        <f>(Table2[[#This Row],[Close Price]]-Table2[[#This Row],[20D EMA]])/Table2[[#This Row],[20D EMA]]</f>
        <v>2.3730558962942707E-2</v>
      </c>
      <c r="T489" s="1">
        <f>(Table2[[#This Row],[Close Price]]-Table2[[#This Row],[50D EMA]])/Table2[[#This Row],[50D EMA]]</f>
        <v>3.9034970281529677E-2</v>
      </c>
      <c r="U489" s="1">
        <f>(Table2[[#This Row],[Close Price]]-Table2[[#This Row],[200D EMA]])/Table2[[#This Row],[200D EMA]]</f>
        <v>0.1397925504358784</v>
      </c>
      <c r="V489">
        <v>1.1253854268886201</v>
      </c>
      <c r="W489">
        <v>660.5</v>
      </c>
      <c r="X489">
        <v>678.3</v>
      </c>
      <c r="Y489">
        <v>660.5</v>
      </c>
      <c r="Z489">
        <v>678.3</v>
      </c>
      <c r="AA489">
        <v>633</v>
      </c>
      <c r="AB489">
        <v>678.3</v>
      </c>
      <c r="AC489" s="1">
        <f>(Table2[[#This Row],[Close Price]]/Table2[[#This Row],[Day Low]])-1</f>
        <v>2.346707040121121E-2</v>
      </c>
      <c r="AD489" s="1">
        <f>(Table2[[#This Row],[Day High]]/Table2[[#This Row],[Close Price]])-1</f>
        <v>3.4023668639051596E-3</v>
      </c>
      <c r="AE489" s="1">
        <f>(Table2[[#This Row],[Close Price]]/Table2[[#This Row],[Current Week Low]])-1</f>
        <v>2.346707040121121E-2</v>
      </c>
      <c r="AF489" s="1">
        <f>(Table2[[#This Row],[Current Week High]]/Table2[[#This Row],[Close Price]])-1</f>
        <v>3.4023668639051596E-3</v>
      </c>
      <c r="AG489" s="1">
        <f>(Table2[[#This Row],[Close Price]]/Table2[[#This Row],[Current Month Low]])-1</f>
        <v>6.7930489731437671E-2</v>
      </c>
      <c r="AH489" s="1">
        <f>(Table2[[#This Row],[Current Month High]]/Table2[[#This Row],[Close Price]])-1</f>
        <v>3.4023668639051596E-3</v>
      </c>
      <c r="AI489">
        <v>2.4852071005916998</v>
      </c>
      <c r="AJ489">
        <v>39.008842278428901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-0.05</v>
      </c>
      <c r="AM489" t="s">
        <v>3189</v>
      </c>
      <c r="AN489">
        <v>-1.02</v>
      </c>
      <c r="AO489" t="s">
        <v>3189</v>
      </c>
      <c r="AP489">
        <v>-2.1412625306375999E-2</v>
      </c>
      <c r="AQ489">
        <f>(Table2[[#This Row],[Sharpe Ratio]]-AVERAGE(Table2[Sharpe Ratio]))/_xlfn.STDEV.P(Table2[Sharpe Ratio])</f>
        <v>-1.0009272983979407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-0.96807543109477323</v>
      </c>
      <c r="AS489">
        <f>_xlfn.RANK.AVG(Table2[[#This Row],[1Y Return vs Nifty Z-Score]],Table2[1Y Return vs Nifty Z-Score])</f>
        <v>509</v>
      </c>
      <c r="AT489">
        <f>_xlfn.RANK.AVG(Table2[[#This Row],[6M Return vs Nifty Z-Score]],Table2[6M Return vs Nifty Z-Score])</f>
        <v>238</v>
      </c>
      <c r="AU489">
        <f>_xlfn.RANK.AVG(Table2[[#This Row],[Sharpe Ratio Z-Score]],Table2[Sharpe Ratio Z-Score])</f>
        <v>625</v>
      </c>
      <c r="AV489">
        <f>(Table2[[#This Row],[Rank 1Y]]+Table2[[#This Row],[Rank 6M]]+Table2[[#This Row],[Rank Sharpe]])/3</f>
        <v>457.33333333333331</v>
      </c>
    </row>
    <row r="490" spans="1:48" x14ac:dyDescent="0.3">
      <c r="A490" t="s">
        <v>2074</v>
      </c>
      <c r="B490" t="s">
        <v>2075</v>
      </c>
      <c r="C490" t="s">
        <v>3144</v>
      </c>
      <c r="D490" t="s">
        <v>521</v>
      </c>
      <c r="E490">
        <v>3051.3359335199998</v>
      </c>
      <c r="F490">
        <v>53.2</v>
      </c>
      <c r="G490">
        <v>-10.6631312022849</v>
      </c>
      <c r="H490">
        <f>(Table2[[#This Row],[1Y Return vs Nifty]]-AVERAGE(Table2[1Y Return vs Nifty]))/_xlfn.STDEV.P(Table2[1Y Return vs Nifty])</f>
        <v>-0.57644307181448462</v>
      </c>
      <c r="I490">
        <v>2.00613695894644E-2</v>
      </c>
      <c r="J490">
        <f>(Table2[[#This Row],[1M Return vs Nifty]]-AVERAGE(Table2[1M Return vs Nifty]))/_xlfn.STDEV.P(Table2[1M Return vs Nifty])</f>
        <v>-8.398746263207918E-2</v>
      </c>
      <c r="K490">
        <v>28.406791331374102</v>
      </c>
      <c r="L490">
        <f>(Table2[[#This Row],[6M Return vs Nifty]]-AVERAGE(Table2[6M Return vs Nifty]))/_xlfn.STDEV.P(Table2[6M Return vs Nifty])</f>
        <v>0.48623988703734689</v>
      </c>
      <c r="M490">
        <v>-5.4738990135548899</v>
      </c>
      <c r="N490">
        <f>(Table2[[#This Row],[1W Return vs Nifty]]-AVERAGE(Table2[1W Return vs Nifty]))/_xlfn.STDEV.P(Table2[1W Return vs Nifty])</f>
        <v>-1.1554196577106248</v>
      </c>
      <c r="O490">
        <v>55.57</v>
      </c>
      <c r="P490">
        <v>54.2215965959752</v>
      </c>
      <c r="Q490">
        <v>48.0845985045666</v>
      </c>
      <c r="R490">
        <v>33.290647813827199</v>
      </c>
      <c r="S490" s="1">
        <f>(Table2[[#This Row],[Close Price]]-Table2[[#This Row],[20D EMA]])/Table2[[#This Row],[20D EMA]]</f>
        <v>-4.264891128306636E-2</v>
      </c>
      <c r="T490" s="1">
        <f>(Table2[[#This Row],[Close Price]]-Table2[[#This Row],[50D EMA]])/Table2[[#This Row],[50D EMA]]</f>
        <v>-1.8841138220024835E-2</v>
      </c>
      <c r="U490" s="1">
        <f>(Table2[[#This Row],[Close Price]]-Table2[[#This Row],[200D EMA]])/Table2[[#This Row],[200D EMA]]</f>
        <v>0.10638336711800958</v>
      </c>
      <c r="V490">
        <v>0.91618808699589205</v>
      </c>
      <c r="W490">
        <v>52.5</v>
      </c>
      <c r="X490">
        <v>54.4</v>
      </c>
      <c r="Y490">
        <v>52.5</v>
      </c>
      <c r="Z490">
        <v>54.4</v>
      </c>
      <c r="AA490">
        <v>52.5</v>
      </c>
      <c r="AB490">
        <v>57.9</v>
      </c>
      <c r="AC490" s="1">
        <f>(Table2[[#This Row],[Close Price]]/Table2[[#This Row],[Day Low]])-1</f>
        <v>1.3333333333333419E-2</v>
      </c>
      <c r="AD490" s="1">
        <f>(Table2[[#This Row],[Day High]]/Table2[[#This Row],[Close Price]])-1</f>
        <v>2.2556390977443552E-2</v>
      </c>
      <c r="AE490" s="1">
        <f>(Table2[[#This Row],[Close Price]]/Table2[[#This Row],[Current Week Low]])-1</f>
        <v>1.3333333333333419E-2</v>
      </c>
      <c r="AF490" s="1">
        <f>(Table2[[#This Row],[Current Week High]]/Table2[[#This Row],[Close Price]])-1</f>
        <v>2.2556390977443552E-2</v>
      </c>
      <c r="AG490" s="1">
        <f>(Table2[[#This Row],[Close Price]]/Table2[[#This Row],[Current Month Low]])-1</f>
        <v>1.3333333333333419E-2</v>
      </c>
      <c r="AH490" s="1">
        <f>(Table2[[#This Row],[Current Month High]]/Table2[[#This Row],[Close Price]])-1</f>
        <v>8.834586466165395E-2</v>
      </c>
      <c r="AI490">
        <v>18.421052631578899</v>
      </c>
      <c r="AJ490">
        <v>60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0.04</v>
      </c>
      <c r="AM490" t="s">
        <v>3191</v>
      </c>
      <c r="AN490">
        <v>-6.4</v>
      </c>
      <c r="AO490" t="s">
        <v>3189</v>
      </c>
      <c r="AP490">
        <v>-5.1994853596575998E-2</v>
      </c>
      <c r="AQ490">
        <f>(Table2[[#This Row],[Sharpe Ratio]]-AVERAGE(Table2[Sharpe Ratio]))/_xlfn.STDEV.P(Table2[Sharpe Ratio])</f>
        <v>-1.3565857308000195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-2.6861960359198611</v>
      </c>
      <c r="AS490">
        <f>_xlfn.RANK.AVG(Table2[[#This Row],[1Y Return vs Nifty Z-Score]],Table2[1Y Return vs Nifty Z-Score])</f>
        <v>514</v>
      </c>
      <c r="AT490">
        <f>_xlfn.RANK.AVG(Table2[[#This Row],[6M Return vs Nifty Z-Score]],Table2[6M Return vs Nifty Z-Score])</f>
        <v>188</v>
      </c>
      <c r="AU490">
        <f>_xlfn.RANK.AVG(Table2[[#This Row],[Sharpe Ratio Z-Score]],Table2[Sharpe Ratio Z-Score])</f>
        <v>670</v>
      </c>
      <c r="AV490">
        <f>(Table2[[#This Row],[Rank 1Y]]+Table2[[#This Row],[Rank 6M]]+Table2[[#This Row],[Rank Sharpe]])/3</f>
        <v>457.33333333333331</v>
      </c>
    </row>
    <row r="491" spans="1:48" x14ac:dyDescent="0.3">
      <c r="A491" t="s">
        <v>847</v>
      </c>
      <c r="B491" t="s">
        <v>848</v>
      </c>
      <c r="C491" t="s">
        <v>3157</v>
      </c>
      <c r="D491" t="s">
        <v>138</v>
      </c>
      <c r="E491">
        <v>18819.546163110001</v>
      </c>
      <c r="F491">
        <v>1663.55</v>
      </c>
      <c r="G491">
        <v>125.065942619569</v>
      </c>
      <c r="H491">
        <f>(Table2[[#This Row],[1Y Return vs Nifty]]-AVERAGE(Table2[1Y Return vs Nifty]))/_xlfn.STDEV.P(Table2[1Y Return vs Nifty])</f>
        <v>1.8435364150148996</v>
      </c>
      <c r="I491">
        <v>-2.4223018154596598</v>
      </c>
      <c r="J491">
        <f>(Table2[[#This Row],[1M Return vs Nifty]]-AVERAGE(Table2[1M Return vs Nifty]))/_xlfn.STDEV.P(Table2[1M Return vs Nifty])</f>
        <v>-0.32021643020770735</v>
      </c>
      <c r="K491">
        <v>6.9900781504140204</v>
      </c>
      <c r="L491">
        <f>(Table2[[#This Row],[6M Return vs Nifty]]-AVERAGE(Table2[6M Return vs Nifty]))/_xlfn.STDEV.P(Table2[6M Return vs Nifty])</f>
        <v>-0.20738683885424977</v>
      </c>
      <c r="M491">
        <v>2.3104490819335499</v>
      </c>
      <c r="N491">
        <f>(Table2[[#This Row],[1W Return vs Nifty]]-AVERAGE(Table2[1W Return vs Nifty]))/_xlfn.STDEV.P(Table2[1W Return vs Nifty])</f>
        <v>0.35176035404762968</v>
      </c>
      <c r="O491">
        <v>1722.36</v>
      </c>
      <c r="P491">
        <v>1766.8930745544301</v>
      </c>
      <c r="Q491">
        <v>1535.9866796905601</v>
      </c>
      <c r="R491">
        <v>31.7678916613967</v>
      </c>
      <c r="S491" s="1">
        <f>(Table2[[#This Row],[Close Price]]-Table2[[#This Row],[20D EMA]])/Table2[[#This Row],[20D EMA]]</f>
        <v>-3.4145010334657069E-2</v>
      </c>
      <c r="T491" s="1">
        <f>(Table2[[#This Row],[Close Price]]-Table2[[#This Row],[50D EMA]])/Table2[[#This Row],[50D EMA]]</f>
        <v>-5.8488584308074715E-2</v>
      </c>
      <c r="U491" s="1">
        <f>(Table2[[#This Row],[Close Price]]-Table2[[#This Row],[200D EMA]])/Table2[[#This Row],[200D EMA]]</f>
        <v>8.3049756873633029E-2</v>
      </c>
      <c r="V491">
        <v>0.74745485530219902</v>
      </c>
      <c r="W491">
        <v>1653</v>
      </c>
      <c r="X491">
        <v>1723.95</v>
      </c>
      <c r="Y491">
        <v>1653</v>
      </c>
      <c r="Z491">
        <v>1723.95</v>
      </c>
      <c r="AA491">
        <v>1653</v>
      </c>
      <c r="AB491">
        <v>1786.9</v>
      </c>
      <c r="AC491" s="1">
        <f>(Table2[[#This Row],[Close Price]]/Table2[[#This Row],[Day Low]])-1</f>
        <v>6.3823351482152901E-3</v>
      </c>
      <c r="AD491" s="1">
        <f>(Table2[[#This Row],[Day High]]/Table2[[#This Row],[Close Price]])-1</f>
        <v>3.6307895765080866E-2</v>
      </c>
      <c r="AE491" s="1">
        <f>(Table2[[#This Row],[Close Price]]/Table2[[#This Row],[Current Week Low]])-1</f>
        <v>6.3823351482152901E-3</v>
      </c>
      <c r="AF491" s="1">
        <f>(Table2[[#This Row],[Current Week High]]/Table2[[#This Row],[Close Price]])-1</f>
        <v>3.6307895765080866E-2</v>
      </c>
      <c r="AG491" s="1">
        <f>(Table2[[#This Row],[Close Price]]/Table2[[#This Row],[Current Month Low]])-1</f>
        <v>6.3823351482152901E-3</v>
      </c>
      <c r="AH491" s="1">
        <f>(Table2[[#This Row],[Current Month High]]/Table2[[#This Row],[Close Price]])-1</f>
        <v>7.4148657990442235E-2</v>
      </c>
      <c r="AI491">
        <v>29.891101167502999</v>
      </c>
      <c r="AJ491">
        <v>167.13410634277599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</v>
      </c>
      <c r="AM491" t="s">
        <v>3189</v>
      </c>
      <c r="AN491">
        <v>-1.78</v>
      </c>
      <c r="AO491" t="s">
        <v>3189</v>
      </c>
      <c r="AP491">
        <v>9.0152415997986998E-2</v>
      </c>
      <c r="AQ491">
        <f>(Table2[[#This Row],[Sharpe Ratio]]-AVERAGE(Table2[Sharpe Ratio]))/_xlfn.STDEV.P(Table2[Sharpe Ratio])</f>
        <v>0.29652713574798378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39</v>
      </c>
      <c r="AT491">
        <f>_xlfn.RANK.AVG(Table2[[#This Row],[6M Return vs Nifty Z-Score]],Table2[6M Return vs Nifty Z-Score])</f>
        <v>396</v>
      </c>
      <c r="AU491">
        <f>_xlfn.RANK.AVG(Table2[[#This Row],[Sharpe Ratio Z-Score]],Table2[Sharpe Ratio Z-Score])</f>
        <v>260</v>
      </c>
      <c r="AV491">
        <f>(Table2[[#This Row],[Rank 1Y]]+Table2[[#This Row],[Rank 6M]]+Table2[[#This Row],[Rank Sharpe]])/3</f>
        <v>231.66666666666666</v>
      </c>
    </row>
    <row r="492" spans="1:48" x14ac:dyDescent="0.3">
      <c r="A492" t="s">
        <v>211</v>
      </c>
      <c r="B492" t="s">
        <v>212</v>
      </c>
      <c r="C492" t="s">
        <v>3150</v>
      </c>
      <c r="D492" t="s">
        <v>213</v>
      </c>
      <c r="E492">
        <v>120975.16846261</v>
      </c>
      <c r="F492">
        <v>1007.05</v>
      </c>
      <c r="G492">
        <v>-10.7100629728422</v>
      </c>
      <c r="H492">
        <f>(Table2[[#This Row],[1Y Return vs Nifty]]-AVERAGE(Table2[1Y Return vs Nifty]))/_xlfn.STDEV.P(Table2[1Y Return vs Nifty])</f>
        <v>-0.57727984111402553</v>
      </c>
      <c r="I492">
        <v>-14.724637735891701</v>
      </c>
      <c r="J492">
        <f>(Table2[[#This Row],[1M Return vs Nifty]]-AVERAGE(Table2[1M Return vs Nifty]))/_xlfn.STDEV.P(Table2[1M Return vs Nifty])</f>
        <v>-1.5101164954569195</v>
      </c>
      <c r="K492">
        <v>-16.1904241404144</v>
      </c>
      <c r="L492">
        <f>(Table2[[#This Row],[6M Return vs Nifty]]-AVERAGE(Table2[6M Return vs Nifty]))/_xlfn.STDEV.P(Table2[6M Return vs Nifty])</f>
        <v>-0.95813770210081972</v>
      </c>
      <c r="M492">
        <v>-1.6578548063010301</v>
      </c>
      <c r="N492">
        <f>(Table2[[#This Row],[1W Return vs Nifty]]-AVERAGE(Table2[1W Return vs Nifty]))/_xlfn.STDEV.P(Table2[1W Return vs Nifty])</f>
        <v>-0.41656966248851268</v>
      </c>
      <c r="O492">
        <v>1041.24</v>
      </c>
      <c r="P492">
        <v>1053.2296414904099</v>
      </c>
      <c r="Q492">
        <v>1056.9214674618299</v>
      </c>
      <c r="R492">
        <v>38.847648352758497</v>
      </c>
      <c r="S492" s="1">
        <f>(Table2[[#This Row],[Close Price]]-Table2[[#This Row],[20D EMA]])/Table2[[#This Row],[20D EMA]]</f>
        <v>-3.2835849563981459E-2</v>
      </c>
      <c r="T492" s="1">
        <f>(Table2[[#This Row],[Close Price]]-Table2[[#This Row],[50D EMA]])/Table2[[#This Row],[50D EMA]]</f>
        <v>-4.3845748041293077E-2</v>
      </c>
      <c r="U492" s="1">
        <f>(Table2[[#This Row],[Close Price]]-Table2[[#This Row],[200D EMA]])/Table2[[#This Row],[200D EMA]]</f>
        <v>-4.7185594197074111E-2</v>
      </c>
      <c r="V492">
        <v>0.74735511702732305</v>
      </c>
      <c r="W492">
        <v>968.3</v>
      </c>
      <c r="X492">
        <v>1009.15</v>
      </c>
      <c r="Y492">
        <v>968.3</v>
      </c>
      <c r="Z492">
        <v>1009.15</v>
      </c>
      <c r="AA492">
        <v>968.3</v>
      </c>
      <c r="AB492">
        <v>1049</v>
      </c>
      <c r="AC492" s="1">
        <f>(Table2[[#This Row],[Close Price]]/Table2[[#This Row],[Day Low]])-1</f>
        <v>4.0018589280181871E-2</v>
      </c>
      <c r="AD492" s="1">
        <f>(Table2[[#This Row],[Day High]]/Table2[[#This Row],[Close Price]])-1</f>
        <v>2.0852986445558663E-3</v>
      </c>
      <c r="AE492" s="1">
        <f>(Table2[[#This Row],[Close Price]]/Table2[[#This Row],[Current Week Low]])-1</f>
        <v>4.0018589280181871E-2</v>
      </c>
      <c r="AF492" s="1">
        <f>(Table2[[#This Row],[Current Week High]]/Table2[[#This Row],[Close Price]])-1</f>
        <v>2.0852986445558663E-3</v>
      </c>
      <c r="AG492" s="1">
        <f>(Table2[[#This Row],[Close Price]]/Table2[[#This Row],[Current Month Low]])-1</f>
        <v>4.0018589280181871E-2</v>
      </c>
      <c r="AH492" s="1">
        <f>(Table2[[#This Row],[Current Month High]]/Table2[[#This Row],[Close Price]])-1</f>
        <v>4.1656322923390166E-2</v>
      </c>
      <c r="AI492">
        <v>33.8563129933965</v>
      </c>
      <c r="AJ492">
        <v>46.800291545189403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-0.04</v>
      </c>
      <c r="AM492" t="s">
        <v>3189</v>
      </c>
      <c r="AN492">
        <v>-6.56</v>
      </c>
      <c r="AO492" t="s">
        <v>3189</v>
      </c>
      <c r="AP492">
        <v>-3.3721989260300997E-2</v>
      </c>
      <c r="AQ492">
        <f>(Table2[[#This Row],[Sharpe Ratio]]-AVERAGE(Table2[Sharpe Ratio]))/_xlfn.STDEV.P(Table2[Sharpe Ratio])</f>
        <v>-1.1440800159231876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515</v>
      </c>
      <c r="AT492">
        <f>_xlfn.RANK.AVG(Table2[[#This Row],[6M Return vs Nifty Z-Score]],Table2[6M Return vs Nifty Z-Score])</f>
        <v>646</v>
      </c>
      <c r="AU492">
        <f>_xlfn.RANK.AVG(Table2[[#This Row],[Sharpe Ratio Z-Score]],Table2[Sharpe Ratio Z-Score])</f>
        <v>651</v>
      </c>
      <c r="AV492">
        <f>(Table2[[#This Row],[Rank 1Y]]+Table2[[#This Row],[Rank 6M]]+Table2[[#This Row],[Rank Sharpe]])/3</f>
        <v>604</v>
      </c>
    </row>
    <row r="493" spans="1:48" x14ac:dyDescent="0.3">
      <c r="A493" t="s">
        <v>277</v>
      </c>
      <c r="B493" t="s">
        <v>278</v>
      </c>
      <c r="C493" t="s">
        <v>3148</v>
      </c>
      <c r="D493" t="s">
        <v>54</v>
      </c>
      <c r="E493">
        <v>96633.362864909999</v>
      </c>
      <c r="F493">
        <v>2411.9499999999998</v>
      </c>
      <c r="G493">
        <v>10.4152322115769</v>
      </c>
      <c r="H493">
        <f>(Table2[[#This Row],[1Y Return vs Nifty]]-AVERAGE(Table2[1Y Return vs Nifty]))/_xlfn.STDEV.P(Table2[1Y Return vs Nifty])</f>
        <v>-0.20062670733806626</v>
      </c>
      <c r="I493">
        <v>15.7594339438809</v>
      </c>
      <c r="J493">
        <f>(Table2[[#This Row],[1M Return vs Nifty]]-AVERAGE(Table2[1M Return vs Nifty]))/_xlfn.STDEV.P(Table2[1M Return vs Nifty])</f>
        <v>1.4383478543565118</v>
      </c>
      <c r="K493">
        <v>0.67503574017484802</v>
      </c>
      <c r="L493">
        <f>(Table2[[#This Row],[6M Return vs Nifty]]-AVERAGE(Table2[6M Return vs Nifty]))/_xlfn.STDEV.P(Table2[6M Return vs Nifty])</f>
        <v>-0.41191318955380241</v>
      </c>
      <c r="M493">
        <v>-2.4793049493814499</v>
      </c>
      <c r="N493">
        <f>(Table2[[#This Row],[1W Return vs Nifty]]-AVERAGE(Table2[1W Return vs Nifty]))/_xlfn.STDEV.P(Table2[1W Return vs Nifty])</f>
        <v>-0.57561615181808345</v>
      </c>
      <c r="O493">
        <v>2350.14</v>
      </c>
      <c r="P493">
        <v>2256.7654160510001</v>
      </c>
      <c r="Q493">
        <v>2109.6893932471498</v>
      </c>
      <c r="R493">
        <v>55.848459620419597</v>
      </c>
      <c r="S493" s="1">
        <f>(Table2[[#This Row],[Close Price]]-Table2[[#This Row],[20D EMA]])/Table2[[#This Row],[20D EMA]]</f>
        <v>2.6300560817653394E-2</v>
      </c>
      <c r="T493" s="1">
        <f>(Table2[[#This Row],[Close Price]]-Table2[[#This Row],[50D EMA]])/Table2[[#This Row],[50D EMA]]</f>
        <v>6.8764162568810266E-2</v>
      </c>
      <c r="U493" s="1">
        <f>(Table2[[#This Row],[Close Price]]-Table2[[#This Row],[200D EMA]])/Table2[[#This Row],[200D EMA]]</f>
        <v>0.14327256311775</v>
      </c>
      <c r="V493">
        <v>0.87600504756285702</v>
      </c>
      <c r="W493">
        <v>2394.0500000000002</v>
      </c>
      <c r="X493">
        <v>2508</v>
      </c>
      <c r="Y493">
        <v>2394.0500000000002</v>
      </c>
      <c r="Z493">
        <v>2508</v>
      </c>
      <c r="AA493">
        <v>2371</v>
      </c>
      <c r="AB493">
        <v>2555.4</v>
      </c>
      <c r="AC493" s="1">
        <f>(Table2[[#This Row],[Close Price]]/Table2[[#This Row],[Day Low]])-1</f>
        <v>7.4768697395624084E-3</v>
      </c>
      <c r="AD493" s="1">
        <f>(Table2[[#This Row],[Day High]]/Table2[[#This Row],[Close Price]])-1</f>
        <v>3.9822550218702846E-2</v>
      </c>
      <c r="AE493" s="1">
        <f>(Table2[[#This Row],[Close Price]]/Table2[[#This Row],[Current Week Low]])-1</f>
        <v>7.4768697395624084E-3</v>
      </c>
      <c r="AF493" s="1">
        <f>(Table2[[#This Row],[Current Week High]]/Table2[[#This Row],[Close Price]])-1</f>
        <v>3.9822550218702846E-2</v>
      </c>
      <c r="AG493" s="1">
        <f>(Table2[[#This Row],[Close Price]]/Table2[[#This Row],[Current Month Low]])-1</f>
        <v>1.7271193589202705E-2</v>
      </c>
      <c r="AH493" s="1">
        <f>(Table2[[#This Row],[Current Month High]]/Table2[[#This Row],[Close Price]])-1</f>
        <v>5.9474698895084943E-2</v>
      </c>
      <c r="AI493">
        <v>5.9474698895084899</v>
      </c>
      <c r="AJ493">
        <v>43.3082796114197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-7.0000000000000007E-2</v>
      </c>
      <c r="AM493" t="s">
        <v>3189</v>
      </c>
      <c r="AN493">
        <v>3.98</v>
      </c>
      <c r="AO493" t="s">
        <v>3191</v>
      </c>
      <c r="AQ493">
        <f>(Table2[[#This Row],[Sharpe Ratio]]-AVERAGE(Table2[Sharpe Ratio]))/_xlfn.STDEV.P(Table2[Sharpe Ratio])</f>
        <v>-0.75190748604766899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-0.50171568040110925</v>
      </c>
      <c r="AS493">
        <f>_xlfn.RANK.AVG(Table2[[#This Row],[1Y Return vs Nifty Z-Score]],Table2[1Y Return vs Nifty Z-Score])</f>
        <v>368</v>
      </c>
      <c r="AT493">
        <f>_xlfn.RANK.AVG(Table2[[#This Row],[6M Return vs Nifty Z-Score]],Table2[6M Return vs Nifty Z-Score])</f>
        <v>458</v>
      </c>
      <c r="AU493">
        <f>_xlfn.RANK.AVG(Table2[[#This Row],[Sharpe Ratio Z-Score]],Table2[Sharpe Ratio Z-Score])</f>
        <v>556</v>
      </c>
      <c r="AV493">
        <f>(Table2[[#This Row],[Rank 1Y]]+Table2[[#This Row],[Rank 6M]]+Table2[[#This Row],[Rank Sharpe]])/3</f>
        <v>460.66666666666669</v>
      </c>
    </row>
    <row r="494" spans="1:48" x14ac:dyDescent="0.3">
      <c r="A494" t="s">
        <v>147</v>
      </c>
      <c r="B494" t="s">
        <v>148</v>
      </c>
      <c r="C494" t="s">
        <v>3152</v>
      </c>
      <c r="D494" t="s">
        <v>127</v>
      </c>
      <c r="E494">
        <v>186591.345943327</v>
      </c>
      <c r="F494">
        <v>149.47</v>
      </c>
      <c r="G494">
        <v>-11.845908267639199</v>
      </c>
      <c r="H494">
        <f>(Table2[[#This Row],[1Y Return vs Nifty]]-AVERAGE(Table2[1Y Return vs Nifty]))/_xlfn.STDEV.P(Table2[1Y Return vs Nifty])</f>
        <v>-0.59753137776878928</v>
      </c>
      <c r="I494">
        <v>-3.2714505686969102</v>
      </c>
      <c r="J494">
        <f>(Table2[[#This Row],[1M Return vs Nifty]]-AVERAGE(Table2[1M Return vs Nifty]))/_xlfn.STDEV.P(Table2[1M Return vs Nifty])</f>
        <v>-0.40234734936145844</v>
      </c>
      <c r="K494">
        <v>-13.453903098143</v>
      </c>
      <c r="L494">
        <f>(Table2[[#This Row],[6M Return vs Nifty]]-AVERAGE(Table2[6M Return vs Nifty]))/_xlfn.STDEV.P(Table2[6M Return vs Nifty])</f>
        <v>-0.86950953050203095</v>
      </c>
      <c r="M494">
        <v>-0.23381694121364499</v>
      </c>
      <c r="N494">
        <f>(Table2[[#This Row],[1W Return vs Nifty]]-AVERAGE(Table2[1W Return vs Nifty]))/_xlfn.STDEV.P(Table2[1W Return vs Nifty])</f>
        <v>-0.14085210978933149</v>
      </c>
      <c r="O494">
        <v>153.09</v>
      </c>
      <c r="P494">
        <v>157.67658236312801</v>
      </c>
      <c r="Q494">
        <v>152.58257065859399</v>
      </c>
      <c r="R494">
        <v>30.5312520457055</v>
      </c>
      <c r="S494" s="1">
        <f>(Table2[[#This Row],[Close Price]]-Table2[[#This Row],[20D EMA]])/Table2[[#This Row],[20D EMA]]</f>
        <v>-2.3646221177085404E-2</v>
      </c>
      <c r="T494" s="1">
        <f>(Table2[[#This Row],[Close Price]]-Table2[[#This Row],[50D EMA]])/Table2[[#This Row],[50D EMA]]</f>
        <v>-5.2046932018277182E-2</v>
      </c>
      <c r="U494" s="1">
        <f>(Table2[[#This Row],[Close Price]]-Table2[[#This Row],[200D EMA]])/Table2[[#This Row],[200D EMA]]</f>
        <v>-2.0399254286771869E-2</v>
      </c>
      <c r="V494">
        <v>0.74570157419756</v>
      </c>
      <c r="W494">
        <v>148.05000000000001</v>
      </c>
      <c r="X494">
        <v>150.9</v>
      </c>
      <c r="Y494">
        <v>148.05000000000001</v>
      </c>
      <c r="Z494">
        <v>150.9</v>
      </c>
      <c r="AA494">
        <v>148.05000000000001</v>
      </c>
      <c r="AB494">
        <v>153.9</v>
      </c>
      <c r="AC494" s="1">
        <f>(Table2[[#This Row],[Close Price]]/Table2[[#This Row],[Day Low]])-1</f>
        <v>9.5913542722052547E-3</v>
      </c>
      <c r="AD494" s="1">
        <f>(Table2[[#This Row],[Day High]]/Table2[[#This Row],[Close Price]])-1</f>
        <v>9.5671372181709291E-3</v>
      </c>
      <c r="AE494" s="1">
        <f>(Table2[[#This Row],[Close Price]]/Table2[[#This Row],[Current Week Low]])-1</f>
        <v>9.5913542722052547E-3</v>
      </c>
      <c r="AF494" s="1">
        <f>(Table2[[#This Row],[Current Week High]]/Table2[[#This Row],[Close Price]])-1</f>
        <v>9.5671372181709291E-3</v>
      </c>
      <c r="AG494" s="1">
        <f>(Table2[[#This Row],[Close Price]]/Table2[[#This Row],[Current Month Low]])-1</f>
        <v>9.5913542722052547E-3</v>
      </c>
      <c r="AH494" s="1">
        <f>(Table2[[#This Row],[Current Month High]]/Table2[[#This Row],[Close Price]])-1</f>
        <v>2.9638054459088847E-2</v>
      </c>
      <c r="AI494">
        <v>23.503044089114798</v>
      </c>
      <c r="AJ494">
        <v>30.427574171029601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</v>
      </c>
      <c r="AM494" t="s">
        <v>3189</v>
      </c>
      <c r="AN494">
        <v>-3.03</v>
      </c>
      <c r="AO494" t="s">
        <v>3189</v>
      </c>
      <c r="AP494">
        <v>-1.9176250625345E-2</v>
      </c>
      <c r="AQ494">
        <f>(Table2[[#This Row],[Sharpe Ratio]]-AVERAGE(Table2[Sharpe Ratio]))/_xlfn.STDEV.P(Table2[Sharpe Ratio])</f>
        <v>-0.97491920291936285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527</v>
      </c>
      <c r="AT494">
        <f>_xlfn.RANK.AVG(Table2[[#This Row],[6M Return vs Nifty Z-Score]],Table2[6M Return vs Nifty Z-Score])</f>
        <v>606</v>
      </c>
      <c r="AU494">
        <f>_xlfn.RANK.AVG(Table2[[#This Row],[Sharpe Ratio Z-Score]],Table2[Sharpe Ratio Z-Score])</f>
        <v>619</v>
      </c>
      <c r="AV494">
        <f>(Table2[[#This Row],[Rank 1Y]]+Table2[[#This Row],[Rank 6M]]+Table2[[#This Row],[Rank Sharpe]])/3</f>
        <v>584</v>
      </c>
    </row>
    <row r="495" spans="1:48" x14ac:dyDescent="0.3">
      <c r="A495" t="s">
        <v>173</v>
      </c>
      <c r="B495" t="s">
        <v>174</v>
      </c>
      <c r="C495" t="s">
        <v>3143</v>
      </c>
      <c r="D495" t="s">
        <v>21</v>
      </c>
      <c r="E495">
        <v>154479.29747039999</v>
      </c>
      <c r="F495">
        <v>1579.2</v>
      </c>
      <c r="G495">
        <v>-1.35549042520331</v>
      </c>
      <c r="H495">
        <f>(Table2[[#This Row],[1Y Return vs Nifty]]-AVERAGE(Table2[1Y Return vs Nifty]))/_xlfn.STDEV.P(Table2[1Y Return vs Nifty])</f>
        <v>-0.41049263012151632</v>
      </c>
      <c r="I495">
        <v>6.4185152892912596</v>
      </c>
      <c r="J495">
        <f>(Table2[[#This Row],[1M Return vs Nifty]]-AVERAGE(Table2[1M Return vs Nifty]))/_xlfn.STDEV.P(Table2[1M Return vs Nifty])</f>
        <v>0.53488043252127204</v>
      </c>
      <c r="K495">
        <v>11.6533520403941</v>
      </c>
      <c r="L495">
        <f>(Table2[[#This Row],[6M Return vs Nifty]]-AVERAGE(Table2[6M Return vs Nifty]))/_xlfn.STDEV.P(Table2[6M Return vs Nifty])</f>
        <v>-5.6356595655295397E-2</v>
      </c>
      <c r="M495">
        <v>0.33276298024741802</v>
      </c>
      <c r="N495">
        <f>(Table2[[#This Row],[1W Return vs Nifty]]-AVERAGE(Table2[1W Return vs Nifty]))/_xlfn.STDEV.P(Table2[1W Return vs Nifty])</f>
        <v>-3.1152758961920386E-2</v>
      </c>
      <c r="O495">
        <v>1601.74</v>
      </c>
      <c r="P495">
        <v>1537.55789292543</v>
      </c>
      <c r="Q495">
        <v>1374.76354940542</v>
      </c>
      <c r="R495">
        <v>34.389255666586202</v>
      </c>
      <c r="S495" s="1">
        <f>(Table2[[#This Row],[Close Price]]-Table2[[#This Row],[20D EMA]])/Table2[[#This Row],[20D EMA]]</f>
        <v>-1.4072196486321104E-2</v>
      </c>
      <c r="T495" s="1">
        <f>(Table2[[#This Row],[Close Price]]-Table2[[#This Row],[50D EMA]])/Table2[[#This Row],[50D EMA]]</f>
        <v>2.7083277492296446E-2</v>
      </c>
      <c r="U495" s="1">
        <f>(Table2[[#This Row],[Close Price]]-Table2[[#This Row],[200D EMA]])/Table2[[#This Row],[200D EMA]]</f>
        <v>0.1487066271745407</v>
      </c>
      <c r="V495">
        <v>0.84268980899478396</v>
      </c>
      <c r="W495">
        <v>1574.75</v>
      </c>
      <c r="X495">
        <v>1631.3</v>
      </c>
      <c r="Y495">
        <v>1574.75</v>
      </c>
      <c r="Z495">
        <v>1631.3</v>
      </c>
      <c r="AA495">
        <v>1574.75</v>
      </c>
      <c r="AB495">
        <v>1662</v>
      </c>
      <c r="AC495" s="1">
        <f>(Table2[[#This Row],[Close Price]]/Table2[[#This Row],[Day Low]])-1</f>
        <v>2.8258453722813659E-3</v>
      </c>
      <c r="AD495" s="1">
        <f>(Table2[[#This Row],[Day High]]/Table2[[#This Row],[Close Price]])-1</f>
        <v>3.2991388044579573E-2</v>
      </c>
      <c r="AE495" s="1">
        <f>(Table2[[#This Row],[Close Price]]/Table2[[#This Row],[Current Week Low]])-1</f>
        <v>2.8258453722813659E-3</v>
      </c>
      <c r="AF495" s="1">
        <f>(Table2[[#This Row],[Current Week High]]/Table2[[#This Row],[Close Price]])-1</f>
        <v>3.2991388044579573E-2</v>
      </c>
      <c r="AG495" s="1">
        <f>(Table2[[#This Row],[Close Price]]/Table2[[#This Row],[Current Month Low]])-1</f>
        <v>2.8258453722813659E-3</v>
      </c>
      <c r="AH495" s="1">
        <f>(Table2[[#This Row],[Current Month High]]/Table2[[#This Row],[Close Price]])-1</f>
        <v>5.2431610942249129E-2</v>
      </c>
      <c r="AI495">
        <v>5.4331306990881503</v>
      </c>
      <c r="AJ495">
        <v>43.805491053134801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-0.06</v>
      </c>
      <c r="AM495" t="s">
        <v>3189</v>
      </c>
      <c r="AN495">
        <v>-1.99</v>
      </c>
      <c r="AO495" t="s">
        <v>3189</v>
      </c>
      <c r="AP495">
        <v>-1.2202931981378E-2</v>
      </c>
      <c r="AQ495">
        <f>(Table2[[#This Row],[Sharpe Ratio]]-AVERAGE(Table2[Sharpe Ratio]))/_xlfn.STDEV.P(Table2[Sharpe Ratio])</f>
        <v>-0.89382244456613835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-0.85694399678359834</v>
      </c>
      <c r="AS495">
        <f>_xlfn.RANK.AVG(Table2[[#This Row],[1Y Return vs Nifty Z-Score]],Table2[1Y Return vs Nifty Z-Score])</f>
        <v>444</v>
      </c>
      <c r="AT495">
        <f>_xlfn.RANK.AVG(Table2[[#This Row],[6M Return vs Nifty Z-Score]],Table2[6M Return vs Nifty Z-Score])</f>
        <v>341</v>
      </c>
      <c r="AU495">
        <f>_xlfn.RANK.AVG(Table2[[#This Row],[Sharpe Ratio Z-Score]],Table2[Sharpe Ratio Z-Score])</f>
        <v>602</v>
      </c>
      <c r="AV495">
        <f>(Table2[[#This Row],[Rank 1Y]]+Table2[[#This Row],[Rank 6M]]+Table2[[#This Row],[Rank Sharpe]])/3</f>
        <v>462.33333333333331</v>
      </c>
    </row>
    <row r="496" spans="1:48" x14ac:dyDescent="0.3">
      <c r="A496" t="s">
        <v>1395</v>
      </c>
      <c r="B496" t="s">
        <v>1396</v>
      </c>
      <c r="C496" t="s">
        <v>3157</v>
      </c>
      <c r="D496" t="s">
        <v>138</v>
      </c>
      <c r="E496">
        <v>8121.9794783009902</v>
      </c>
      <c r="F496">
        <v>127.73</v>
      </c>
      <c r="G496">
        <v>29.103485847533999</v>
      </c>
      <c r="H496">
        <f>(Table2[[#This Row],[1Y Return vs Nifty]]-AVERAGE(Table2[1Y Return vs Nifty]))/_xlfn.STDEV.P(Table2[1Y Return vs Nifty])</f>
        <v>0.13257523068620303</v>
      </c>
      <c r="I496">
        <v>-0.61367413549967698</v>
      </c>
      <c r="J496">
        <f>(Table2[[#This Row],[1M Return vs Nifty]]-AVERAGE(Table2[1M Return vs Nifty]))/_xlfn.STDEV.P(Table2[1M Return vs Nifty])</f>
        <v>-0.14528329488162073</v>
      </c>
      <c r="K496">
        <v>5.09983009574358</v>
      </c>
      <c r="L496">
        <f>(Table2[[#This Row],[6M Return vs Nifty]]-AVERAGE(Table2[6M Return vs Nifty]))/_xlfn.STDEV.P(Table2[6M Return vs Nifty])</f>
        <v>-0.26860662352455283</v>
      </c>
      <c r="M496">
        <v>-2.6213391439698999</v>
      </c>
      <c r="N496">
        <f>(Table2[[#This Row],[1W Return vs Nifty]]-AVERAGE(Table2[1W Return vs Nifty]))/_xlfn.STDEV.P(Table2[1W Return vs Nifty])</f>
        <v>-0.60311634790951507</v>
      </c>
      <c r="O496">
        <v>132.99</v>
      </c>
      <c r="P496">
        <v>134.16528200963299</v>
      </c>
      <c r="Q496">
        <v>120.576159369403</v>
      </c>
      <c r="R496">
        <v>37.635543880982098</v>
      </c>
      <c r="S496" s="1">
        <f>(Table2[[#This Row],[Close Price]]-Table2[[#This Row],[20D EMA]])/Table2[[#This Row],[20D EMA]]</f>
        <v>-3.9551846003458943E-2</v>
      </c>
      <c r="T496" s="1">
        <f>(Table2[[#This Row],[Close Price]]-Table2[[#This Row],[50D EMA]])/Table2[[#This Row],[50D EMA]]</f>
        <v>-4.7965329877001528E-2</v>
      </c>
      <c r="U496" s="1">
        <f>(Table2[[#This Row],[Close Price]]-Table2[[#This Row],[200D EMA]])/Table2[[#This Row],[200D EMA]]</f>
        <v>5.933047351989499E-2</v>
      </c>
      <c r="V496">
        <v>0.74432175327612704</v>
      </c>
      <c r="W496">
        <v>124.86</v>
      </c>
      <c r="X496">
        <v>128.86000000000001</v>
      </c>
      <c r="Y496">
        <v>124.86</v>
      </c>
      <c r="Z496">
        <v>128.86000000000001</v>
      </c>
      <c r="AA496">
        <v>124.86</v>
      </c>
      <c r="AB496">
        <v>136.29</v>
      </c>
      <c r="AC496" s="1">
        <f>(Table2[[#This Row],[Close Price]]/Table2[[#This Row],[Day Low]])-1</f>
        <v>2.2985744033317435E-2</v>
      </c>
      <c r="AD496" s="1">
        <f>(Table2[[#This Row],[Day High]]/Table2[[#This Row],[Close Price]])-1</f>
        <v>8.8467861896188715E-3</v>
      </c>
      <c r="AE496" s="1">
        <f>(Table2[[#This Row],[Close Price]]/Table2[[#This Row],[Current Week Low]])-1</f>
        <v>2.2985744033317435E-2</v>
      </c>
      <c r="AF496" s="1">
        <f>(Table2[[#This Row],[Current Week High]]/Table2[[#This Row],[Close Price]])-1</f>
        <v>8.8467861896188715E-3</v>
      </c>
      <c r="AG496" s="1">
        <f>(Table2[[#This Row],[Close Price]]/Table2[[#This Row],[Current Month Low]])-1</f>
        <v>2.2985744033317435E-2</v>
      </c>
      <c r="AH496" s="1">
        <f>(Table2[[#This Row],[Current Month High]]/Table2[[#This Row],[Close Price]])-1</f>
        <v>6.7016362639943594E-2</v>
      </c>
      <c r="AI496">
        <v>28.677679480153401</v>
      </c>
      <c r="AJ496">
        <v>85.115942028985501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-0.09</v>
      </c>
      <c r="AM496" t="s">
        <v>3189</v>
      </c>
      <c r="AN496">
        <v>-10.16</v>
      </c>
      <c r="AO496" t="s">
        <v>3189</v>
      </c>
      <c r="AP496">
        <v>2.3770206544559999E-3</v>
      </c>
      <c r="AQ496">
        <f>(Table2[[#This Row],[Sharpe Ratio]]-AVERAGE(Table2[Sharpe Ratio]))/_xlfn.STDEV.P(Table2[Sharpe Ratio])</f>
        <v>-0.7242637371445817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257</v>
      </c>
      <c r="AT496">
        <f>_xlfn.RANK.AVG(Table2[[#This Row],[6M Return vs Nifty Z-Score]],Table2[6M Return vs Nifty Z-Score])</f>
        <v>413</v>
      </c>
      <c r="AU496">
        <f>_xlfn.RANK.AVG(Table2[[#This Row],[Sharpe Ratio Z-Score]],Table2[Sharpe Ratio Z-Score])</f>
        <v>522</v>
      </c>
      <c r="AV496">
        <f>(Table2[[#This Row],[Rank 1Y]]+Table2[[#This Row],[Rank 6M]]+Table2[[#This Row],[Rank Sharpe]])/3</f>
        <v>397.33333333333331</v>
      </c>
    </row>
    <row r="497" spans="1:48" x14ac:dyDescent="0.3">
      <c r="A497" t="s">
        <v>668</v>
      </c>
      <c r="B497" t="s">
        <v>669</v>
      </c>
      <c r="C497" t="s">
        <v>3155</v>
      </c>
      <c r="D497" t="s">
        <v>257</v>
      </c>
      <c r="E497">
        <v>27841.4622027599</v>
      </c>
      <c r="F497">
        <v>3701.4</v>
      </c>
      <c r="G497">
        <v>-11.346028271506601</v>
      </c>
      <c r="H497">
        <f>(Table2[[#This Row],[1Y Return vs Nifty]]-AVERAGE(Table2[1Y Return vs Nifty]))/_xlfn.STDEV.P(Table2[1Y Return vs Nifty])</f>
        <v>-0.58861877487204384</v>
      </c>
      <c r="I497">
        <v>-11.5278576693795</v>
      </c>
      <c r="J497">
        <f>(Table2[[#This Row],[1M Return vs Nifty]]-AVERAGE(Table2[1M Return vs Nifty]))/_xlfn.STDEV.P(Table2[1M Return vs Nifty])</f>
        <v>-1.2009192150109582</v>
      </c>
      <c r="K497">
        <v>33.412933426988403</v>
      </c>
      <c r="L497">
        <f>(Table2[[#This Row],[6M Return vs Nifty]]-AVERAGE(Table2[6M Return vs Nifty]))/_xlfn.STDEV.P(Table2[6M Return vs Nifty])</f>
        <v>0.64837466102386487</v>
      </c>
      <c r="M497">
        <v>-2.6718022920892399</v>
      </c>
      <c r="N497">
        <f>(Table2[[#This Row],[1W Return vs Nifty]]-AVERAGE(Table2[1W Return vs Nifty]))/_xlfn.STDEV.P(Table2[1W Return vs Nifty])</f>
        <v>-0.61288685755822225</v>
      </c>
      <c r="O497">
        <v>3809.53</v>
      </c>
      <c r="P497">
        <v>3894.6629929123801</v>
      </c>
      <c r="Q497">
        <v>3600.7400450024502</v>
      </c>
      <c r="R497">
        <v>38.524052474375303</v>
      </c>
      <c r="S497" s="1">
        <f>(Table2[[#This Row],[Close Price]]-Table2[[#This Row],[20D EMA]])/Table2[[#This Row],[20D EMA]]</f>
        <v>-2.8384078875871854E-2</v>
      </c>
      <c r="T497" s="1">
        <f>(Table2[[#This Row],[Close Price]]-Table2[[#This Row],[50D EMA]])/Table2[[#This Row],[50D EMA]]</f>
        <v>-4.9622520167748936E-2</v>
      </c>
      <c r="U497" s="1">
        <f>(Table2[[#This Row],[Close Price]]-Table2[[#This Row],[200D EMA]])/Table2[[#This Row],[200D EMA]]</f>
        <v>2.7955351883082527E-2</v>
      </c>
      <c r="V497">
        <v>0.742674774186729</v>
      </c>
      <c r="W497">
        <v>3650.1</v>
      </c>
      <c r="X497">
        <v>3719.95</v>
      </c>
      <c r="Y497">
        <v>3650.1</v>
      </c>
      <c r="Z497">
        <v>3719.95</v>
      </c>
      <c r="AA497">
        <v>3650.1</v>
      </c>
      <c r="AB497">
        <v>3935.4</v>
      </c>
      <c r="AC497" s="1">
        <f>(Table2[[#This Row],[Close Price]]/Table2[[#This Row],[Day Low]])-1</f>
        <v>1.4054409468233775E-2</v>
      </c>
      <c r="AD497" s="1">
        <f>(Table2[[#This Row],[Day High]]/Table2[[#This Row],[Close Price]])-1</f>
        <v>5.0116172259144776E-3</v>
      </c>
      <c r="AE497" s="1">
        <f>(Table2[[#This Row],[Close Price]]/Table2[[#This Row],[Current Week Low]])-1</f>
        <v>1.4054409468233775E-2</v>
      </c>
      <c r="AF497" s="1">
        <f>(Table2[[#This Row],[Current Week High]]/Table2[[#This Row],[Close Price]])-1</f>
        <v>5.0116172259144776E-3</v>
      </c>
      <c r="AG497" s="1">
        <f>(Table2[[#This Row],[Close Price]]/Table2[[#This Row],[Current Month Low]])-1</f>
        <v>1.4054409468233775E-2</v>
      </c>
      <c r="AH497" s="1">
        <f>(Table2[[#This Row],[Current Month High]]/Table2[[#This Row],[Close Price]])-1</f>
        <v>6.3219322418544444E-2</v>
      </c>
      <c r="AI497">
        <v>30.164262171070298</v>
      </c>
      <c r="AJ497">
        <v>46.619132501485403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-0.2</v>
      </c>
      <c r="AM497" t="s">
        <v>3189</v>
      </c>
      <c r="AN497">
        <v>-0.1</v>
      </c>
      <c r="AO497" t="s">
        <v>3189</v>
      </c>
      <c r="AP497">
        <v>8.4323344745874995E-2</v>
      </c>
      <c r="AQ497">
        <f>(Table2[[#This Row],[Sharpe Ratio]]-AVERAGE(Table2[Sharpe Ratio]))/_xlfn.STDEV.P(Table2[Sharpe Ratio])</f>
        <v>0.2287374925534584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522</v>
      </c>
      <c r="AT497">
        <f>_xlfn.RANK.AVG(Table2[[#This Row],[6M Return vs Nifty Z-Score]],Table2[6M Return vs Nifty Z-Score])</f>
        <v>147</v>
      </c>
      <c r="AU497">
        <f>_xlfn.RANK.AVG(Table2[[#This Row],[Sharpe Ratio Z-Score]],Table2[Sharpe Ratio Z-Score])</f>
        <v>282</v>
      </c>
      <c r="AV497">
        <f>(Table2[[#This Row],[Rank 1Y]]+Table2[[#This Row],[Rank 6M]]+Table2[[#This Row],[Rank Sharpe]])/3</f>
        <v>317</v>
      </c>
    </row>
    <row r="498" spans="1:48" x14ac:dyDescent="0.3">
      <c r="A498" t="s">
        <v>1264</v>
      </c>
      <c r="B498" t="s">
        <v>1265</v>
      </c>
      <c r="C498" t="s">
        <v>3144</v>
      </c>
      <c r="D498" t="s">
        <v>24</v>
      </c>
      <c r="E498">
        <v>9296.3428587100007</v>
      </c>
      <c r="F498">
        <v>81.7</v>
      </c>
      <c r="G498">
        <v>-32.121985803341303</v>
      </c>
      <c r="H498">
        <f>(Table2[[#This Row],[1Y Return vs Nifty]]-AVERAGE(Table2[1Y Return vs Nifty]))/_xlfn.STDEV.P(Table2[1Y Return vs Nifty])</f>
        <v>-0.9590433982085893</v>
      </c>
      <c r="I498">
        <v>2.0483062714412301</v>
      </c>
      <c r="J498">
        <f>(Table2[[#This Row],[1M Return vs Nifty]]-AVERAGE(Table2[1M Return vs Nifty]))/_xlfn.STDEV.P(Table2[1M Return vs Nifty])</f>
        <v>0.11218737413583461</v>
      </c>
      <c r="K498">
        <v>-26.589981982446002</v>
      </c>
      <c r="L498">
        <f>(Table2[[#This Row],[6M Return vs Nifty]]-AVERAGE(Table2[6M Return vs Nifty]))/_xlfn.STDEV.P(Table2[6M Return vs Nifty])</f>
        <v>-1.2949499475531954</v>
      </c>
      <c r="M498">
        <v>2.2576453472029399</v>
      </c>
      <c r="N498">
        <f>(Table2[[#This Row],[1W Return vs Nifty]]-AVERAGE(Table2[1W Return vs Nifty]))/_xlfn.STDEV.P(Table2[1W Return vs Nifty])</f>
        <v>0.34153666767647606</v>
      </c>
      <c r="O498">
        <v>82.48</v>
      </c>
      <c r="P498">
        <v>85.430925586221505</v>
      </c>
      <c r="Q498">
        <v>91.343883117073005</v>
      </c>
      <c r="R498">
        <v>46.1760943279955</v>
      </c>
      <c r="S498" s="1">
        <f>(Table2[[#This Row],[Close Price]]-Table2[[#This Row],[20D EMA]])/Table2[[#This Row],[20D EMA]]</f>
        <v>-9.4568380213385199E-3</v>
      </c>
      <c r="T498" s="1">
        <f>(Table2[[#This Row],[Close Price]]-Table2[[#This Row],[50D EMA]])/Table2[[#This Row],[50D EMA]]</f>
        <v>-4.3671838513045853E-2</v>
      </c>
      <c r="U498" s="1">
        <f>(Table2[[#This Row],[Close Price]]-Table2[[#This Row],[200D EMA]])/Table2[[#This Row],[200D EMA]]</f>
        <v>-0.10557776599789059</v>
      </c>
      <c r="V498">
        <v>0.74224678391338395</v>
      </c>
      <c r="W498">
        <v>80.61</v>
      </c>
      <c r="X498">
        <v>83.09</v>
      </c>
      <c r="Y498">
        <v>80.61</v>
      </c>
      <c r="Z498">
        <v>83.09</v>
      </c>
      <c r="AA498">
        <v>80.61</v>
      </c>
      <c r="AB498">
        <v>86.9</v>
      </c>
      <c r="AC498" s="1">
        <f>(Table2[[#This Row],[Close Price]]/Table2[[#This Row],[Day Low]])-1</f>
        <v>1.3521895546458218E-2</v>
      </c>
      <c r="AD498" s="1">
        <f>(Table2[[#This Row],[Day High]]/Table2[[#This Row],[Close Price]])-1</f>
        <v>1.7013463892288971E-2</v>
      </c>
      <c r="AE498" s="1">
        <f>(Table2[[#This Row],[Close Price]]/Table2[[#This Row],[Current Week Low]])-1</f>
        <v>1.3521895546458218E-2</v>
      </c>
      <c r="AF498" s="1">
        <f>(Table2[[#This Row],[Current Week High]]/Table2[[#This Row],[Close Price]])-1</f>
        <v>1.7013463892288971E-2</v>
      </c>
      <c r="AG498" s="1">
        <f>(Table2[[#This Row],[Close Price]]/Table2[[#This Row],[Current Month Low]])-1</f>
        <v>1.3521895546458218E-2</v>
      </c>
      <c r="AH498" s="1">
        <f>(Table2[[#This Row],[Current Month High]]/Table2[[#This Row],[Close Price]])-1</f>
        <v>6.3647490820073482E-2</v>
      </c>
      <c r="AI498">
        <v>42.594859241126002</v>
      </c>
      <c r="AJ498">
        <v>9.5174262734584598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-0.23</v>
      </c>
      <c r="AM498" t="s">
        <v>3189</v>
      </c>
      <c r="AN498">
        <v>-2.2999999999999998</v>
      </c>
      <c r="AO498" t="s">
        <v>3189</v>
      </c>
      <c r="AP498">
        <v>2.0585237458675E-2</v>
      </c>
      <c r="AQ498">
        <f>(Table2[[#This Row],[Sharpe Ratio]]-AVERAGE(Table2[Sharpe Ratio]))/_xlfn.STDEV.P(Table2[Sharpe Ratio])</f>
        <v>-0.51250984583310688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658</v>
      </c>
      <c r="AT498">
        <f>_xlfn.RANK.AVG(Table2[[#This Row],[6M Return vs Nifty Z-Score]],Table2[6M Return vs Nifty Z-Score])</f>
        <v>710</v>
      </c>
      <c r="AU498">
        <f>_xlfn.RANK.AVG(Table2[[#This Row],[Sharpe Ratio Z-Score]],Table2[Sharpe Ratio Z-Score])</f>
        <v>475</v>
      </c>
      <c r="AV498">
        <f>(Table2[[#This Row],[Rank 1Y]]+Table2[[#This Row],[Rank 6M]]+Table2[[#This Row],[Rank Sharpe]])/3</f>
        <v>614.33333333333337</v>
      </c>
    </row>
    <row r="499" spans="1:48" x14ac:dyDescent="0.3">
      <c r="A499" t="s">
        <v>479</v>
      </c>
      <c r="B499" t="s">
        <v>480</v>
      </c>
      <c r="C499" t="s">
        <v>3142</v>
      </c>
      <c r="D499" t="s">
        <v>185</v>
      </c>
      <c r="E499">
        <v>45003.504421874997</v>
      </c>
      <c r="F499">
        <v>653.75</v>
      </c>
      <c r="G499">
        <v>16.2431546023059</v>
      </c>
      <c r="H499">
        <f>(Table2[[#This Row],[1Y Return vs Nifty]]-AVERAGE(Table2[1Y Return vs Nifty]))/_xlfn.STDEV.P(Table2[1Y Return vs Nifty])</f>
        <v>-9.6717852445939015E-2</v>
      </c>
      <c r="I499">
        <v>6.41237784020832</v>
      </c>
      <c r="J499">
        <f>(Table2[[#This Row],[1M Return vs Nifty]]-AVERAGE(Table2[1M Return vs Nifty]))/_xlfn.STDEV.P(Table2[1M Return vs Nifty])</f>
        <v>0.53428680939868078</v>
      </c>
      <c r="K499">
        <v>4.7454343336748996</v>
      </c>
      <c r="L499">
        <f>(Table2[[#This Row],[6M Return vs Nifty]]-AVERAGE(Table2[6M Return vs Nifty]))/_xlfn.STDEV.P(Table2[6M Return vs Nifty])</f>
        <v>-0.28008449923949186</v>
      </c>
      <c r="M499">
        <v>6.2283182801400399</v>
      </c>
      <c r="N499">
        <f>(Table2[[#This Row],[1W Return vs Nifty]]-AVERAGE(Table2[1W Return vs Nifty]))/_xlfn.STDEV.P(Table2[1W Return vs Nifty])</f>
        <v>1.110325370897592</v>
      </c>
      <c r="O499">
        <v>635.98</v>
      </c>
      <c r="P499">
        <v>625.14841284288502</v>
      </c>
      <c r="Q499">
        <v>571.39276719493398</v>
      </c>
      <c r="R499">
        <v>57.319873801508699</v>
      </c>
      <c r="S499" s="1">
        <f>(Table2[[#This Row],[Close Price]]-Table2[[#This Row],[20D EMA]])/Table2[[#This Row],[20D EMA]]</f>
        <v>2.7941130224220859E-2</v>
      </c>
      <c r="T499" s="1">
        <f>(Table2[[#This Row],[Close Price]]-Table2[[#This Row],[50D EMA]])/Table2[[#This Row],[50D EMA]]</f>
        <v>4.5751675233482919E-2</v>
      </c>
      <c r="U499" s="1">
        <f>(Table2[[#This Row],[Close Price]]-Table2[[#This Row],[200D EMA]])/Table2[[#This Row],[200D EMA]]</f>
        <v>0.14413418848364484</v>
      </c>
      <c r="V499">
        <v>2.9281870191918302</v>
      </c>
      <c r="W499">
        <v>641.95000000000005</v>
      </c>
      <c r="X499">
        <v>665.45</v>
      </c>
      <c r="Y499">
        <v>641.95000000000005</v>
      </c>
      <c r="Z499">
        <v>665.45</v>
      </c>
      <c r="AA499">
        <v>630.75</v>
      </c>
      <c r="AB499">
        <v>689.95</v>
      </c>
      <c r="AC499" s="1">
        <f>(Table2[[#This Row],[Close Price]]/Table2[[#This Row],[Day Low]])-1</f>
        <v>1.8381493885816669E-2</v>
      </c>
      <c r="AD499" s="1">
        <f>(Table2[[#This Row],[Day High]]/Table2[[#This Row],[Close Price]])-1</f>
        <v>1.7896749521988609E-2</v>
      </c>
      <c r="AE499" s="1">
        <f>(Table2[[#This Row],[Close Price]]/Table2[[#This Row],[Current Week Low]])-1</f>
        <v>1.8381493885816669E-2</v>
      </c>
      <c r="AF499" s="1">
        <f>(Table2[[#This Row],[Current Week High]]/Table2[[#This Row],[Close Price]])-1</f>
        <v>1.7896749521988609E-2</v>
      </c>
      <c r="AG499" s="1">
        <f>(Table2[[#This Row],[Close Price]]/Table2[[#This Row],[Current Month Low]])-1</f>
        <v>3.6464526357510962E-2</v>
      </c>
      <c r="AH499" s="1">
        <f>(Table2[[#This Row],[Current Month High]]/Table2[[#This Row],[Close Price]])-1</f>
        <v>5.5372848948374909E-2</v>
      </c>
      <c r="AI499">
        <v>5.53728489483749</v>
      </c>
      <c r="AJ499">
        <v>64.651807077194306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0.04</v>
      </c>
      <c r="AM499" t="s">
        <v>3191</v>
      </c>
      <c r="AN499">
        <v>9.8000000000000007</v>
      </c>
      <c r="AO499" t="s">
        <v>3191</v>
      </c>
      <c r="AP499">
        <v>-3.2074531953100997E-2</v>
      </c>
      <c r="AQ499">
        <f>(Table2[[#This Row],[Sharpe Ratio]]-AVERAGE(Table2[Sharpe Ratio]))/_xlfn.STDEV.P(Table2[Sharpe Ratio])</f>
        <v>-1.124920781423723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0.14288904718711881</v>
      </c>
      <c r="AS499">
        <f>_xlfn.RANK.AVG(Table2[[#This Row],[1Y Return vs Nifty Z-Score]],Table2[1Y Return vs Nifty Z-Score])</f>
        <v>332</v>
      </c>
      <c r="AT499">
        <f>_xlfn.RANK.AVG(Table2[[#This Row],[6M Return vs Nifty Z-Score]],Table2[6M Return vs Nifty Z-Score])</f>
        <v>416</v>
      </c>
      <c r="AU499">
        <f>_xlfn.RANK.AVG(Table2[[#This Row],[Sharpe Ratio Z-Score]],Table2[Sharpe Ratio Z-Score])</f>
        <v>646</v>
      </c>
      <c r="AV499">
        <f>(Table2[[#This Row],[Rank 1Y]]+Table2[[#This Row],[Rank 6M]]+Table2[[#This Row],[Rank Sharpe]])/3</f>
        <v>464.66666666666669</v>
      </c>
    </row>
    <row r="500" spans="1:48" x14ac:dyDescent="0.3">
      <c r="A500" t="s">
        <v>1208</v>
      </c>
      <c r="B500" t="s">
        <v>1209</v>
      </c>
      <c r="C500" t="s">
        <v>3158</v>
      </c>
      <c r="D500" t="s">
        <v>378</v>
      </c>
      <c r="E500">
        <v>9881.0262283350003</v>
      </c>
      <c r="F500">
        <v>672.45</v>
      </c>
      <c r="G500">
        <v>-21.897168375125901</v>
      </c>
      <c r="H500">
        <f>(Table2[[#This Row],[1Y Return vs Nifty]]-AVERAGE(Table2[1Y Return vs Nifty]))/_xlfn.STDEV.P(Table2[1Y Return vs Nifty])</f>
        <v>-0.7767401691647261</v>
      </c>
      <c r="I500">
        <v>-0.60820967794622205</v>
      </c>
      <c r="J500">
        <f>(Table2[[#This Row],[1M Return vs Nifty]]-AVERAGE(Table2[1M Return vs Nifty]))/_xlfn.STDEV.P(Table2[1M Return vs Nifty])</f>
        <v>-0.14475476449182634</v>
      </c>
      <c r="K500">
        <v>-1.9702559518226299</v>
      </c>
      <c r="L500">
        <f>(Table2[[#This Row],[6M Return vs Nifty]]-AVERAGE(Table2[6M Return vs Nifty]))/_xlfn.STDEV.P(Table2[6M Return vs Nifty])</f>
        <v>-0.49758670069647715</v>
      </c>
      <c r="M500">
        <v>0.48016955181149501</v>
      </c>
      <c r="N500">
        <f>(Table2[[#This Row],[1W Return vs Nifty]]-AVERAGE(Table2[1W Return vs Nifty]))/_xlfn.STDEV.P(Table2[1W Return vs Nifty])</f>
        <v>-2.6123808161959959E-3</v>
      </c>
      <c r="O500">
        <v>679.28</v>
      </c>
      <c r="P500">
        <v>678.48576443598097</v>
      </c>
      <c r="Q500">
        <v>672.394741359308</v>
      </c>
      <c r="R500">
        <v>43.043056504674901</v>
      </c>
      <c r="S500" s="1">
        <f>(Table2[[#This Row],[Close Price]]-Table2[[#This Row],[20D EMA]])/Table2[[#This Row],[20D EMA]]</f>
        <v>-1.0054763867624437E-2</v>
      </c>
      <c r="T500" s="1">
        <f>(Table2[[#This Row],[Close Price]]-Table2[[#This Row],[50D EMA]])/Table2[[#This Row],[50D EMA]]</f>
        <v>-8.8959337872009728E-3</v>
      </c>
      <c r="U500" s="1">
        <f>(Table2[[#This Row],[Close Price]]-Table2[[#This Row],[200D EMA]])/Table2[[#This Row],[200D EMA]]</f>
        <v>8.2181845414696438E-5</v>
      </c>
      <c r="V500">
        <v>0.70936609339343903</v>
      </c>
      <c r="W500">
        <v>666.05</v>
      </c>
      <c r="X500">
        <v>685.45</v>
      </c>
      <c r="Y500">
        <v>666.05</v>
      </c>
      <c r="Z500">
        <v>685.45</v>
      </c>
      <c r="AA500">
        <v>666.05</v>
      </c>
      <c r="AB500">
        <v>707.7</v>
      </c>
      <c r="AC500" s="1">
        <f>(Table2[[#This Row],[Close Price]]/Table2[[#This Row],[Day Low]])-1</f>
        <v>9.6088882216052163E-3</v>
      </c>
      <c r="AD500" s="1">
        <f>(Table2[[#This Row],[Day High]]/Table2[[#This Row],[Close Price]])-1</f>
        <v>1.9332292363744452E-2</v>
      </c>
      <c r="AE500" s="1">
        <f>(Table2[[#This Row],[Close Price]]/Table2[[#This Row],[Current Week Low]])-1</f>
        <v>9.6088882216052163E-3</v>
      </c>
      <c r="AF500" s="1">
        <f>(Table2[[#This Row],[Current Week High]]/Table2[[#This Row],[Close Price]])-1</f>
        <v>1.9332292363744452E-2</v>
      </c>
      <c r="AG500" s="1">
        <f>(Table2[[#This Row],[Close Price]]/Table2[[#This Row],[Current Month Low]])-1</f>
        <v>9.6088882216052163E-3</v>
      </c>
      <c r="AH500" s="1">
        <f>(Table2[[#This Row],[Current Month High]]/Table2[[#This Row],[Close Price]])-1</f>
        <v>5.2420254293999546E-2</v>
      </c>
      <c r="AI500">
        <v>21.1837311324261</v>
      </c>
      <c r="AJ500">
        <v>13.9263024142312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-0.13</v>
      </c>
      <c r="AM500" t="s">
        <v>3189</v>
      </c>
      <c r="AN500">
        <v>0.48</v>
      </c>
      <c r="AO500" t="s">
        <v>3191</v>
      </c>
      <c r="AP500">
        <v>7.5461292048981998E-2</v>
      </c>
      <c r="AQ500">
        <f>(Table2[[#This Row],[Sharpe Ratio]]-AVERAGE(Table2[Sharpe Ratio]))/_xlfn.STDEV.P(Table2[Sharpe Ratio])</f>
        <v>0.12567555278461606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-1.2960184623846094</v>
      </c>
      <c r="AS500">
        <f>_xlfn.RANK.AVG(Table2[[#This Row],[1Y Return vs Nifty Z-Score]],Table2[1Y Return vs Nifty Z-Score])</f>
        <v>592</v>
      </c>
      <c r="AT500">
        <f>_xlfn.RANK.AVG(Table2[[#This Row],[6M Return vs Nifty Z-Score]],Table2[6M Return vs Nifty Z-Score])</f>
        <v>491</v>
      </c>
      <c r="AU500">
        <f>_xlfn.RANK.AVG(Table2[[#This Row],[Sharpe Ratio Z-Score]],Table2[Sharpe Ratio Z-Score])</f>
        <v>318</v>
      </c>
      <c r="AV500">
        <f>(Table2[[#This Row],[Rank 1Y]]+Table2[[#This Row],[Rank 6M]]+Table2[[#This Row],[Rank Sharpe]])/3</f>
        <v>467</v>
      </c>
    </row>
    <row r="501" spans="1:48" x14ac:dyDescent="0.3">
      <c r="A501" t="s">
        <v>1482</v>
      </c>
      <c r="B501" t="s">
        <v>1483</v>
      </c>
      <c r="C501" t="s">
        <v>3161</v>
      </c>
      <c r="D501" t="s">
        <v>1484</v>
      </c>
      <c r="E501">
        <v>7073.5956606</v>
      </c>
      <c r="F501">
        <v>924.15</v>
      </c>
      <c r="G501">
        <v>-21.225465729082998</v>
      </c>
      <c r="H501">
        <f>(Table2[[#This Row],[1Y Return vs Nifty]]-AVERAGE(Table2[1Y Return vs Nifty]))/_xlfn.STDEV.P(Table2[1Y Return vs Nifty])</f>
        <v>-0.76476405690740434</v>
      </c>
      <c r="I501">
        <v>-4.0967345695739104</v>
      </c>
      <c r="J501">
        <f>(Table2[[#This Row],[1M Return vs Nifty]]-AVERAGE(Table2[1M Return vs Nifty]))/_xlfn.STDEV.P(Table2[1M Return vs Nifty])</f>
        <v>-0.48217003448760037</v>
      </c>
      <c r="K501">
        <v>26.2235106983645</v>
      </c>
      <c r="L501">
        <f>(Table2[[#This Row],[6M Return vs Nifty]]-AVERAGE(Table2[6M Return vs Nifty]))/_xlfn.STDEV.P(Table2[6M Return vs Nifty])</f>
        <v>0.41552960650170889</v>
      </c>
      <c r="M501">
        <v>-0.260868818370035</v>
      </c>
      <c r="N501">
        <f>(Table2[[#This Row],[1W Return vs Nifty]]-AVERAGE(Table2[1W Return vs Nifty]))/_xlfn.STDEV.P(Table2[1W Return vs Nifty])</f>
        <v>-0.14608980574415151</v>
      </c>
      <c r="O501">
        <v>931.84</v>
      </c>
      <c r="P501">
        <v>904.61129271441905</v>
      </c>
      <c r="Q501">
        <v>814.50808081417699</v>
      </c>
      <c r="R501">
        <v>44.293314911641403</v>
      </c>
      <c r="S501" s="1">
        <f>(Table2[[#This Row],[Close Price]]-Table2[[#This Row],[20D EMA]])/Table2[[#This Row],[20D EMA]]</f>
        <v>-8.2524896978022552E-3</v>
      </c>
      <c r="T501" s="1">
        <f>(Table2[[#This Row],[Close Price]]-Table2[[#This Row],[50D EMA]])/Table2[[#This Row],[50D EMA]]</f>
        <v>2.1599008815103519E-2</v>
      </c>
      <c r="U501" s="1">
        <f>(Table2[[#This Row],[Close Price]]-Table2[[#This Row],[200D EMA]])/Table2[[#This Row],[200D EMA]]</f>
        <v>0.13461121107138144</v>
      </c>
      <c r="V501">
        <v>0.86085840424540006</v>
      </c>
      <c r="W501">
        <v>917.95</v>
      </c>
      <c r="X501">
        <v>949.95</v>
      </c>
      <c r="Y501">
        <v>917.95</v>
      </c>
      <c r="Z501">
        <v>949.95</v>
      </c>
      <c r="AA501">
        <v>911.1</v>
      </c>
      <c r="AB501">
        <v>969</v>
      </c>
      <c r="AC501" s="1">
        <f>(Table2[[#This Row],[Close Price]]/Table2[[#This Row],[Day Low]])-1</f>
        <v>6.7541805109210262E-3</v>
      </c>
      <c r="AD501" s="1">
        <f>(Table2[[#This Row],[Day High]]/Table2[[#This Row],[Close Price]])-1</f>
        <v>2.7917545852945924E-2</v>
      </c>
      <c r="AE501" s="1">
        <f>(Table2[[#This Row],[Close Price]]/Table2[[#This Row],[Current Week Low]])-1</f>
        <v>6.7541805109210262E-3</v>
      </c>
      <c r="AF501" s="1">
        <f>(Table2[[#This Row],[Current Week High]]/Table2[[#This Row],[Close Price]])-1</f>
        <v>2.7917545852945924E-2</v>
      </c>
      <c r="AG501" s="1">
        <f>(Table2[[#This Row],[Close Price]]/Table2[[#This Row],[Current Month Low]])-1</f>
        <v>1.4323345406651145E-2</v>
      </c>
      <c r="AH501" s="1">
        <f>(Table2[[#This Row],[Current Month High]]/Table2[[#This Row],[Close Price]])-1</f>
        <v>4.8531082616458443E-2</v>
      </c>
      <c r="AI501">
        <v>11.983985283774199</v>
      </c>
      <c r="AJ501">
        <v>56.238377007607703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-0.1</v>
      </c>
      <c r="AM501" t="s">
        <v>3189</v>
      </c>
      <c r="AN501">
        <v>-2.91</v>
      </c>
      <c r="AO501" t="s">
        <v>3189</v>
      </c>
      <c r="AP501">
        <v>-1.6850745706027001E-2</v>
      </c>
      <c r="AQ501">
        <f>(Table2[[#This Row],[Sharpe Ratio]]-AVERAGE(Table2[Sharpe Ratio]))/_xlfn.STDEV.P(Table2[Sharpe Ratio])</f>
        <v>-0.94787456031518091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-1.9253688509526281</v>
      </c>
      <c r="AS501">
        <f>_xlfn.RANK.AVG(Table2[[#This Row],[1Y Return vs Nifty Z-Score]],Table2[1Y Return vs Nifty Z-Score])</f>
        <v>588</v>
      </c>
      <c r="AT501">
        <f>_xlfn.RANK.AVG(Table2[[#This Row],[6M Return vs Nifty Z-Score]],Table2[6M Return vs Nifty Z-Score])</f>
        <v>201</v>
      </c>
      <c r="AU501">
        <f>_xlfn.RANK.AVG(Table2[[#This Row],[Sharpe Ratio Z-Score]],Table2[Sharpe Ratio Z-Score])</f>
        <v>613</v>
      </c>
      <c r="AV501">
        <f>(Table2[[#This Row],[Rank 1Y]]+Table2[[#This Row],[Rank 6M]]+Table2[[#This Row],[Rank Sharpe]])/3</f>
        <v>467.33333333333331</v>
      </c>
    </row>
    <row r="502" spans="1:48" x14ac:dyDescent="0.3">
      <c r="A502" t="s">
        <v>1468</v>
      </c>
      <c r="B502" t="s">
        <v>1469</v>
      </c>
      <c r="C502" t="s">
        <v>635</v>
      </c>
      <c r="D502" t="s">
        <v>635</v>
      </c>
      <c r="E502">
        <v>7279.8931220000004</v>
      </c>
      <c r="F502">
        <v>363.05</v>
      </c>
      <c r="G502">
        <v>-33.211662040574701</v>
      </c>
      <c r="H502">
        <f>(Table2[[#This Row],[1Y Return vs Nifty]]-AVERAGE(Table2[1Y Return vs Nifty]))/_xlfn.STDEV.P(Table2[1Y Return vs Nifty])</f>
        <v>-0.97847176434369876</v>
      </c>
      <c r="I502">
        <v>-4.9336274928830202</v>
      </c>
      <c r="J502">
        <f>(Table2[[#This Row],[1M Return vs Nifty]]-AVERAGE(Table2[1M Return vs Nifty]))/_xlfn.STDEV.P(Table2[1M Return vs Nifty])</f>
        <v>-0.56311555170423166</v>
      </c>
      <c r="K502">
        <v>-11.448942885837299</v>
      </c>
      <c r="L502">
        <f>(Table2[[#This Row],[6M Return vs Nifty]]-AVERAGE(Table2[6M Return vs Nifty]))/_xlfn.STDEV.P(Table2[6M Return vs Nifty])</f>
        <v>-0.80457454370672377</v>
      </c>
      <c r="M502">
        <v>-1.83837138095048</v>
      </c>
      <c r="N502">
        <f>(Table2[[#This Row],[1W Return vs Nifty]]-AVERAGE(Table2[1W Return vs Nifty]))/_xlfn.STDEV.P(Table2[1W Return vs Nifty])</f>
        <v>-0.45152069111227128</v>
      </c>
      <c r="O502">
        <v>368.31</v>
      </c>
      <c r="P502">
        <v>362.91229353935603</v>
      </c>
      <c r="Q502">
        <v>349.324318415638</v>
      </c>
      <c r="R502">
        <v>43.219897395292598</v>
      </c>
      <c r="S502" s="1">
        <f>(Table2[[#This Row],[Close Price]]-Table2[[#This Row],[20D EMA]])/Table2[[#This Row],[20D EMA]]</f>
        <v>-1.4281447693519021E-2</v>
      </c>
      <c r="T502" s="1">
        <f>(Table2[[#This Row],[Close Price]]-Table2[[#This Row],[50D EMA]])/Table2[[#This Row],[50D EMA]]</f>
        <v>3.7944832152413566E-4</v>
      </c>
      <c r="U502" s="1">
        <f>(Table2[[#This Row],[Close Price]]-Table2[[#This Row],[200D EMA]])/Table2[[#This Row],[200D EMA]]</f>
        <v>3.9292087211720318E-2</v>
      </c>
      <c r="V502">
        <v>0.82711758396613599</v>
      </c>
      <c r="W502">
        <v>357.55</v>
      </c>
      <c r="X502">
        <v>371</v>
      </c>
      <c r="Y502">
        <v>357.55</v>
      </c>
      <c r="Z502">
        <v>371</v>
      </c>
      <c r="AA502">
        <v>357.55</v>
      </c>
      <c r="AB502">
        <v>397.6</v>
      </c>
      <c r="AC502" s="1">
        <f>(Table2[[#This Row],[Close Price]]/Table2[[#This Row],[Day Low]])-1</f>
        <v>1.5382463991050255E-2</v>
      </c>
      <c r="AD502" s="1">
        <f>(Table2[[#This Row],[Day High]]/Table2[[#This Row],[Close Price]])-1</f>
        <v>2.1897810218977964E-2</v>
      </c>
      <c r="AE502" s="1">
        <f>(Table2[[#This Row],[Close Price]]/Table2[[#This Row],[Current Week Low]])-1</f>
        <v>1.5382463991050255E-2</v>
      </c>
      <c r="AF502" s="1">
        <f>(Table2[[#This Row],[Current Week High]]/Table2[[#This Row],[Close Price]])-1</f>
        <v>2.1897810218977964E-2</v>
      </c>
      <c r="AG502" s="1">
        <f>(Table2[[#This Row],[Close Price]]/Table2[[#This Row],[Current Month Low]])-1</f>
        <v>1.5382463991050255E-2</v>
      </c>
      <c r="AH502" s="1">
        <f>(Table2[[#This Row],[Current Month High]]/Table2[[#This Row],[Close Price]])-1</f>
        <v>9.516595510260295E-2</v>
      </c>
      <c r="AI502">
        <v>20.3553229582702</v>
      </c>
      <c r="AJ502">
        <v>35.592903828197898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-0.08</v>
      </c>
      <c r="AM502" t="s">
        <v>3189</v>
      </c>
      <c r="AN502">
        <v>-0.57999999999999996</v>
      </c>
      <c r="AO502" t="s">
        <v>3189</v>
      </c>
      <c r="AP502">
        <v>0.13230468571484699</v>
      </c>
      <c r="AQ502">
        <f>(Table2[[#This Row],[Sharpe Ratio]]-AVERAGE(Table2[Sharpe Ratio]))/_xlfn.STDEV.P(Table2[Sharpe Ratio])</f>
        <v>0.78674027611918873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-2.0109422747477366</v>
      </c>
      <c r="AS502">
        <f>_xlfn.RANK.AVG(Table2[[#This Row],[1Y Return vs Nifty Z-Score]],Table2[1Y Return vs Nifty Z-Score])</f>
        <v>662</v>
      </c>
      <c r="AT502">
        <f>_xlfn.RANK.AVG(Table2[[#This Row],[6M Return vs Nifty Z-Score]],Table2[6M Return vs Nifty Z-Score])</f>
        <v>587</v>
      </c>
      <c r="AU502">
        <f>_xlfn.RANK.AVG(Table2[[#This Row],[Sharpe Ratio Z-Score]],Table2[Sharpe Ratio Z-Score])</f>
        <v>154</v>
      </c>
      <c r="AV502">
        <f>(Table2[[#This Row],[Rank 1Y]]+Table2[[#This Row],[Rank 6M]]+Table2[[#This Row],[Rank Sharpe]])/3</f>
        <v>467.66666666666669</v>
      </c>
    </row>
    <row r="503" spans="1:48" x14ac:dyDescent="0.3">
      <c r="A503" t="s">
        <v>1258</v>
      </c>
      <c r="B503" t="s">
        <v>1259</v>
      </c>
      <c r="C503" t="s">
        <v>3161</v>
      </c>
      <c r="D503" t="s">
        <v>1230</v>
      </c>
      <c r="E503">
        <v>9353.4380687459998</v>
      </c>
      <c r="F503">
        <v>89.34</v>
      </c>
      <c r="G503">
        <v>0.10501537981513499</v>
      </c>
      <c r="H503">
        <f>(Table2[[#This Row],[1Y Return vs Nifty]]-AVERAGE(Table2[1Y Return vs Nifty]))/_xlfn.STDEV.P(Table2[1Y Return vs Nifty])</f>
        <v>-0.38445256376713444</v>
      </c>
      <c r="I503">
        <v>-9.4397939543150198</v>
      </c>
      <c r="J503">
        <f>(Table2[[#This Row],[1M Return vs Nifty]]-AVERAGE(Table2[1M Return vs Nifty]))/_xlfn.STDEV.P(Table2[1M Return vs Nifty])</f>
        <v>-0.99895861444946077</v>
      </c>
      <c r="K503">
        <v>-13.8042765210051</v>
      </c>
      <c r="L503">
        <f>(Table2[[#This Row],[6M Return vs Nifty]]-AVERAGE(Table2[6M Return vs Nifty]))/_xlfn.STDEV.P(Table2[6M Return vs Nifty])</f>
        <v>-0.88085713403417931</v>
      </c>
      <c r="M503">
        <v>-4.4337106823883703</v>
      </c>
      <c r="N503">
        <f>(Table2[[#This Row],[1W Return vs Nifty]]-AVERAGE(Table2[1W Return vs Nifty]))/_xlfn.STDEV.P(Table2[1W Return vs Nifty])</f>
        <v>-0.95402179600567705</v>
      </c>
      <c r="O503">
        <v>93.65</v>
      </c>
      <c r="P503">
        <v>91.5106425405896</v>
      </c>
      <c r="Q503">
        <v>87.645504010322895</v>
      </c>
      <c r="R503">
        <v>30.845367405837699</v>
      </c>
      <c r="S503" s="1">
        <f>(Table2[[#This Row],[Close Price]]-Table2[[#This Row],[20D EMA]])/Table2[[#This Row],[20D EMA]]</f>
        <v>-4.602242391884679E-2</v>
      </c>
      <c r="T503" s="1">
        <f>(Table2[[#This Row],[Close Price]]-Table2[[#This Row],[50D EMA]])/Table2[[#This Row],[50D EMA]]</f>
        <v>-2.3720110364505498E-2</v>
      </c>
      <c r="U503" s="1">
        <f>(Table2[[#This Row],[Close Price]]-Table2[[#This Row],[200D EMA]])/Table2[[#This Row],[200D EMA]]</f>
        <v>1.9333518687707361E-2</v>
      </c>
      <c r="V503">
        <v>1.5142382973683901</v>
      </c>
      <c r="W503">
        <v>88.19</v>
      </c>
      <c r="X503">
        <v>90.44</v>
      </c>
      <c r="Y503">
        <v>88.19</v>
      </c>
      <c r="Z503">
        <v>90.44</v>
      </c>
      <c r="AA503">
        <v>88.19</v>
      </c>
      <c r="AB503">
        <v>95.46</v>
      </c>
      <c r="AC503" s="1">
        <f>(Table2[[#This Row],[Close Price]]/Table2[[#This Row],[Day Low]])-1</f>
        <v>1.3040027213969907E-2</v>
      </c>
      <c r="AD503" s="1">
        <f>(Table2[[#This Row],[Day High]]/Table2[[#This Row],[Close Price]])-1</f>
        <v>1.2312513991493024E-2</v>
      </c>
      <c r="AE503" s="1">
        <f>(Table2[[#This Row],[Close Price]]/Table2[[#This Row],[Current Week Low]])-1</f>
        <v>1.3040027213969907E-2</v>
      </c>
      <c r="AF503" s="1">
        <f>(Table2[[#This Row],[Current Week High]]/Table2[[#This Row],[Close Price]])-1</f>
        <v>1.2312513991493024E-2</v>
      </c>
      <c r="AG503" s="1">
        <f>(Table2[[#This Row],[Close Price]]/Table2[[#This Row],[Current Month Low]])-1</f>
        <v>1.3040027213969907E-2</v>
      </c>
      <c r="AH503" s="1">
        <f>(Table2[[#This Row],[Current Month High]]/Table2[[#This Row],[Close Price]])-1</f>
        <v>6.8502350570852855E-2</v>
      </c>
      <c r="AI503">
        <v>51.891649876874801</v>
      </c>
      <c r="AJ503">
        <v>42.261146496815201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0.05</v>
      </c>
      <c r="AM503" t="s">
        <v>3191</v>
      </c>
      <c r="AN503">
        <v>-10.59</v>
      </c>
      <c r="AO503" t="s">
        <v>3189</v>
      </c>
      <c r="AP503">
        <v>5.7806632994474E-2</v>
      </c>
      <c r="AQ503">
        <f>(Table2[[#This Row],[Sharpe Ratio]]-AVERAGE(Table2[Sharpe Ratio]))/_xlfn.STDEV.P(Table2[Sharpe Ratio])</f>
        <v>-7.9640695081193674E-2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-3.2979308033376449</v>
      </c>
      <c r="AS503">
        <f>_xlfn.RANK.AVG(Table2[[#This Row],[1Y Return vs Nifty Z-Score]],Table2[1Y Return vs Nifty Z-Score])</f>
        <v>433</v>
      </c>
      <c r="AT503">
        <f>_xlfn.RANK.AVG(Table2[[#This Row],[6M Return vs Nifty Z-Score]],Table2[6M Return vs Nifty Z-Score])</f>
        <v>608</v>
      </c>
      <c r="AU503">
        <f>_xlfn.RANK.AVG(Table2[[#This Row],[Sharpe Ratio Z-Score]],Table2[Sharpe Ratio Z-Score])</f>
        <v>369</v>
      </c>
      <c r="AV503">
        <f>(Table2[[#This Row],[Rank 1Y]]+Table2[[#This Row],[Rank 6M]]+Table2[[#This Row],[Rank Sharpe]])/3</f>
        <v>470</v>
      </c>
    </row>
    <row r="504" spans="1:48" x14ac:dyDescent="0.3">
      <c r="A504" t="s">
        <v>683</v>
      </c>
      <c r="B504" t="s">
        <v>684</v>
      </c>
      <c r="C504" t="s">
        <v>3158</v>
      </c>
      <c r="D504" t="s">
        <v>163</v>
      </c>
      <c r="E504">
        <v>26801.6342269899</v>
      </c>
      <c r="F504">
        <v>1052.05</v>
      </c>
      <c r="G504">
        <v>-28.931876301309</v>
      </c>
      <c r="H504">
        <f>(Table2[[#This Row],[1Y Return vs Nifty]]-AVERAGE(Table2[1Y Return vs Nifty]))/_xlfn.STDEV.P(Table2[1Y Return vs Nifty])</f>
        <v>-0.90216538866886276</v>
      </c>
      <c r="I504">
        <v>-0.70927635812652701</v>
      </c>
      <c r="J504">
        <f>(Table2[[#This Row],[1M Return vs Nifty]]-AVERAGE(Table2[1M Return vs Nifty]))/_xlfn.STDEV.P(Table2[1M Return vs Nifty])</f>
        <v>-0.15453008278250446</v>
      </c>
      <c r="K504">
        <v>-21.354524188261699</v>
      </c>
      <c r="L504">
        <f>(Table2[[#This Row],[6M Return vs Nifty]]-AVERAGE(Table2[6M Return vs Nifty]))/_xlfn.STDEV.P(Table2[6M Return vs Nifty])</f>
        <v>-1.1253882871041898</v>
      </c>
      <c r="M504">
        <v>-1.4469258203430799</v>
      </c>
      <c r="N504">
        <f>(Table2[[#This Row],[1W Return vs Nifty]]-AVERAGE(Table2[1W Return vs Nifty]))/_xlfn.STDEV.P(Table2[1W Return vs Nifty])</f>
        <v>-0.37573028228138788</v>
      </c>
      <c r="O504">
        <v>1070.78</v>
      </c>
      <c r="P504">
        <v>1071.8458063749999</v>
      </c>
      <c r="Q504">
        <v>1060.6426062202399</v>
      </c>
      <c r="R504">
        <v>37.743714207318298</v>
      </c>
      <c r="S504" s="1">
        <f>(Table2[[#This Row],[Close Price]]-Table2[[#This Row],[20D EMA]])/Table2[[#This Row],[20D EMA]]</f>
        <v>-1.7491921776648815E-2</v>
      </c>
      <c r="T504" s="1">
        <f>(Table2[[#This Row],[Close Price]]-Table2[[#This Row],[50D EMA]])/Table2[[#This Row],[50D EMA]]</f>
        <v>-1.8468893806609855E-2</v>
      </c>
      <c r="U504" s="1">
        <f>(Table2[[#This Row],[Close Price]]-Table2[[#This Row],[200D EMA]])/Table2[[#This Row],[200D EMA]]</f>
        <v>-8.1013210009175819E-3</v>
      </c>
      <c r="V504">
        <v>0.74055366107873999</v>
      </c>
      <c r="W504">
        <v>1039</v>
      </c>
      <c r="X504">
        <v>1057</v>
      </c>
      <c r="Y504">
        <v>1039</v>
      </c>
      <c r="Z504">
        <v>1057</v>
      </c>
      <c r="AA504">
        <v>1039</v>
      </c>
      <c r="AB504">
        <v>1112.5</v>
      </c>
      <c r="AC504" s="1">
        <f>(Table2[[#This Row],[Close Price]]/Table2[[#This Row],[Day Low]])-1</f>
        <v>1.2560153994225276E-2</v>
      </c>
      <c r="AD504" s="1">
        <f>(Table2[[#This Row],[Day High]]/Table2[[#This Row],[Close Price]])-1</f>
        <v>4.705099567511084E-3</v>
      </c>
      <c r="AE504" s="1">
        <f>(Table2[[#This Row],[Close Price]]/Table2[[#This Row],[Current Week Low]])-1</f>
        <v>1.2560153994225276E-2</v>
      </c>
      <c r="AF504" s="1">
        <f>(Table2[[#This Row],[Current Week High]]/Table2[[#This Row],[Close Price]])-1</f>
        <v>4.705099567511084E-3</v>
      </c>
      <c r="AG504" s="1">
        <f>(Table2[[#This Row],[Close Price]]/Table2[[#This Row],[Current Month Low]])-1</f>
        <v>1.2560153994225276E-2</v>
      </c>
      <c r="AH504" s="1">
        <f>(Table2[[#This Row],[Current Month High]]/Table2[[#This Row],[Close Price]])-1</f>
        <v>5.7459246233544148E-2</v>
      </c>
      <c r="AI504">
        <v>28.2258447792405</v>
      </c>
      <c r="AJ504">
        <v>12.7599142550911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</v>
      </c>
      <c r="AM504" t="s">
        <v>3189</v>
      </c>
      <c r="AN504">
        <v>-3.08</v>
      </c>
      <c r="AO504" t="s">
        <v>3189</v>
      </c>
      <c r="AP504">
        <v>1.0964625237132999E-2</v>
      </c>
      <c r="AQ504">
        <f>(Table2[[#This Row],[Sharpe Ratio]]-AVERAGE(Table2[Sharpe Ratio]))/_xlfn.STDEV.P(Table2[Sharpe Ratio])</f>
        <v>-0.62439351333415583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634</v>
      </c>
      <c r="AT504">
        <f>_xlfn.RANK.AVG(Table2[[#This Row],[6M Return vs Nifty Z-Score]],Table2[6M Return vs Nifty Z-Score])</f>
        <v>681</v>
      </c>
      <c r="AU504">
        <f>_xlfn.RANK.AVG(Table2[[#This Row],[Sharpe Ratio Z-Score]],Table2[Sharpe Ratio Z-Score])</f>
        <v>500</v>
      </c>
      <c r="AV504">
        <f>(Table2[[#This Row],[Rank 1Y]]+Table2[[#This Row],[Rank 6M]]+Table2[[#This Row],[Rank Sharpe]])/3</f>
        <v>605</v>
      </c>
    </row>
    <row r="505" spans="1:48" x14ac:dyDescent="0.3">
      <c r="A505" t="s">
        <v>1098</v>
      </c>
      <c r="B505" t="s">
        <v>1099</v>
      </c>
      <c r="C505" t="s">
        <v>3144</v>
      </c>
      <c r="D505" t="s">
        <v>548</v>
      </c>
      <c r="E505">
        <v>11613.448868478999</v>
      </c>
      <c r="F505">
        <v>160.19</v>
      </c>
      <c r="G505">
        <v>-28.5432257422537</v>
      </c>
      <c r="H505">
        <f>(Table2[[#This Row],[1Y Return vs Nifty]]-AVERAGE(Table2[1Y Return vs Nifty]))/_xlfn.STDEV.P(Table2[1Y Return vs Nifty])</f>
        <v>-0.89523594935291295</v>
      </c>
      <c r="I505">
        <v>-1.81913912673878</v>
      </c>
      <c r="J505">
        <f>(Table2[[#This Row],[1M Return vs Nifty]]-AVERAGE(Table2[1M Return vs Nifty]))/_xlfn.STDEV.P(Table2[1M Return vs Nifty])</f>
        <v>-0.2618776458250695</v>
      </c>
      <c r="K505">
        <v>-18.8763024690295</v>
      </c>
      <c r="L505">
        <f>(Table2[[#This Row],[6M Return vs Nifty]]-AVERAGE(Table2[6M Return vs Nifty]))/_xlfn.STDEV.P(Table2[6M Return vs Nifty])</f>
        <v>-1.0451256995343721</v>
      </c>
      <c r="M505">
        <v>0.886671022172421</v>
      </c>
      <c r="N505">
        <f>(Table2[[#This Row],[1W Return vs Nifty]]-AVERAGE(Table2[1W Return vs Nifty]))/_xlfn.STDEV.P(Table2[1W Return vs Nifty])</f>
        <v>7.609310400576523E-2</v>
      </c>
      <c r="O505">
        <v>163.58000000000001</v>
      </c>
      <c r="P505">
        <v>164.94408365810801</v>
      </c>
      <c r="Q505">
        <v>164.91025235021499</v>
      </c>
      <c r="R505">
        <v>42.2343145737863</v>
      </c>
      <c r="S505" s="1">
        <f>(Table2[[#This Row],[Close Price]]-Table2[[#This Row],[20D EMA]])/Table2[[#This Row],[20D EMA]]</f>
        <v>-2.0723804866120642E-2</v>
      </c>
      <c r="T505" s="1">
        <f>(Table2[[#This Row],[Close Price]]-Table2[[#This Row],[50D EMA]])/Table2[[#This Row],[50D EMA]]</f>
        <v>-2.8822395763901189E-2</v>
      </c>
      <c r="U505" s="1">
        <f>(Table2[[#This Row],[Close Price]]-Table2[[#This Row],[200D EMA]])/Table2[[#This Row],[200D EMA]]</f>
        <v>-2.8623158857283976E-2</v>
      </c>
      <c r="V505">
        <v>0.73432388685217997</v>
      </c>
      <c r="W505">
        <v>157.51</v>
      </c>
      <c r="X505">
        <v>161.82</v>
      </c>
      <c r="Y505">
        <v>157.51</v>
      </c>
      <c r="Z505">
        <v>161.82</v>
      </c>
      <c r="AA505">
        <v>157.51</v>
      </c>
      <c r="AB505">
        <v>168.01</v>
      </c>
      <c r="AC505" s="1">
        <f>(Table2[[#This Row],[Close Price]]/Table2[[#This Row],[Day Low]])-1</f>
        <v>1.7014792711574023E-2</v>
      </c>
      <c r="AD505" s="1">
        <f>(Table2[[#This Row],[Day High]]/Table2[[#This Row],[Close Price]])-1</f>
        <v>1.0175416692677519E-2</v>
      </c>
      <c r="AE505" s="1">
        <f>(Table2[[#This Row],[Close Price]]/Table2[[#This Row],[Current Week Low]])-1</f>
        <v>1.7014792711574023E-2</v>
      </c>
      <c r="AF505" s="1">
        <f>(Table2[[#This Row],[Current Week High]]/Table2[[#This Row],[Close Price]])-1</f>
        <v>1.0175416692677519E-2</v>
      </c>
      <c r="AG505" s="1">
        <f>(Table2[[#This Row],[Close Price]]/Table2[[#This Row],[Current Month Low]])-1</f>
        <v>1.7014792711574023E-2</v>
      </c>
      <c r="AH505" s="1">
        <f>(Table2[[#This Row],[Current Month High]]/Table2[[#This Row],[Close Price]])-1</f>
        <v>4.8817029777139531E-2</v>
      </c>
      <c r="AI505">
        <v>30.655707770243801</v>
      </c>
      <c r="AJ505">
        <v>21.678693505506999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-0.13</v>
      </c>
      <c r="AM505" t="s">
        <v>3189</v>
      </c>
      <c r="AN505">
        <v>-9.31</v>
      </c>
      <c r="AO505" t="s">
        <v>3189</v>
      </c>
      <c r="AP505">
        <v>-2.7250907404059999E-2</v>
      </c>
      <c r="AQ505">
        <f>(Table2[[#This Row],[Sharpe Ratio]]-AVERAGE(Table2[Sharpe Ratio]))/_xlfn.STDEV.P(Table2[Sharpe Ratio])</f>
        <v>-1.0688240598464451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631</v>
      </c>
      <c r="AT505">
        <f>_xlfn.RANK.AVG(Table2[[#This Row],[6M Return vs Nifty Z-Score]],Table2[6M Return vs Nifty Z-Score])</f>
        <v>665</v>
      </c>
      <c r="AU505">
        <f>_xlfn.RANK.AVG(Table2[[#This Row],[Sharpe Ratio Z-Score]],Table2[Sharpe Ratio Z-Score])</f>
        <v>636</v>
      </c>
      <c r="AV505">
        <f>(Table2[[#This Row],[Rank 1Y]]+Table2[[#This Row],[Rank 6M]]+Table2[[#This Row],[Rank Sharpe]])/3</f>
        <v>644</v>
      </c>
    </row>
    <row r="506" spans="1:48" x14ac:dyDescent="0.3">
      <c r="A506" t="s">
        <v>838</v>
      </c>
      <c r="B506" t="s">
        <v>839</v>
      </c>
      <c r="C506" t="s">
        <v>3144</v>
      </c>
      <c r="D506" t="s">
        <v>51</v>
      </c>
      <c r="E506">
        <v>19227.641934359999</v>
      </c>
      <c r="F506">
        <v>1205.8499999999999</v>
      </c>
      <c r="G506">
        <v>-43.275887327139301</v>
      </c>
      <c r="H506">
        <f>(Table2[[#This Row],[1Y Return vs Nifty]]-AVERAGE(Table2[1Y Return vs Nifty]))/_xlfn.STDEV.P(Table2[1Y Return vs Nifty])</f>
        <v>-1.1579117182056282</v>
      </c>
      <c r="I506">
        <v>-7.1496277069706196</v>
      </c>
      <c r="J506">
        <f>(Table2[[#This Row],[1M Return vs Nifty]]-AVERAGE(Table2[1M Return vs Nifty]))/_xlfn.STDEV.P(Table2[1M Return vs Nifty])</f>
        <v>-0.77745035904401549</v>
      </c>
      <c r="K506">
        <v>-19.659952101948502</v>
      </c>
      <c r="L506">
        <f>(Table2[[#This Row],[6M Return vs Nifty]]-AVERAGE(Table2[6M Return vs Nifty]))/_xlfn.STDEV.P(Table2[6M Return vs Nifty])</f>
        <v>-1.070505893242667</v>
      </c>
      <c r="M506">
        <v>-0.68398307659727398</v>
      </c>
      <c r="N506">
        <f>(Table2[[#This Row],[1W Return vs Nifty]]-AVERAGE(Table2[1W Return vs Nifty]))/_xlfn.STDEV.P(Table2[1W Return vs Nifty])</f>
        <v>-0.22801180420406253</v>
      </c>
      <c r="O506">
        <v>1217.81</v>
      </c>
      <c r="P506">
        <v>1265.3576272133901</v>
      </c>
      <c r="Q506">
        <v>1367.34258035211</v>
      </c>
      <c r="R506">
        <v>48.236601364929903</v>
      </c>
      <c r="S506" s="1">
        <f>(Table2[[#This Row],[Close Price]]-Table2[[#This Row],[20D EMA]])/Table2[[#This Row],[20D EMA]]</f>
        <v>-9.8209080234191188E-3</v>
      </c>
      <c r="T506" s="1">
        <f>(Table2[[#This Row],[Close Price]]-Table2[[#This Row],[50D EMA]])/Table2[[#This Row],[50D EMA]]</f>
        <v>-4.7028307202320103E-2</v>
      </c>
      <c r="U506" s="1">
        <f>(Table2[[#This Row],[Close Price]]-Table2[[#This Row],[200D EMA]])/Table2[[#This Row],[200D EMA]]</f>
        <v>-0.11810689045500465</v>
      </c>
      <c r="V506">
        <v>0.73157001979717096</v>
      </c>
      <c r="W506">
        <v>1176.8499999999999</v>
      </c>
      <c r="X506">
        <v>1211.8</v>
      </c>
      <c r="Y506">
        <v>1176.8499999999999</v>
      </c>
      <c r="Z506">
        <v>1211.8</v>
      </c>
      <c r="AA506">
        <v>1176.5999999999999</v>
      </c>
      <c r="AB506">
        <v>1235</v>
      </c>
      <c r="AC506" s="1">
        <f>(Table2[[#This Row],[Close Price]]/Table2[[#This Row],[Day Low]])-1</f>
        <v>2.4642052937927428E-2</v>
      </c>
      <c r="AD506" s="1">
        <f>(Table2[[#This Row],[Day High]]/Table2[[#This Row],[Close Price]])-1</f>
        <v>4.934278724551211E-3</v>
      </c>
      <c r="AE506" s="1">
        <f>(Table2[[#This Row],[Close Price]]/Table2[[#This Row],[Current Week Low]])-1</f>
        <v>2.4642052937927428E-2</v>
      </c>
      <c r="AF506" s="1">
        <f>(Table2[[#This Row],[Current Week High]]/Table2[[#This Row],[Close Price]])-1</f>
        <v>4.934278724551211E-3</v>
      </c>
      <c r="AG506" s="1">
        <f>(Table2[[#This Row],[Close Price]]/Table2[[#This Row],[Current Month Low]])-1</f>
        <v>2.4859765425803149E-2</v>
      </c>
      <c r="AH506" s="1">
        <f>(Table2[[#This Row],[Current Month High]]/Table2[[#This Row],[Close Price]])-1</f>
        <v>2.4173819297590882E-2</v>
      </c>
      <c r="AI506">
        <v>48.9405813326699</v>
      </c>
      <c r="AJ506">
        <v>4.5836947094535896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-0.21</v>
      </c>
      <c r="AM506" t="s">
        <v>3189</v>
      </c>
      <c r="AN506">
        <v>-1.2</v>
      </c>
      <c r="AO506" t="s">
        <v>3189</v>
      </c>
      <c r="AP506">
        <v>6.2956609833210997E-2</v>
      </c>
      <c r="AQ506">
        <f>(Table2[[#This Row],[Sharpe Ratio]]-AVERAGE(Table2[Sharpe Ratio]))/_xlfn.STDEV.P(Table2[Sharpe Ratio])</f>
        <v>-1.9748633849044801E-2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696</v>
      </c>
      <c r="AT506">
        <f>_xlfn.RANK.AVG(Table2[[#This Row],[6M Return vs Nifty Z-Score]],Table2[6M Return vs Nifty Z-Score])</f>
        <v>671</v>
      </c>
      <c r="AU506">
        <f>_xlfn.RANK.AVG(Table2[[#This Row],[Sharpe Ratio Z-Score]],Table2[Sharpe Ratio Z-Score])</f>
        <v>355</v>
      </c>
      <c r="AV506">
        <f>(Table2[[#This Row],[Rank 1Y]]+Table2[[#This Row],[Rank 6M]]+Table2[[#This Row],[Rank Sharpe]])/3</f>
        <v>574</v>
      </c>
    </row>
    <row r="507" spans="1:48" x14ac:dyDescent="0.3">
      <c r="A507" t="s">
        <v>1738</v>
      </c>
      <c r="B507" t="s">
        <v>1739</v>
      </c>
      <c r="C507" t="s">
        <v>3151</v>
      </c>
      <c r="D507" t="s">
        <v>289</v>
      </c>
      <c r="E507">
        <v>4667.756514832</v>
      </c>
      <c r="F507">
        <v>212.12</v>
      </c>
      <c r="G507">
        <v>22.107250438389499</v>
      </c>
      <c r="H507">
        <f>(Table2[[#This Row],[1Y Return vs Nifty]]-AVERAGE(Table2[1Y Return vs Nifty]))/_xlfn.STDEV.P(Table2[1Y Return vs Nifty])</f>
        <v>7.8359563478185498E-3</v>
      </c>
      <c r="I507">
        <v>6.5553507029861997</v>
      </c>
      <c r="J507">
        <f>(Table2[[#This Row],[1M Return vs Nifty]]-AVERAGE(Table2[1M Return vs Nifty]))/_xlfn.STDEV.P(Table2[1M Return vs Nifty])</f>
        <v>0.54811535544461676</v>
      </c>
      <c r="K507">
        <v>-8.8549346423231494</v>
      </c>
      <c r="L507">
        <f>(Table2[[#This Row],[6M Return vs Nifty]]-AVERAGE(Table2[6M Return vs Nifty]))/_xlfn.STDEV.P(Table2[6M Return vs Nifty])</f>
        <v>-0.72056195831691128</v>
      </c>
      <c r="M507">
        <v>4.4565575461151496</v>
      </c>
      <c r="N507">
        <f>(Table2[[#This Row],[1W Return vs Nifty]]-AVERAGE(Table2[1W Return vs Nifty]))/_xlfn.STDEV.P(Table2[1W Return vs Nifty])</f>
        <v>0.76728285388989226</v>
      </c>
      <c r="O507">
        <v>205.28</v>
      </c>
      <c r="P507">
        <v>197.43488527537301</v>
      </c>
      <c r="Q507">
        <v>187.28593234159499</v>
      </c>
      <c r="R507">
        <v>57.877730609887202</v>
      </c>
      <c r="S507" s="1">
        <f>(Table2[[#This Row],[Close Price]]-Table2[[#This Row],[20D EMA]])/Table2[[#This Row],[20D EMA]]</f>
        <v>3.3320342946219814E-2</v>
      </c>
      <c r="T507" s="1">
        <f>(Table2[[#This Row],[Close Price]]-Table2[[#This Row],[50D EMA]])/Table2[[#This Row],[50D EMA]]</f>
        <v>7.4379533810070508E-2</v>
      </c>
      <c r="U507" s="1">
        <f>(Table2[[#This Row],[Close Price]]-Table2[[#This Row],[200D EMA]])/Table2[[#This Row],[200D EMA]]</f>
        <v>0.13259974920652134</v>
      </c>
      <c r="V507">
        <v>1.03386695323142</v>
      </c>
      <c r="W507">
        <v>209.2</v>
      </c>
      <c r="X507">
        <v>216.38</v>
      </c>
      <c r="Y507">
        <v>209.2</v>
      </c>
      <c r="Z507">
        <v>216.38</v>
      </c>
      <c r="AA507">
        <v>204</v>
      </c>
      <c r="AB507">
        <v>225.48</v>
      </c>
      <c r="AC507" s="1">
        <f>(Table2[[#This Row],[Close Price]]/Table2[[#This Row],[Day Low]])-1</f>
        <v>1.3957934990439957E-2</v>
      </c>
      <c r="AD507" s="1">
        <f>(Table2[[#This Row],[Day High]]/Table2[[#This Row],[Close Price]])-1</f>
        <v>2.0082971902696478E-2</v>
      </c>
      <c r="AE507" s="1">
        <f>(Table2[[#This Row],[Close Price]]/Table2[[#This Row],[Current Week Low]])-1</f>
        <v>1.3957934990439957E-2</v>
      </c>
      <c r="AF507" s="1">
        <f>(Table2[[#This Row],[Current Week High]]/Table2[[#This Row],[Close Price]])-1</f>
        <v>2.0082971902696478E-2</v>
      </c>
      <c r="AG507" s="1">
        <f>(Table2[[#This Row],[Close Price]]/Table2[[#This Row],[Current Month Low]])-1</f>
        <v>3.9803921568627443E-2</v>
      </c>
      <c r="AH507" s="1">
        <f>(Table2[[#This Row],[Current Month High]]/Table2[[#This Row],[Close Price]])-1</f>
        <v>6.2983217046954421E-2</v>
      </c>
      <c r="AI507">
        <v>12.129926456722499</v>
      </c>
      <c r="AJ507">
        <v>66.695481335952806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0.04</v>
      </c>
      <c r="AM507" t="s">
        <v>3191</v>
      </c>
      <c r="AN507">
        <v>0.12</v>
      </c>
      <c r="AO507" t="s">
        <v>3191</v>
      </c>
      <c r="AQ507">
        <f>(Table2[[#This Row],[Sharpe Ratio]]-AVERAGE(Table2[Sharpe Ratio]))/_xlfn.STDEV.P(Table2[Sharpe Ratio])</f>
        <v>-0.75190748604766899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-0.14923527868225273</v>
      </c>
      <c r="AS507">
        <f>_xlfn.RANK.AVG(Table2[[#This Row],[1Y Return vs Nifty Z-Score]],Table2[1Y Return vs Nifty Z-Score])</f>
        <v>298</v>
      </c>
      <c r="AT507">
        <f>_xlfn.RANK.AVG(Table2[[#This Row],[6M Return vs Nifty Z-Score]],Table2[6M Return vs Nifty Z-Score])</f>
        <v>560</v>
      </c>
      <c r="AU507">
        <f>_xlfn.RANK.AVG(Table2[[#This Row],[Sharpe Ratio Z-Score]],Table2[Sharpe Ratio Z-Score])</f>
        <v>556</v>
      </c>
      <c r="AV507">
        <f>(Table2[[#This Row],[Rank 1Y]]+Table2[[#This Row],[Rank 6M]]+Table2[[#This Row],[Rank Sharpe]])/3</f>
        <v>471.33333333333331</v>
      </c>
    </row>
    <row r="508" spans="1:48" x14ac:dyDescent="0.3">
      <c r="A508" t="s">
        <v>979</v>
      </c>
      <c r="B508" t="s">
        <v>980</v>
      </c>
      <c r="C508" t="s">
        <v>3155</v>
      </c>
      <c r="D508" t="s">
        <v>257</v>
      </c>
      <c r="E508">
        <v>15083.9791974</v>
      </c>
      <c r="F508">
        <v>866.7</v>
      </c>
      <c r="G508">
        <v>30.830151130340202</v>
      </c>
      <c r="H508">
        <f>(Table2[[#This Row],[1Y Return vs Nifty]]-AVERAGE(Table2[1Y Return vs Nifty]))/_xlfn.STDEV.P(Table2[1Y Return vs Nifty])</f>
        <v>0.16336078345948574</v>
      </c>
      <c r="I508">
        <v>-5.9913674427193904</v>
      </c>
      <c r="J508">
        <f>(Table2[[#This Row],[1M Return vs Nifty]]-AVERAGE(Table2[1M Return vs Nifty]))/_xlfn.STDEV.P(Table2[1M Return vs Nifty])</f>
        <v>-0.66542171887990376</v>
      </c>
      <c r="K508">
        <v>9.0617371034255694</v>
      </c>
      <c r="L508">
        <f>(Table2[[#This Row],[6M Return vs Nifty]]-AVERAGE(Table2[6M Return vs Nifty]))/_xlfn.STDEV.P(Table2[6M Return vs Nifty])</f>
        <v>-0.14029166861968265</v>
      </c>
      <c r="M508">
        <v>-3.7417743570583601</v>
      </c>
      <c r="N508">
        <f>(Table2[[#This Row],[1W Return vs Nifty]]-AVERAGE(Table2[1W Return vs Nifty]))/_xlfn.STDEV.P(Table2[1W Return vs Nifty])</f>
        <v>-0.82005134836456195</v>
      </c>
      <c r="O508">
        <v>912.2</v>
      </c>
      <c r="P508">
        <v>926.00791251896999</v>
      </c>
      <c r="Q508">
        <v>830.55513777694</v>
      </c>
      <c r="R508">
        <v>30.352641563448199</v>
      </c>
      <c r="S508" s="1">
        <f>(Table2[[#This Row],[Close Price]]-Table2[[#This Row],[20D EMA]])/Table2[[#This Row],[20D EMA]]</f>
        <v>-4.9879412409559308E-2</v>
      </c>
      <c r="T508" s="1">
        <f>(Table2[[#This Row],[Close Price]]-Table2[[#This Row],[50D EMA]])/Table2[[#This Row],[50D EMA]]</f>
        <v>-6.4046874456653177E-2</v>
      </c>
      <c r="U508" s="1">
        <f>(Table2[[#This Row],[Close Price]]-Table2[[#This Row],[200D EMA]])/Table2[[#This Row],[200D EMA]]</f>
        <v>4.3518919550368705E-2</v>
      </c>
      <c r="V508">
        <v>0.73100738829954104</v>
      </c>
      <c r="W508">
        <v>856.5</v>
      </c>
      <c r="X508">
        <v>895</v>
      </c>
      <c r="Y508">
        <v>856.5</v>
      </c>
      <c r="Z508">
        <v>895</v>
      </c>
      <c r="AA508">
        <v>856.5</v>
      </c>
      <c r="AB508">
        <v>947.8</v>
      </c>
      <c r="AC508" s="1">
        <f>(Table2[[#This Row],[Close Price]]/Table2[[#This Row],[Day Low]])-1</f>
        <v>1.1908931698774161E-2</v>
      </c>
      <c r="AD508" s="1">
        <f>(Table2[[#This Row],[Day High]]/Table2[[#This Row],[Close Price]])-1</f>
        <v>3.2652590284989014E-2</v>
      </c>
      <c r="AE508" s="1">
        <f>(Table2[[#This Row],[Close Price]]/Table2[[#This Row],[Current Week Low]])-1</f>
        <v>1.1908931698774161E-2</v>
      </c>
      <c r="AF508" s="1">
        <f>(Table2[[#This Row],[Current Week High]]/Table2[[#This Row],[Close Price]])-1</f>
        <v>3.2652590284989014E-2</v>
      </c>
      <c r="AG508" s="1">
        <f>(Table2[[#This Row],[Close Price]]/Table2[[#This Row],[Current Month Low]])-1</f>
        <v>1.1908931698774161E-2</v>
      </c>
      <c r="AH508" s="1">
        <f>(Table2[[#This Row],[Current Month High]]/Table2[[#This Row],[Close Price]])-1</f>
        <v>9.3573324102919075E-2</v>
      </c>
      <c r="AI508">
        <v>22.302988346602</v>
      </c>
      <c r="AJ508">
        <v>65.022848438690005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-0.09</v>
      </c>
      <c r="AM508" t="s">
        <v>3189</v>
      </c>
      <c r="AN508">
        <v>-6.37</v>
      </c>
      <c r="AO508" t="s">
        <v>3189</v>
      </c>
      <c r="AP508">
        <v>0.15633026239977801</v>
      </c>
      <c r="AQ508">
        <f>(Table2[[#This Row],[Sharpe Ratio]]-AVERAGE(Table2[Sharpe Ratio]))/_xlfn.STDEV.P(Table2[Sharpe Ratio])</f>
        <v>1.0661476123091644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253</v>
      </c>
      <c r="AT508">
        <f>_xlfn.RANK.AVG(Table2[[#This Row],[6M Return vs Nifty Z-Score]],Table2[6M Return vs Nifty Z-Score])</f>
        <v>374</v>
      </c>
      <c r="AU508">
        <f>_xlfn.RANK.AVG(Table2[[#This Row],[Sharpe Ratio Z-Score]],Table2[Sharpe Ratio Z-Score])</f>
        <v>104</v>
      </c>
      <c r="AV508">
        <f>(Table2[[#This Row],[Rank 1Y]]+Table2[[#This Row],[Rank 6M]]+Table2[[#This Row],[Rank Sharpe]])/3</f>
        <v>243.66666666666666</v>
      </c>
    </row>
    <row r="509" spans="1:48" x14ac:dyDescent="0.3">
      <c r="A509" t="s">
        <v>1433</v>
      </c>
      <c r="B509" t="s">
        <v>1434</v>
      </c>
      <c r="C509" t="s">
        <v>3144</v>
      </c>
      <c r="D509" t="s">
        <v>24</v>
      </c>
      <c r="E509">
        <v>7563.65720031</v>
      </c>
      <c r="F509">
        <v>477.65</v>
      </c>
      <c r="G509">
        <v>-44.994003375796702</v>
      </c>
      <c r="H509">
        <f>(Table2[[#This Row],[1Y Return vs Nifty]]-AVERAGE(Table2[1Y Return vs Nifty]))/_xlfn.STDEV.P(Table2[1Y Return vs Nifty])</f>
        <v>-1.1885448425368268</v>
      </c>
      <c r="I509">
        <v>3.9766006837172498</v>
      </c>
      <c r="J509">
        <f>(Table2[[#This Row],[1M Return vs Nifty]]-AVERAGE(Table2[1M Return vs Nifty]))/_xlfn.STDEV.P(Table2[1M Return vs Nifty])</f>
        <v>0.29869485221373349</v>
      </c>
      <c r="K509">
        <v>-11.411962872204899</v>
      </c>
      <c r="L509">
        <f>(Table2[[#This Row],[6M Return vs Nifty]]-AVERAGE(Table2[6M Return vs Nifty]))/_xlfn.STDEV.P(Table2[6M Return vs Nifty])</f>
        <v>-0.80337686572679579</v>
      </c>
      <c r="M509">
        <v>3.8822540081404902</v>
      </c>
      <c r="N509">
        <f>(Table2[[#This Row],[1W Return vs Nifty]]-AVERAGE(Table2[1W Return vs Nifty]))/_xlfn.STDEV.P(Table2[1W Return vs Nifty])</f>
        <v>0.65608808170092558</v>
      </c>
      <c r="O509">
        <v>467.02</v>
      </c>
      <c r="P509">
        <v>465.90328393478597</v>
      </c>
      <c r="Q509">
        <v>478.08493842693503</v>
      </c>
      <c r="R509">
        <v>64.019916008317907</v>
      </c>
      <c r="S509" s="1">
        <f>(Table2[[#This Row],[Close Price]]-Table2[[#This Row],[20D EMA]])/Table2[[#This Row],[20D EMA]]</f>
        <v>2.2761337844203665E-2</v>
      </c>
      <c r="T509" s="1">
        <f>(Table2[[#This Row],[Close Price]]-Table2[[#This Row],[50D EMA]])/Table2[[#This Row],[50D EMA]]</f>
        <v>2.521277799548249E-2</v>
      </c>
      <c r="U509" s="1">
        <f>(Table2[[#This Row],[Close Price]]-Table2[[#This Row],[200D EMA]])/Table2[[#This Row],[200D EMA]]</f>
        <v>-9.0975136837848525E-4</v>
      </c>
      <c r="V509">
        <v>0.72995783297128403</v>
      </c>
      <c r="W509">
        <v>474.3</v>
      </c>
      <c r="X509">
        <v>489</v>
      </c>
      <c r="Y509">
        <v>474.3</v>
      </c>
      <c r="Z509">
        <v>489</v>
      </c>
      <c r="AA509">
        <v>464</v>
      </c>
      <c r="AB509">
        <v>489</v>
      </c>
      <c r="AC509" s="1">
        <f>(Table2[[#This Row],[Close Price]]/Table2[[#This Row],[Day Low]])-1</f>
        <v>7.0630402698712569E-3</v>
      </c>
      <c r="AD509" s="1">
        <f>(Table2[[#This Row],[Day High]]/Table2[[#This Row],[Close Price]])-1</f>
        <v>2.3762168952161655E-2</v>
      </c>
      <c r="AE509" s="1">
        <f>(Table2[[#This Row],[Close Price]]/Table2[[#This Row],[Current Week Low]])-1</f>
        <v>7.0630402698712569E-3</v>
      </c>
      <c r="AF509" s="1">
        <f>(Table2[[#This Row],[Current Week High]]/Table2[[#This Row],[Close Price]])-1</f>
        <v>2.3762168952161655E-2</v>
      </c>
      <c r="AG509" s="1">
        <f>(Table2[[#This Row],[Close Price]]/Table2[[#This Row],[Current Month Low]])-1</f>
        <v>2.941810344827589E-2</v>
      </c>
      <c r="AH509" s="1">
        <f>(Table2[[#This Row],[Current Month High]]/Table2[[#This Row],[Close Price]])-1</f>
        <v>2.3762168952161655E-2</v>
      </c>
      <c r="AI509">
        <v>27.9912069506961</v>
      </c>
      <c r="AJ509">
        <v>9.0400639196438703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-0.01</v>
      </c>
      <c r="AM509" t="s">
        <v>3189</v>
      </c>
      <c r="AN509">
        <v>3.38</v>
      </c>
      <c r="AO509" t="s">
        <v>3191</v>
      </c>
      <c r="AQ509">
        <f>(Table2[[#This Row],[Sharpe Ratio]]-AVERAGE(Table2[Sharpe Ratio]))/_xlfn.STDEV.P(Table2[Sharpe Ratio])</f>
        <v>-0.75190748604766899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699</v>
      </c>
      <c r="AT509">
        <f>_xlfn.RANK.AVG(Table2[[#This Row],[6M Return vs Nifty Z-Score]],Table2[6M Return vs Nifty Z-Score])</f>
        <v>586</v>
      </c>
      <c r="AU509">
        <f>_xlfn.RANK.AVG(Table2[[#This Row],[Sharpe Ratio Z-Score]],Table2[Sharpe Ratio Z-Score])</f>
        <v>556</v>
      </c>
      <c r="AV509">
        <f>(Table2[[#This Row],[Rank 1Y]]+Table2[[#This Row],[Rank 6M]]+Table2[[#This Row],[Rank Sharpe]])/3</f>
        <v>613.66666666666663</v>
      </c>
    </row>
    <row r="510" spans="1:48" x14ac:dyDescent="0.3">
      <c r="A510" t="s">
        <v>633</v>
      </c>
      <c r="B510" t="s">
        <v>634</v>
      </c>
      <c r="C510" t="s">
        <v>3151</v>
      </c>
      <c r="D510" t="s">
        <v>635</v>
      </c>
      <c r="E510">
        <v>29674.922817189999</v>
      </c>
      <c r="F510">
        <v>1221.7</v>
      </c>
      <c r="G510">
        <v>-31.383728479403899</v>
      </c>
      <c r="H510">
        <f>(Table2[[#This Row],[1Y Return vs Nifty]]-AVERAGE(Table2[1Y Return vs Nifty]))/_xlfn.STDEV.P(Table2[1Y Return vs Nifty])</f>
        <v>-0.94588065031954849</v>
      </c>
      <c r="I510">
        <v>8.7147128953938608</v>
      </c>
      <c r="J510">
        <f>(Table2[[#This Row],[1M Return vs Nifty]]-AVERAGE(Table2[1M Return vs Nifty]))/_xlfn.STDEV.P(Table2[1M Return vs Nifty])</f>
        <v>0.75697204983671096</v>
      </c>
      <c r="K510">
        <v>16.605997128037</v>
      </c>
      <c r="L510">
        <f>(Table2[[#This Row],[6M Return vs Nifty]]-AVERAGE(Table2[6M Return vs Nifty]))/_xlfn.STDEV.P(Table2[6M Return vs Nifty])</f>
        <v>0.10404556165140506</v>
      </c>
      <c r="M510">
        <v>1.2421626533929799</v>
      </c>
      <c r="N510">
        <f>(Table2[[#This Row],[1W Return vs Nifty]]-AVERAGE(Table2[1W Return vs Nifty]))/_xlfn.STDEV.P(Table2[1W Return vs Nifty])</f>
        <v>0.14492223065202733</v>
      </c>
      <c r="O510">
        <v>1207.3900000000001</v>
      </c>
      <c r="P510">
        <v>1151.0522600244401</v>
      </c>
      <c r="Q510">
        <v>1115.2104389026999</v>
      </c>
      <c r="R510">
        <v>48.542737423100498</v>
      </c>
      <c r="S510" s="1">
        <f>(Table2[[#This Row],[Close Price]]-Table2[[#This Row],[20D EMA]])/Table2[[#This Row],[20D EMA]]</f>
        <v>1.1852011363353966E-2</v>
      </c>
      <c r="T510" s="1">
        <f>(Table2[[#This Row],[Close Price]]-Table2[[#This Row],[50D EMA]])/Table2[[#This Row],[50D EMA]]</f>
        <v>6.1376657193705428E-2</v>
      </c>
      <c r="U510" s="1">
        <f>(Table2[[#This Row],[Close Price]]-Table2[[#This Row],[200D EMA]])/Table2[[#This Row],[200D EMA]]</f>
        <v>9.5488310889628544E-2</v>
      </c>
      <c r="V510">
        <v>1.2801271882282299</v>
      </c>
      <c r="W510">
        <v>1216</v>
      </c>
      <c r="X510">
        <v>1268.3499999999999</v>
      </c>
      <c r="Y510">
        <v>1216</v>
      </c>
      <c r="Z510">
        <v>1268.3499999999999</v>
      </c>
      <c r="AA510">
        <v>1216</v>
      </c>
      <c r="AB510">
        <v>1300.2</v>
      </c>
      <c r="AC510" s="1">
        <f>(Table2[[#This Row],[Close Price]]/Table2[[#This Row],[Day Low]])-1</f>
        <v>4.6874999999999556E-3</v>
      </c>
      <c r="AD510" s="1">
        <f>(Table2[[#This Row],[Day High]]/Table2[[#This Row],[Close Price]])-1</f>
        <v>3.8184497012359708E-2</v>
      </c>
      <c r="AE510" s="1">
        <f>(Table2[[#This Row],[Close Price]]/Table2[[#This Row],[Current Week Low]])-1</f>
        <v>4.6874999999999556E-3</v>
      </c>
      <c r="AF510" s="1">
        <f>(Table2[[#This Row],[Current Week High]]/Table2[[#This Row],[Close Price]])-1</f>
        <v>3.8184497012359708E-2</v>
      </c>
      <c r="AG510" s="1">
        <f>(Table2[[#This Row],[Close Price]]/Table2[[#This Row],[Current Month Low]])-1</f>
        <v>4.6874999999999556E-3</v>
      </c>
      <c r="AH510" s="1">
        <f>(Table2[[#This Row],[Current Month High]]/Table2[[#This Row],[Close Price]])-1</f>
        <v>6.4254727019726676E-2</v>
      </c>
      <c r="AI510">
        <v>21.789309977899599</v>
      </c>
      <c r="AJ510">
        <v>37.8816093899893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-0.04</v>
      </c>
      <c r="AM510" t="s">
        <v>3189</v>
      </c>
      <c r="AN510">
        <v>4.42</v>
      </c>
      <c r="AO510" t="s">
        <v>3191</v>
      </c>
      <c r="AP510">
        <v>1.535883769673E-2</v>
      </c>
      <c r="AQ510">
        <f>(Table2[[#This Row],[Sharpe Ratio]]-AVERAGE(Table2[Sharpe Ratio]))/_xlfn.STDEV.P(Table2[Sharpe Ratio])</f>
        <v>-0.57329067346938511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-0.51323148164879007</v>
      </c>
      <c r="AS510">
        <f>_xlfn.RANK.AVG(Table2[[#This Row],[1Y Return vs Nifty Z-Score]],Table2[1Y Return vs Nifty Z-Score])</f>
        <v>654</v>
      </c>
      <c r="AT510">
        <f>_xlfn.RANK.AVG(Table2[[#This Row],[6M Return vs Nifty Z-Score]],Table2[6M Return vs Nifty Z-Score])</f>
        <v>284</v>
      </c>
      <c r="AU510">
        <f>_xlfn.RANK.AVG(Table2[[#This Row],[Sharpe Ratio Z-Score]],Table2[Sharpe Ratio Z-Score])</f>
        <v>488</v>
      </c>
      <c r="AV510">
        <f>(Table2[[#This Row],[Rank 1Y]]+Table2[[#This Row],[Rank 6M]]+Table2[[#This Row],[Rank Sharpe]])/3</f>
        <v>475.33333333333331</v>
      </c>
    </row>
    <row r="511" spans="1:48" x14ac:dyDescent="0.3">
      <c r="A511" t="s">
        <v>119</v>
      </c>
      <c r="B511" t="s">
        <v>120</v>
      </c>
      <c r="C511" t="s">
        <v>3155</v>
      </c>
      <c r="D511" t="s">
        <v>121</v>
      </c>
      <c r="E511">
        <v>233552.56623537501</v>
      </c>
      <c r="F511">
        <v>6558.25</v>
      </c>
      <c r="G511">
        <v>40.0175807149147</v>
      </c>
      <c r="H511">
        <f>(Table2[[#This Row],[1Y Return vs Nifty]]-AVERAGE(Table2[1Y Return vs Nifty]))/_xlfn.STDEV.P(Table2[1Y Return vs Nifty])</f>
        <v>0.32716792149787904</v>
      </c>
      <c r="I511">
        <v>-5.4154337153871301</v>
      </c>
      <c r="J511">
        <f>(Table2[[#This Row],[1M Return vs Nifty]]-AVERAGE(Table2[1M Return vs Nifty]))/_xlfn.STDEV.P(Table2[1M Return vs Nifty])</f>
        <v>-0.60971655978132078</v>
      </c>
      <c r="K511">
        <v>27.7670836136185</v>
      </c>
      <c r="L511">
        <f>(Table2[[#This Row],[6M Return vs Nifty]]-AVERAGE(Table2[6M Return vs Nifty]))/_xlfn.STDEV.P(Table2[6M Return vs Nifty])</f>
        <v>0.46552156457370764</v>
      </c>
      <c r="M511">
        <v>-3.0717804081943298</v>
      </c>
      <c r="N511">
        <f>(Table2[[#This Row],[1W Return vs Nifty]]-AVERAGE(Table2[1W Return vs Nifty]))/_xlfn.STDEV.P(Table2[1W Return vs Nifty])</f>
        <v>-0.6903293118703181</v>
      </c>
      <c r="O511">
        <v>6855.65</v>
      </c>
      <c r="P511">
        <v>6947.4016610728404</v>
      </c>
      <c r="Q511">
        <v>5936.7166596296602</v>
      </c>
      <c r="R511">
        <v>16.315593030423798</v>
      </c>
      <c r="S511" s="1">
        <f>(Table2[[#This Row],[Close Price]]-Table2[[#This Row],[20D EMA]])/Table2[[#This Row],[20D EMA]]</f>
        <v>-4.3380277581265038E-2</v>
      </c>
      <c r="T511" s="1">
        <f>(Table2[[#This Row],[Close Price]]-Table2[[#This Row],[50D EMA]])/Table2[[#This Row],[50D EMA]]</f>
        <v>-5.6013986243706876E-2</v>
      </c>
      <c r="U511" s="1">
        <f>(Table2[[#This Row],[Close Price]]-Table2[[#This Row],[200D EMA]])/Table2[[#This Row],[200D EMA]]</f>
        <v>0.10469311169873347</v>
      </c>
      <c r="V511">
        <v>0.72800459205607304</v>
      </c>
      <c r="W511">
        <v>6502.75</v>
      </c>
      <c r="X511">
        <v>6648.95</v>
      </c>
      <c r="Y511">
        <v>6502.75</v>
      </c>
      <c r="Z511">
        <v>6648.95</v>
      </c>
      <c r="AA511">
        <v>6502.75</v>
      </c>
      <c r="AB511">
        <v>6945</v>
      </c>
      <c r="AC511" s="1">
        <f>(Table2[[#This Row],[Close Price]]/Table2[[#This Row],[Day Low]])-1</f>
        <v>8.5348506401137225E-3</v>
      </c>
      <c r="AD511" s="1">
        <f>(Table2[[#This Row],[Day High]]/Table2[[#This Row],[Close Price]])-1</f>
        <v>1.3829908893378651E-2</v>
      </c>
      <c r="AE511" s="1">
        <f>(Table2[[#This Row],[Close Price]]/Table2[[#This Row],[Current Week Low]])-1</f>
        <v>8.5348506401137225E-3</v>
      </c>
      <c r="AF511" s="1">
        <f>(Table2[[#This Row],[Current Week High]]/Table2[[#This Row],[Close Price]])-1</f>
        <v>1.3829908893378651E-2</v>
      </c>
      <c r="AG511" s="1">
        <f>(Table2[[#This Row],[Close Price]]/Table2[[#This Row],[Current Month Low]])-1</f>
        <v>8.5348506401137225E-3</v>
      </c>
      <c r="AH511" s="1">
        <f>(Table2[[#This Row],[Current Month High]]/Table2[[#This Row],[Close Price]])-1</f>
        <v>5.8971524415812215E-2</v>
      </c>
      <c r="AI511">
        <v>21.506499447261</v>
      </c>
      <c r="AJ511">
        <v>102.040973505853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-0.15</v>
      </c>
      <c r="AM511" t="s">
        <v>3189</v>
      </c>
      <c r="AN511">
        <v>-7.05</v>
      </c>
      <c r="AO511" t="s">
        <v>3189</v>
      </c>
      <c r="AP511">
        <v>0.15836287740107099</v>
      </c>
      <c r="AQ511">
        <f>(Table2[[#This Row],[Sharpe Ratio]]-AVERAGE(Table2[Sharpe Ratio]))/_xlfn.STDEV.P(Table2[Sharpe Ratio])</f>
        <v>1.0897860685451501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206</v>
      </c>
      <c r="AT511">
        <f>_xlfn.RANK.AVG(Table2[[#This Row],[6M Return vs Nifty Z-Score]],Table2[6M Return vs Nifty Z-Score])</f>
        <v>193</v>
      </c>
      <c r="AU511">
        <f>_xlfn.RANK.AVG(Table2[[#This Row],[Sharpe Ratio Z-Score]],Table2[Sharpe Ratio Z-Score])</f>
        <v>102</v>
      </c>
      <c r="AV511">
        <f>(Table2[[#This Row],[Rank 1Y]]+Table2[[#This Row],[Rank 6M]]+Table2[[#This Row],[Rank Sharpe]])/3</f>
        <v>167</v>
      </c>
    </row>
    <row r="512" spans="1:48" x14ac:dyDescent="0.3">
      <c r="A512" t="s">
        <v>1892</v>
      </c>
      <c r="B512" t="s">
        <v>1893</v>
      </c>
      <c r="C512" t="s">
        <v>3155</v>
      </c>
      <c r="D512" t="s">
        <v>274</v>
      </c>
      <c r="E512">
        <v>3789.54105033</v>
      </c>
      <c r="F512">
        <v>1207.1500000000001</v>
      </c>
      <c r="G512">
        <v>-25.893282228313701</v>
      </c>
      <c r="H512">
        <f>(Table2[[#This Row],[1Y Return vs Nifty]]-AVERAGE(Table2[1Y Return vs Nifty]))/_xlfn.STDEV.P(Table2[1Y Return vs Nifty])</f>
        <v>-0.84798882119960184</v>
      </c>
      <c r="I512">
        <v>1.43932012977367</v>
      </c>
      <c r="J512">
        <f>(Table2[[#This Row],[1M Return vs Nifty]]-AVERAGE(Table2[1M Return vs Nifty]))/_xlfn.STDEV.P(Table2[1M Return vs Nifty])</f>
        <v>5.3285336799770079E-2</v>
      </c>
      <c r="K512">
        <v>31.174132607742401</v>
      </c>
      <c r="L512">
        <f>(Table2[[#This Row],[6M Return vs Nifty]]-AVERAGE(Table2[6M Return vs Nifty]))/_xlfn.STDEV.P(Table2[6M Return vs Nifty])</f>
        <v>0.5758662387904484</v>
      </c>
      <c r="M512">
        <v>-1.0247466474804401</v>
      </c>
      <c r="N512">
        <f>(Table2[[#This Row],[1W Return vs Nifty]]-AVERAGE(Table2[1W Return vs Nifty]))/_xlfn.STDEV.P(Table2[1W Return vs Nifty])</f>
        <v>-0.29398933199063937</v>
      </c>
      <c r="O512">
        <v>1223.4000000000001</v>
      </c>
      <c r="P512">
        <v>1149.76690985358</v>
      </c>
      <c r="Q512">
        <v>1060.6656496963401</v>
      </c>
      <c r="R512">
        <v>42.982741585836997</v>
      </c>
      <c r="S512" s="1">
        <f>(Table2[[#This Row],[Close Price]]-Table2[[#This Row],[20D EMA]])/Table2[[#This Row],[20D EMA]]</f>
        <v>-1.3282654896190942E-2</v>
      </c>
      <c r="T512" s="1">
        <f>(Table2[[#This Row],[Close Price]]-Table2[[#This Row],[50D EMA]])/Table2[[#This Row],[50D EMA]]</f>
        <v>4.9908455056971189E-2</v>
      </c>
      <c r="U512" s="1">
        <f>(Table2[[#This Row],[Close Price]]-Table2[[#This Row],[200D EMA]])/Table2[[#This Row],[200D EMA]]</f>
        <v>0.13810605664998887</v>
      </c>
      <c r="V512">
        <v>0.71742181029205299</v>
      </c>
      <c r="W512">
        <v>1191.5999999999999</v>
      </c>
      <c r="X512">
        <v>1224.1500000000001</v>
      </c>
      <c r="Y512">
        <v>1191.5999999999999</v>
      </c>
      <c r="Z512">
        <v>1224.1500000000001</v>
      </c>
      <c r="AA512">
        <v>1185.05</v>
      </c>
      <c r="AB512">
        <v>1264</v>
      </c>
      <c r="AC512" s="1">
        <f>(Table2[[#This Row],[Close Price]]/Table2[[#This Row],[Day Low]])-1</f>
        <v>1.3049681101040767E-2</v>
      </c>
      <c r="AD512" s="1">
        <f>(Table2[[#This Row],[Day High]]/Table2[[#This Row],[Close Price]])-1</f>
        <v>1.408275690676386E-2</v>
      </c>
      <c r="AE512" s="1">
        <f>(Table2[[#This Row],[Close Price]]/Table2[[#This Row],[Current Week Low]])-1</f>
        <v>1.3049681101040767E-2</v>
      </c>
      <c r="AF512" s="1">
        <f>(Table2[[#This Row],[Current Week High]]/Table2[[#This Row],[Close Price]])-1</f>
        <v>1.408275690676386E-2</v>
      </c>
      <c r="AG512" s="1">
        <f>(Table2[[#This Row],[Close Price]]/Table2[[#This Row],[Current Month Low]])-1</f>
        <v>1.8649002151807981E-2</v>
      </c>
      <c r="AH512" s="1">
        <f>(Table2[[#This Row],[Current Month High]]/Table2[[#This Row],[Close Price]])-1</f>
        <v>4.7094395891148499E-2</v>
      </c>
      <c r="AI512">
        <v>13.904651451766499</v>
      </c>
      <c r="AJ512">
        <v>60.600013304064397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0.14000000000000001</v>
      </c>
      <c r="AM512" t="s">
        <v>3191</v>
      </c>
      <c r="AN512">
        <v>-7.68</v>
      </c>
      <c r="AO512" t="s">
        <v>3189</v>
      </c>
      <c r="AP512">
        <v>-4.8422137007211999E-2</v>
      </c>
      <c r="AQ512">
        <f>(Table2[[#This Row],[Sharpe Ratio]]-AVERAGE(Table2[Sharpe Ratio]))/_xlfn.STDEV.P(Table2[Sharpe Ratio])</f>
        <v>-1.3150365418549719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-1.8278631194549946</v>
      </c>
      <c r="AS512">
        <f>_xlfn.RANK.AVG(Table2[[#This Row],[1Y Return vs Nifty Z-Score]],Table2[1Y Return vs Nifty Z-Score])</f>
        <v>613</v>
      </c>
      <c r="AT512">
        <f>_xlfn.RANK.AVG(Table2[[#This Row],[6M Return vs Nifty Z-Score]],Table2[6M Return vs Nifty Z-Score])</f>
        <v>165</v>
      </c>
      <c r="AU512">
        <f>_xlfn.RANK.AVG(Table2[[#This Row],[Sharpe Ratio Z-Score]],Table2[Sharpe Ratio Z-Score])</f>
        <v>666</v>
      </c>
      <c r="AV512">
        <f>(Table2[[#This Row],[Rank 1Y]]+Table2[[#This Row],[Rank 6M]]+Table2[[#This Row],[Rank Sharpe]])/3</f>
        <v>481.33333333333331</v>
      </c>
    </row>
    <row r="513" spans="1:48" x14ac:dyDescent="0.3">
      <c r="A513" t="s">
        <v>30</v>
      </c>
      <c r="B513" t="s">
        <v>31</v>
      </c>
      <c r="C513" t="s">
        <v>3143</v>
      </c>
      <c r="D513" t="s">
        <v>21</v>
      </c>
      <c r="E513">
        <v>784742.841939584</v>
      </c>
      <c r="F513">
        <v>1894.65</v>
      </c>
      <c r="G513">
        <v>2.5100514009494801</v>
      </c>
      <c r="H513">
        <f>(Table2[[#This Row],[1Y Return vs Nifty]]-AVERAGE(Table2[1Y Return vs Nifty]))/_xlfn.STDEV.P(Table2[1Y Return vs Nifty])</f>
        <v>-0.34157201008509963</v>
      </c>
      <c r="I513">
        <v>4.8299241214630602</v>
      </c>
      <c r="J513">
        <f>(Table2[[#This Row],[1M Return vs Nifty]]-AVERAGE(Table2[1M Return vs Nifty]))/_xlfn.STDEV.P(Table2[1M Return vs Nifty])</f>
        <v>0.38122955300710637</v>
      </c>
      <c r="K513">
        <v>7.51101141114796</v>
      </c>
      <c r="L513">
        <f>(Table2[[#This Row],[6M Return vs Nifty]]-AVERAGE(Table2[6M Return vs Nifty]))/_xlfn.STDEV.P(Table2[6M Return vs Nifty])</f>
        <v>-0.19051528489553357</v>
      </c>
      <c r="M513">
        <v>-1.0926140298318301</v>
      </c>
      <c r="N513">
        <f>(Table2[[#This Row],[1W Return vs Nifty]]-AVERAGE(Table2[1W Return vs Nifty]))/_xlfn.STDEV.P(Table2[1W Return vs Nifty])</f>
        <v>-0.30712959253341404</v>
      </c>
      <c r="O513">
        <v>1888.34</v>
      </c>
      <c r="P513">
        <v>1800.6220888959899</v>
      </c>
      <c r="Q513">
        <v>1621.98764278875</v>
      </c>
      <c r="R513">
        <v>45.951914206731097</v>
      </c>
      <c r="S513" s="1">
        <f>(Table2[[#This Row],[Close Price]]-Table2[[#This Row],[20D EMA]])/Table2[[#This Row],[20D EMA]]</f>
        <v>3.3415592531006984E-3</v>
      </c>
      <c r="T513" s="1">
        <f>(Table2[[#This Row],[Close Price]]-Table2[[#This Row],[50D EMA]])/Table2[[#This Row],[50D EMA]]</f>
        <v>5.2219681011278288E-2</v>
      </c>
      <c r="U513" s="1">
        <f>(Table2[[#This Row],[Close Price]]-Table2[[#This Row],[200D EMA]])/Table2[[#This Row],[200D EMA]]</f>
        <v>0.16810384371514106</v>
      </c>
      <c r="V513">
        <v>0.78527210143639503</v>
      </c>
      <c r="W513">
        <v>1889</v>
      </c>
      <c r="X513">
        <v>1920.85</v>
      </c>
      <c r="Y513">
        <v>1889</v>
      </c>
      <c r="Z513">
        <v>1920.85</v>
      </c>
      <c r="AA513">
        <v>1889</v>
      </c>
      <c r="AB513">
        <v>1975.75</v>
      </c>
      <c r="AC513" s="1">
        <f>(Table2[[#This Row],[Close Price]]/Table2[[#This Row],[Day Low]])-1</f>
        <v>2.9910005293807274E-3</v>
      </c>
      <c r="AD513" s="1">
        <f>(Table2[[#This Row],[Day High]]/Table2[[#This Row],[Close Price]])-1</f>
        <v>1.3828411579975164E-2</v>
      </c>
      <c r="AE513" s="1">
        <f>(Table2[[#This Row],[Close Price]]/Table2[[#This Row],[Current Week Low]])-1</f>
        <v>2.9910005293807274E-3</v>
      </c>
      <c r="AF513" s="1">
        <f>(Table2[[#This Row],[Current Week High]]/Table2[[#This Row],[Close Price]])-1</f>
        <v>1.3828411579975164E-2</v>
      </c>
      <c r="AG513" s="1">
        <f>(Table2[[#This Row],[Close Price]]/Table2[[#This Row],[Current Month Low]])-1</f>
        <v>2.9910005293807274E-3</v>
      </c>
      <c r="AH513" s="1">
        <f>(Table2[[#This Row],[Current Month High]]/Table2[[#This Row],[Close Price]])-1</f>
        <v>4.2804739661678859E-2</v>
      </c>
      <c r="AI513">
        <v>4.2804739661678797</v>
      </c>
      <c r="AJ513">
        <v>40.173121740095397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0.04</v>
      </c>
      <c r="AM513" t="s">
        <v>3191</v>
      </c>
      <c r="AN513">
        <v>0.77</v>
      </c>
      <c r="AO513" t="s">
        <v>3191</v>
      </c>
      <c r="AP513">
        <v>-2.8459548035679998E-2</v>
      </c>
      <c r="AQ513">
        <f>(Table2[[#This Row],[Sharpe Ratio]]-AVERAGE(Table2[Sharpe Ratio]))/_xlfn.STDEV.P(Table2[Sharpe Ratio])</f>
        <v>-1.0828800412582762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-1.5408673757652172</v>
      </c>
      <c r="AS513">
        <f>_xlfn.RANK.AVG(Table2[[#This Row],[1Y Return vs Nifty Z-Score]],Table2[1Y Return vs Nifty Z-Score])</f>
        <v>416</v>
      </c>
      <c r="AT513">
        <f>_xlfn.RANK.AVG(Table2[[#This Row],[6M Return vs Nifty Z-Score]],Table2[6M Return vs Nifty Z-Score])</f>
        <v>391</v>
      </c>
      <c r="AU513">
        <f>_xlfn.RANK.AVG(Table2[[#This Row],[Sharpe Ratio Z-Score]],Table2[Sharpe Ratio Z-Score])</f>
        <v>638</v>
      </c>
      <c r="AV513">
        <f>(Table2[[#This Row],[Rank 1Y]]+Table2[[#This Row],[Rank 6M]]+Table2[[#This Row],[Rank Sharpe]])/3</f>
        <v>481.66666666666669</v>
      </c>
    </row>
    <row r="514" spans="1:48" x14ac:dyDescent="0.3">
      <c r="A514" t="s">
        <v>66</v>
      </c>
      <c r="B514" t="s">
        <v>67</v>
      </c>
      <c r="C514" t="s">
        <v>3144</v>
      </c>
      <c r="D514" t="s">
        <v>24</v>
      </c>
      <c r="E514">
        <v>362067.72657187498</v>
      </c>
      <c r="F514">
        <v>1170.8499999999999</v>
      </c>
      <c r="G514">
        <v>-8.7764616276905301</v>
      </c>
      <c r="H514">
        <f>(Table2[[#This Row],[1Y Return vs Nifty]]-AVERAGE(Table2[1Y Return vs Nifty]))/_xlfn.STDEV.P(Table2[1Y Return vs Nifty])</f>
        <v>-0.54280472491958109</v>
      </c>
      <c r="I514">
        <v>-0.93453581474351299</v>
      </c>
      <c r="J514">
        <f>(Table2[[#This Row],[1M Return vs Nifty]]-AVERAGE(Table2[1M Return vs Nifty]))/_xlfn.STDEV.P(Table2[1M Return vs Nifty])</f>
        <v>-0.17631750948424102</v>
      </c>
      <c r="K514">
        <v>-4.91053656437425</v>
      </c>
      <c r="L514">
        <f>(Table2[[#This Row],[6M Return vs Nifty]]-AVERAGE(Table2[6M Return vs Nifty]))/_xlfn.STDEV.P(Table2[6M Return vs Nifty])</f>
        <v>-0.59281406809194848</v>
      </c>
      <c r="M514">
        <v>-4.56572990200481E-2</v>
      </c>
      <c r="N514">
        <f>(Table2[[#This Row],[1W Return vs Nifty]]-AVERAGE(Table2[1W Return vs Nifty]))/_xlfn.STDEV.P(Table2[1W Return vs Nifty])</f>
        <v>-0.10442125543196606</v>
      </c>
      <c r="O514">
        <v>1175.28</v>
      </c>
      <c r="P514">
        <v>1184.5254711534999</v>
      </c>
      <c r="Q514">
        <v>1129.21974010545</v>
      </c>
      <c r="R514">
        <v>47.681804931146203</v>
      </c>
      <c r="S514" s="1">
        <f>(Table2[[#This Row],[Close Price]]-Table2[[#This Row],[20D EMA]])/Table2[[#This Row],[20D EMA]]</f>
        <v>-3.7693145463209309E-3</v>
      </c>
      <c r="T514" s="1">
        <f>(Table2[[#This Row],[Close Price]]-Table2[[#This Row],[50D EMA]])/Table2[[#This Row],[50D EMA]]</f>
        <v>-1.1545105180543485E-2</v>
      </c>
      <c r="U514" s="1">
        <f>(Table2[[#This Row],[Close Price]]-Table2[[#This Row],[200D EMA]])/Table2[[#This Row],[200D EMA]]</f>
        <v>3.6866394038296169E-2</v>
      </c>
      <c r="V514">
        <v>0.72691794066340298</v>
      </c>
      <c r="W514">
        <v>1145</v>
      </c>
      <c r="X514">
        <v>1175.5999999999999</v>
      </c>
      <c r="Y514">
        <v>1145</v>
      </c>
      <c r="Z514">
        <v>1175.5999999999999</v>
      </c>
      <c r="AA514">
        <v>1145</v>
      </c>
      <c r="AB514">
        <v>1194</v>
      </c>
      <c r="AC514" s="1">
        <f>(Table2[[#This Row],[Close Price]]/Table2[[#This Row],[Day Low]])-1</f>
        <v>2.2576419213973686E-2</v>
      </c>
      <c r="AD514" s="1">
        <f>(Table2[[#This Row],[Day High]]/Table2[[#This Row],[Close Price]])-1</f>
        <v>4.0568817525730161E-3</v>
      </c>
      <c r="AE514" s="1">
        <f>(Table2[[#This Row],[Close Price]]/Table2[[#This Row],[Current Week Low]])-1</f>
        <v>2.2576419213973686E-2</v>
      </c>
      <c r="AF514" s="1">
        <f>(Table2[[#This Row],[Current Week High]]/Table2[[#This Row],[Close Price]])-1</f>
        <v>4.0568817525730161E-3</v>
      </c>
      <c r="AG514" s="1">
        <f>(Table2[[#This Row],[Close Price]]/Table2[[#This Row],[Current Month Low]])-1</f>
        <v>2.2576419213973686E-2</v>
      </c>
      <c r="AH514" s="1">
        <f>(Table2[[#This Row],[Current Month High]]/Table2[[#This Row],[Close Price]])-1</f>
        <v>1.9771960541486999E-2</v>
      </c>
      <c r="AI514">
        <v>14.4168766280907</v>
      </c>
      <c r="AJ514">
        <v>23.066007988227799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-0.04</v>
      </c>
      <c r="AM514" t="s">
        <v>3189</v>
      </c>
      <c r="AN514">
        <v>0.08</v>
      </c>
      <c r="AO514" t="s">
        <v>3191</v>
      </c>
      <c r="AP514">
        <v>2.4308148076741001E-2</v>
      </c>
      <c r="AQ514">
        <f>(Table2[[#This Row],[Sharpe Ratio]]-AVERAGE(Table2[Sharpe Ratio]))/_xlfn.STDEV.P(Table2[Sharpe Ratio])</f>
        <v>-0.46921396360274931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497</v>
      </c>
      <c r="AT514">
        <f>_xlfn.RANK.AVG(Table2[[#This Row],[6M Return vs Nifty Z-Score]],Table2[6M Return vs Nifty Z-Score])</f>
        <v>519</v>
      </c>
      <c r="AU514">
        <f>_xlfn.RANK.AVG(Table2[[#This Row],[Sharpe Ratio Z-Score]],Table2[Sharpe Ratio Z-Score])</f>
        <v>464</v>
      </c>
      <c r="AV514">
        <f>(Table2[[#This Row],[Rank 1Y]]+Table2[[#This Row],[Rank 6M]]+Table2[[#This Row],[Rank Sharpe]])/3</f>
        <v>493.33333333333331</v>
      </c>
    </row>
    <row r="515" spans="1:48" x14ac:dyDescent="0.3">
      <c r="A515" t="s">
        <v>221</v>
      </c>
      <c r="B515" t="s">
        <v>222</v>
      </c>
      <c r="C515" t="s">
        <v>3146</v>
      </c>
      <c r="D515" t="s">
        <v>223</v>
      </c>
      <c r="E515">
        <v>117941.849820135</v>
      </c>
      <c r="F515">
        <v>1192.05</v>
      </c>
      <c r="G515">
        <v>14.095716202254099</v>
      </c>
      <c r="H515">
        <f>(Table2[[#This Row],[1Y Return vs Nifty]]-AVERAGE(Table2[1Y Return vs Nifty]))/_xlfn.STDEV.P(Table2[1Y Return vs Nifty])</f>
        <v>-0.13500557320483758</v>
      </c>
      <c r="I515">
        <v>-3.22541344651914</v>
      </c>
      <c r="J515">
        <f>(Table2[[#This Row],[1M Return vs Nifty]]-AVERAGE(Table2[1M Return vs Nifty]))/_xlfn.STDEV.P(Table2[1M Return vs Nifty])</f>
        <v>-0.39789457104053522</v>
      </c>
      <c r="K515">
        <v>-11.989394292400499</v>
      </c>
      <c r="L515">
        <f>(Table2[[#This Row],[6M Return vs Nifty]]-AVERAGE(Table2[6M Return vs Nifty]))/_xlfn.STDEV.P(Table2[6M Return vs Nifty])</f>
        <v>-0.82207823516817591</v>
      </c>
      <c r="M515">
        <v>-1.40848667628494</v>
      </c>
      <c r="N515">
        <f>(Table2[[#This Row],[1W Return vs Nifty]]-AVERAGE(Table2[1W Return vs Nifty]))/_xlfn.STDEV.P(Table2[1W Return vs Nifty])</f>
        <v>-0.36828782096248802</v>
      </c>
      <c r="O515">
        <v>1190.97</v>
      </c>
      <c r="P515">
        <v>1173.52837906845</v>
      </c>
      <c r="Q515">
        <v>1092.1539232007101</v>
      </c>
      <c r="R515">
        <v>49.850684183858597</v>
      </c>
      <c r="S515" s="1">
        <f>(Table2[[#This Row],[Close Price]]-Table2[[#This Row],[20D EMA]])/Table2[[#This Row],[20D EMA]]</f>
        <v>9.0682384946717983E-4</v>
      </c>
      <c r="T515" s="1">
        <f>(Table2[[#This Row],[Close Price]]-Table2[[#This Row],[50D EMA]])/Table2[[#This Row],[50D EMA]]</f>
        <v>1.5782848767792429E-2</v>
      </c>
      <c r="U515" s="1">
        <f>(Table2[[#This Row],[Close Price]]-Table2[[#This Row],[200D EMA]])/Table2[[#This Row],[200D EMA]]</f>
        <v>9.1467031044974334E-2</v>
      </c>
      <c r="V515">
        <v>0.89890598891268603</v>
      </c>
      <c r="W515">
        <v>1169.9000000000001</v>
      </c>
      <c r="X515">
        <v>1195.95</v>
      </c>
      <c r="Y515">
        <v>1169.9000000000001</v>
      </c>
      <c r="Z515">
        <v>1195.95</v>
      </c>
      <c r="AA515">
        <v>1168.75</v>
      </c>
      <c r="AB515">
        <v>1227</v>
      </c>
      <c r="AC515" s="1">
        <f>(Table2[[#This Row],[Close Price]]/Table2[[#This Row],[Day Low]])-1</f>
        <v>1.8933242157449293E-2</v>
      </c>
      <c r="AD515" s="1">
        <f>(Table2[[#This Row],[Day High]]/Table2[[#This Row],[Close Price]])-1</f>
        <v>3.2716748458538891E-3</v>
      </c>
      <c r="AE515" s="1">
        <f>(Table2[[#This Row],[Close Price]]/Table2[[#This Row],[Current Week Low]])-1</f>
        <v>1.8933242157449293E-2</v>
      </c>
      <c r="AF515" s="1">
        <f>(Table2[[#This Row],[Current Week High]]/Table2[[#This Row],[Close Price]])-1</f>
        <v>3.2716748458538891E-3</v>
      </c>
      <c r="AG515" s="1">
        <f>(Table2[[#This Row],[Close Price]]/Table2[[#This Row],[Current Month Low]])-1</f>
        <v>1.993582887700529E-2</v>
      </c>
      <c r="AH515" s="1">
        <f>(Table2[[#This Row],[Current Month High]]/Table2[[#This Row],[Close Price]])-1</f>
        <v>2.9319239964766597E-2</v>
      </c>
      <c r="AI515">
        <v>5.1483074387101899</v>
      </c>
      <c r="AJ515">
        <v>41.195295397311902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-0.04</v>
      </c>
      <c r="AM515" t="s">
        <v>3189</v>
      </c>
      <c r="AN515">
        <v>-1.1399999999999999</v>
      </c>
      <c r="AO515" t="s">
        <v>3189</v>
      </c>
      <c r="AP515">
        <v>9.1218273631419999E-3</v>
      </c>
      <c r="AQ515">
        <f>(Table2[[#This Row],[Sharpe Ratio]]-AVERAGE(Table2[Sharpe Ratio]))/_xlfn.STDEV.P(Table2[Sharpe Ratio])</f>
        <v>-0.64582447633914863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-2.3690906767151851</v>
      </c>
      <c r="AS515">
        <f>_xlfn.RANK.AVG(Table2[[#This Row],[1Y Return vs Nifty Z-Score]],Table2[1Y Return vs Nifty Z-Score])</f>
        <v>345</v>
      </c>
      <c r="AT515">
        <f>_xlfn.RANK.AVG(Table2[[#This Row],[6M Return vs Nifty Z-Score]],Table2[6M Return vs Nifty Z-Score])</f>
        <v>592</v>
      </c>
      <c r="AU515">
        <f>_xlfn.RANK.AVG(Table2[[#This Row],[Sharpe Ratio Z-Score]],Table2[Sharpe Ratio Z-Score])</f>
        <v>509</v>
      </c>
      <c r="AV515">
        <f>(Table2[[#This Row],[Rank 1Y]]+Table2[[#This Row],[Rank 6M]]+Table2[[#This Row],[Rank Sharpe]])/3</f>
        <v>482</v>
      </c>
    </row>
    <row r="516" spans="1:48" x14ac:dyDescent="0.3">
      <c r="A516" t="s">
        <v>1100</v>
      </c>
      <c r="B516" t="s">
        <v>1101</v>
      </c>
      <c r="C516" t="s">
        <v>3144</v>
      </c>
      <c r="D516" t="s">
        <v>548</v>
      </c>
      <c r="E516">
        <v>11574.422315624999</v>
      </c>
      <c r="F516">
        <v>869.25</v>
      </c>
      <c r="G516">
        <v>-15.580672604513399</v>
      </c>
      <c r="H516">
        <f>(Table2[[#This Row],[1Y Return vs Nifty]]-AVERAGE(Table2[1Y Return vs Nifty]))/_xlfn.STDEV.P(Table2[1Y Return vs Nifty])</f>
        <v>-0.6641203025207556</v>
      </c>
      <c r="I516">
        <v>7.6085147411324598</v>
      </c>
      <c r="J516">
        <f>(Table2[[#This Row],[1M Return vs Nifty]]-AVERAGE(Table2[1M Return vs Nifty]))/_xlfn.STDEV.P(Table2[1M Return vs Nifty])</f>
        <v>0.6499789336962134</v>
      </c>
      <c r="K516">
        <v>1.88296628604651</v>
      </c>
      <c r="L516">
        <f>(Table2[[#This Row],[6M Return vs Nifty]]-AVERAGE(Table2[6M Return vs Nifty]))/_xlfn.STDEV.P(Table2[6M Return vs Nifty])</f>
        <v>-0.37279173788388514</v>
      </c>
      <c r="M516">
        <v>1.9026032889276401</v>
      </c>
      <c r="N516">
        <f>(Table2[[#This Row],[1W Return vs Nifty]]-AVERAGE(Table2[1W Return vs Nifty]))/_xlfn.STDEV.P(Table2[1W Return vs Nifty])</f>
        <v>0.27279458587309741</v>
      </c>
      <c r="O516">
        <v>860.73</v>
      </c>
      <c r="P516">
        <v>846.16569201642994</v>
      </c>
      <c r="Q516">
        <v>798.57017427084895</v>
      </c>
      <c r="R516">
        <v>53.029152754138003</v>
      </c>
      <c r="S516" s="1">
        <f>(Table2[[#This Row],[Close Price]]-Table2[[#This Row],[20D EMA]])/Table2[[#This Row],[20D EMA]]</f>
        <v>9.8985744658603523E-3</v>
      </c>
      <c r="T516" s="1">
        <f>(Table2[[#This Row],[Close Price]]-Table2[[#This Row],[50D EMA]])/Table2[[#This Row],[50D EMA]]</f>
        <v>2.7281072964042873E-2</v>
      </c>
      <c r="U516" s="1">
        <f>(Table2[[#This Row],[Close Price]]-Table2[[#This Row],[200D EMA]])/Table2[[#This Row],[200D EMA]]</f>
        <v>8.8507970878935874E-2</v>
      </c>
      <c r="V516">
        <v>0.74669034904894205</v>
      </c>
      <c r="W516">
        <v>853.35</v>
      </c>
      <c r="X516">
        <v>873.95</v>
      </c>
      <c r="Y516">
        <v>853.35</v>
      </c>
      <c r="Z516">
        <v>873.95</v>
      </c>
      <c r="AA516">
        <v>853.35</v>
      </c>
      <c r="AB516">
        <v>898.85</v>
      </c>
      <c r="AC516" s="1">
        <f>(Table2[[#This Row],[Close Price]]/Table2[[#This Row],[Day Low]])-1</f>
        <v>1.863244858498847E-2</v>
      </c>
      <c r="AD516" s="1">
        <f>(Table2[[#This Row],[Day High]]/Table2[[#This Row],[Close Price]])-1</f>
        <v>5.4069600230084447E-3</v>
      </c>
      <c r="AE516" s="1">
        <f>(Table2[[#This Row],[Close Price]]/Table2[[#This Row],[Current Week Low]])-1</f>
        <v>1.863244858498847E-2</v>
      </c>
      <c r="AF516" s="1">
        <f>(Table2[[#This Row],[Current Week High]]/Table2[[#This Row],[Close Price]])-1</f>
        <v>5.4069600230084447E-3</v>
      </c>
      <c r="AG516" s="1">
        <f>(Table2[[#This Row],[Close Price]]/Table2[[#This Row],[Current Month Low]])-1</f>
        <v>1.863244858498847E-2</v>
      </c>
      <c r="AH516" s="1">
        <f>(Table2[[#This Row],[Current Month High]]/Table2[[#This Row],[Close Price]])-1</f>
        <v>3.4052343974690924E-2</v>
      </c>
      <c r="AI516">
        <v>7.9091170549324001</v>
      </c>
      <c r="AJ516">
        <v>27.830882352941099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-0.02</v>
      </c>
      <c r="AM516" t="s">
        <v>3189</v>
      </c>
      <c r="AN516">
        <v>2.31</v>
      </c>
      <c r="AO516" t="s">
        <v>3191</v>
      </c>
      <c r="AP516">
        <v>3.0184157395627E-2</v>
      </c>
      <c r="AQ516">
        <f>(Table2[[#This Row],[Sharpe Ratio]]-AVERAGE(Table2[Sharpe Ratio]))/_xlfn.STDEV.P(Table2[Sharpe Ratio])</f>
        <v>-0.40087845046407167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-0.51501697129940172</v>
      </c>
      <c r="AS516">
        <f>_xlfn.RANK.AVG(Table2[[#This Row],[1Y Return vs Nifty Z-Score]],Table2[1Y Return vs Nifty Z-Score])</f>
        <v>558</v>
      </c>
      <c r="AT516">
        <f>_xlfn.RANK.AVG(Table2[[#This Row],[6M Return vs Nifty Z-Score]],Table2[6M Return vs Nifty Z-Score])</f>
        <v>445</v>
      </c>
      <c r="AU516">
        <f>_xlfn.RANK.AVG(Table2[[#This Row],[Sharpe Ratio Z-Score]],Table2[Sharpe Ratio Z-Score])</f>
        <v>444</v>
      </c>
      <c r="AV516">
        <f>(Table2[[#This Row],[Rank 1Y]]+Table2[[#This Row],[Rank 6M]]+Table2[[#This Row],[Rank Sharpe]])/3</f>
        <v>482.33333333333331</v>
      </c>
    </row>
    <row r="517" spans="1:48" x14ac:dyDescent="0.3">
      <c r="A517" t="s">
        <v>1351</v>
      </c>
      <c r="B517" t="s">
        <v>1352</v>
      </c>
      <c r="C517" t="s">
        <v>3150</v>
      </c>
      <c r="D517" t="s">
        <v>213</v>
      </c>
      <c r="E517">
        <v>8378.5492829499999</v>
      </c>
      <c r="F517">
        <v>211.75</v>
      </c>
      <c r="G517">
        <v>-10.0093414590776</v>
      </c>
      <c r="H517">
        <f>(Table2[[#This Row],[1Y Return vs Nifty]]-AVERAGE(Table2[1Y Return vs Nifty]))/_xlfn.STDEV.P(Table2[1Y Return vs Nifty])</f>
        <v>-0.5647863373897164</v>
      </c>
      <c r="I517">
        <v>-1.4937354381775201</v>
      </c>
      <c r="J517">
        <f>(Table2[[#This Row],[1M Return vs Nifty]]-AVERAGE(Table2[1M Return vs Nifty]))/_xlfn.STDEV.P(Table2[1M Return vs Nifty])</f>
        <v>-0.23040412138583605</v>
      </c>
      <c r="K517">
        <v>-16.181038146950002</v>
      </c>
      <c r="L517">
        <f>(Table2[[#This Row],[6M Return vs Nifty]]-AVERAGE(Table2[6M Return vs Nifty]))/_xlfn.STDEV.P(Table2[6M Return vs Nifty])</f>
        <v>-0.95783371633694725</v>
      </c>
      <c r="M517">
        <v>3.3856532008322202</v>
      </c>
      <c r="N517">
        <f>(Table2[[#This Row],[1W Return vs Nifty]]-AVERAGE(Table2[1W Return vs Nifty]))/_xlfn.STDEV.P(Table2[1W Return vs Nifty])</f>
        <v>0.55993785801914753</v>
      </c>
      <c r="O517">
        <v>211.86</v>
      </c>
      <c r="P517">
        <v>207.04453990806601</v>
      </c>
      <c r="Q517">
        <v>199.26527516286899</v>
      </c>
      <c r="R517">
        <v>49.788942402244203</v>
      </c>
      <c r="S517" s="1">
        <f>(Table2[[#This Row],[Close Price]]-Table2[[#This Row],[20D EMA]])/Table2[[#This Row],[20D EMA]]</f>
        <v>-5.1921079958469575E-4</v>
      </c>
      <c r="T517" s="1">
        <f>(Table2[[#This Row],[Close Price]]-Table2[[#This Row],[50D EMA]])/Table2[[#This Row],[50D EMA]]</f>
        <v>2.2726801170527614E-2</v>
      </c>
      <c r="U517" s="1">
        <f>(Table2[[#This Row],[Close Price]]-Table2[[#This Row],[200D EMA]])/Table2[[#This Row],[200D EMA]]</f>
        <v>6.2653790666370002E-2</v>
      </c>
      <c r="V517">
        <v>1.0426376736261</v>
      </c>
      <c r="W517">
        <v>204.5</v>
      </c>
      <c r="X517">
        <v>214</v>
      </c>
      <c r="Y517">
        <v>204.5</v>
      </c>
      <c r="Z517">
        <v>214</v>
      </c>
      <c r="AA517">
        <v>195</v>
      </c>
      <c r="AB517">
        <v>217.7</v>
      </c>
      <c r="AC517" s="1">
        <f>(Table2[[#This Row],[Close Price]]/Table2[[#This Row],[Day Low]])-1</f>
        <v>3.5452322738386277E-2</v>
      </c>
      <c r="AD517" s="1">
        <f>(Table2[[#This Row],[Day High]]/Table2[[#This Row],[Close Price]])-1</f>
        <v>1.0625737898465104E-2</v>
      </c>
      <c r="AE517" s="1">
        <f>(Table2[[#This Row],[Close Price]]/Table2[[#This Row],[Current Week Low]])-1</f>
        <v>3.5452322738386277E-2</v>
      </c>
      <c r="AF517" s="1">
        <f>(Table2[[#This Row],[Current Week High]]/Table2[[#This Row],[Close Price]])-1</f>
        <v>1.0625737898465104E-2</v>
      </c>
      <c r="AG517" s="1">
        <f>(Table2[[#This Row],[Close Price]]/Table2[[#This Row],[Current Month Low]])-1</f>
        <v>8.5897435897435814E-2</v>
      </c>
      <c r="AH517" s="1">
        <f>(Table2[[#This Row],[Current Month High]]/Table2[[#This Row],[Close Price]])-1</f>
        <v>2.8099173553719048E-2</v>
      </c>
      <c r="AI517">
        <v>45.454545454545404</v>
      </c>
      <c r="AJ517">
        <v>46.5905157493942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-0.03</v>
      </c>
      <c r="AM517" t="s">
        <v>3189</v>
      </c>
      <c r="AN517">
        <v>-10.17</v>
      </c>
      <c r="AO517" t="s">
        <v>3189</v>
      </c>
      <c r="AP517">
        <v>8.1569097109930003E-2</v>
      </c>
      <c r="AQ517">
        <f>(Table2[[#This Row],[Sharpe Ratio]]-AVERAGE(Table2[Sharpe Ratio]))/_xlfn.STDEV.P(Table2[Sharpe Ratio])</f>
        <v>0.19670675276066088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-0.99637956433269126</v>
      </c>
      <c r="AS517">
        <f>_xlfn.RANK.AVG(Table2[[#This Row],[1Y Return vs Nifty Z-Score]],Table2[1Y Return vs Nifty Z-Score])</f>
        <v>506</v>
      </c>
      <c r="AT517">
        <f>_xlfn.RANK.AVG(Table2[[#This Row],[6M Return vs Nifty Z-Score]],Table2[6M Return vs Nifty Z-Score])</f>
        <v>645</v>
      </c>
      <c r="AU517">
        <f>_xlfn.RANK.AVG(Table2[[#This Row],[Sharpe Ratio Z-Score]],Table2[Sharpe Ratio Z-Score])</f>
        <v>296</v>
      </c>
      <c r="AV517">
        <f>(Table2[[#This Row],[Rank 1Y]]+Table2[[#This Row],[Rank 6M]]+Table2[[#This Row],[Rank Sharpe]])/3</f>
        <v>482.33333333333331</v>
      </c>
    </row>
    <row r="518" spans="1:48" x14ac:dyDescent="0.3">
      <c r="A518" t="s">
        <v>79</v>
      </c>
      <c r="B518" t="s">
        <v>80</v>
      </c>
      <c r="C518" t="s">
        <v>3154</v>
      </c>
      <c r="D518" t="s">
        <v>81</v>
      </c>
      <c r="E518">
        <v>326842.26708979998</v>
      </c>
      <c r="F518">
        <v>3684.55</v>
      </c>
      <c r="G518">
        <v>-11.1490377893958</v>
      </c>
      <c r="H518">
        <f>(Table2[[#This Row],[1Y Return vs Nifty]]-AVERAGE(Table2[1Y Return vs Nifty]))/_xlfn.STDEV.P(Table2[1Y Return vs Nifty])</f>
        <v>-0.58510653602456997</v>
      </c>
      <c r="I518">
        <v>8.8499888086219496</v>
      </c>
      <c r="J518">
        <f>(Table2[[#This Row],[1M Return vs Nifty]]-AVERAGE(Table2[1M Return vs Nifty]))/_xlfn.STDEV.P(Table2[1M Return vs Nifty])</f>
        <v>0.77005613557602282</v>
      </c>
      <c r="K518">
        <v>-12.609487738230801</v>
      </c>
      <c r="L518">
        <f>(Table2[[#This Row],[6M Return vs Nifty]]-AVERAGE(Table2[6M Return vs Nifty]))/_xlfn.STDEV.P(Table2[6M Return vs Nifty])</f>
        <v>-0.84216130687688651</v>
      </c>
      <c r="M518">
        <v>4.69582703874035</v>
      </c>
      <c r="N518">
        <f>(Table2[[#This Row],[1W Return vs Nifty]]-AVERAGE(Table2[1W Return vs Nifty]))/_xlfn.STDEV.P(Table2[1W Return vs Nifty])</f>
        <v>0.81360943028197918</v>
      </c>
      <c r="O518">
        <v>3565.18</v>
      </c>
      <c r="P518">
        <v>3483.5872312063202</v>
      </c>
      <c r="Q518">
        <v>3419.0214456285798</v>
      </c>
      <c r="R518">
        <v>67.749659197470194</v>
      </c>
      <c r="S518" s="1">
        <f>(Table2[[#This Row],[Close Price]]-Table2[[#This Row],[20D EMA]])/Table2[[#This Row],[20D EMA]]</f>
        <v>3.3482180422867949E-2</v>
      </c>
      <c r="T518" s="1">
        <f>(Table2[[#This Row],[Close Price]]-Table2[[#This Row],[50D EMA]])/Table2[[#This Row],[50D EMA]]</f>
        <v>5.768845602413384E-2</v>
      </c>
      <c r="U518" s="1">
        <f>(Table2[[#This Row],[Close Price]]-Table2[[#This Row],[200D EMA]])/Table2[[#This Row],[200D EMA]]</f>
        <v>7.7662149417317708E-2</v>
      </c>
      <c r="V518">
        <v>0.82999966959299398</v>
      </c>
      <c r="W518">
        <v>3653.75</v>
      </c>
      <c r="X518">
        <v>3724.45</v>
      </c>
      <c r="Y518">
        <v>3653.75</v>
      </c>
      <c r="Z518">
        <v>3724.45</v>
      </c>
      <c r="AA518">
        <v>3552</v>
      </c>
      <c r="AB518">
        <v>3753.95</v>
      </c>
      <c r="AC518" s="1">
        <f>(Table2[[#This Row],[Close Price]]/Table2[[#This Row],[Day Low]])-1</f>
        <v>8.429695518303193E-3</v>
      </c>
      <c r="AD518" s="1">
        <f>(Table2[[#This Row],[Day High]]/Table2[[#This Row],[Close Price]])-1</f>
        <v>1.0829002184798542E-2</v>
      </c>
      <c r="AE518" s="1">
        <f>(Table2[[#This Row],[Close Price]]/Table2[[#This Row],[Current Week Low]])-1</f>
        <v>8.429695518303193E-3</v>
      </c>
      <c r="AF518" s="1">
        <f>(Table2[[#This Row],[Current Week High]]/Table2[[#This Row],[Close Price]])-1</f>
        <v>1.0829002184798542E-2</v>
      </c>
      <c r="AG518" s="1">
        <f>(Table2[[#This Row],[Close Price]]/Table2[[#This Row],[Current Month Low]])-1</f>
        <v>3.7317004504504592E-2</v>
      </c>
      <c r="AH518" s="1">
        <f>(Table2[[#This Row],[Current Month High]]/Table2[[#This Row],[Close Price]])-1</f>
        <v>1.8835407308897878E-2</v>
      </c>
      <c r="AI518">
        <v>5.4932081258226697</v>
      </c>
      <c r="AJ518">
        <v>20.5815456613159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-0.02</v>
      </c>
      <c r="AM518" t="s">
        <v>3189</v>
      </c>
      <c r="AN518">
        <v>2.2200000000000002</v>
      </c>
      <c r="AO518" t="s">
        <v>3191</v>
      </c>
      <c r="AP518">
        <v>7.2761532262024003E-2</v>
      </c>
      <c r="AQ518">
        <f>(Table2[[#This Row],[Sharpe Ratio]]-AVERAGE(Table2[Sharpe Ratio]))/_xlfn.STDEV.P(Table2[Sharpe Ratio])</f>
        <v>9.4278483722799469E-2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0.25067620667934498</v>
      </c>
      <c r="AS518">
        <f>_xlfn.RANK.AVG(Table2[[#This Row],[1Y Return vs Nifty Z-Score]],Table2[1Y Return vs Nifty Z-Score])</f>
        <v>520</v>
      </c>
      <c r="AT518">
        <f>_xlfn.RANK.AVG(Table2[[#This Row],[6M Return vs Nifty Z-Score]],Table2[6M Return vs Nifty Z-Score])</f>
        <v>599</v>
      </c>
      <c r="AU518">
        <f>_xlfn.RANK.AVG(Table2[[#This Row],[Sharpe Ratio Z-Score]],Table2[Sharpe Ratio Z-Score])</f>
        <v>330</v>
      </c>
      <c r="AV518">
        <f>(Table2[[#This Row],[Rank 1Y]]+Table2[[#This Row],[Rank 6M]]+Table2[[#This Row],[Rank Sharpe]])/3</f>
        <v>483</v>
      </c>
    </row>
    <row r="519" spans="1:48" x14ac:dyDescent="0.3">
      <c r="A519" t="s">
        <v>420</v>
      </c>
      <c r="B519" t="s">
        <v>421</v>
      </c>
      <c r="C519" t="s">
        <v>3146</v>
      </c>
      <c r="D519" t="s">
        <v>250</v>
      </c>
      <c r="E519">
        <v>54644.612143829901</v>
      </c>
      <c r="F519">
        <v>2009.8</v>
      </c>
      <c r="G519">
        <v>-4.7350632463839801</v>
      </c>
      <c r="H519">
        <f>(Table2[[#This Row],[1Y Return vs Nifty]]-AVERAGE(Table2[1Y Return vs Nifty]))/_xlfn.STDEV.P(Table2[1Y Return vs Nifty])</f>
        <v>-0.47074867306952695</v>
      </c>
      <c r="I519">
        <v>0.221846675055554</v>
      </c>
      <c r="J519">
        <f>(Table2[[#This Row],[1M Return vs Nifty]]-AVERAGE(Table2[1M Return vs Nifty]))/_xlfn.STDEV.P(Table2[1M Return vs Nifty])</f>
        <v>-6.447049043319289E-2</v>
      </c>
      <c r="K519">
        <v>7.4154854965702697</v>
      </c>
      <c r="L519">
        <f>(Table2[[#This Row],[6M Return vs Nifty]]-AVERAGE(Table2[6M Return vs Nifty]))/_xlfn.STDEV.P(Table2[6M Return vs Nifty])</f>
        <v>-0.19360909890921846</v>
      </c>
      <c r="M519">
        <v>-1.1040964347868201</v>
      </c>
      <c r="N519">
        <f>(Table2[[#This Row],[1W Return vs Nifty]]-AVERAGE(Table2[1W Return vs Nifty]))/_xlfn.STDEV.P(Table2[1W Return vs Nifty])</f>
        <v>-0.30935277821611812</v>
      </c>
      <c r="O519">
        <v>2016.11</v>
      </c>
      <c r="P519">
        <v>2002.0566106224501</v>
      </c>
      <c r="Q519">
        <v>1877.0166341628901</v>
      </c>
      <c r="R519">
        <v>65.5694775241748</v>
      </c>
      <c r="S519" s="1">
        <f>(Table2[[#This Row],[Close Price]]-Table2[[#This Row],[20D EMA]])/Table2[[#This Row],[20D EMA]]</f>
        <v>-3.1297895452132799E-3</v>
      </c>
      <c r="T519" s="1">
        <f>(Table2[[#This Row],[Close Price]]-Table2[[#This Row],[50D EMA]])/Table2[[#This Row],[50D EMA]]</f>
        <v>3.8677174943331965E-3</v>
      </c>
      <c r="U519" s="1">
        <f>(Table2[[#This Row],[Close Price]]-Table2[[#This Row],[200D EMA]])/Table2[[#This Row],[200D EMA]]</f>
        <v>7.0741709700579414E-2</v>
      </c>
      <c r="V519">
        <v>0.93555880569277095</v>
      </c>
      <c r="W519">
        <v>2003.05</v>
      </c>
      <c r="X519">
        <v>2076.6999999999998</v>
      </c>
      <c r="Y519">
        <v>2003.05</v>
      </c>
      <c r="Z519">
        <v>2076.6999999999998</v>
      </c>
      <c r="AA519">
        <v>2003.05</v>
      </c>
      <c r="AB519">
        <v>2076.6999999999998</v>
      </c>
      <c r="AC519" s="1">
        <f>(Table2[[#This Row],[Close Price]]/Table2[[#This Row],[Day Low]])-1</f>
        <v>3.3698609620329556E-3</v>
      </c>
      <c r="AD519" s="1">
        <f>(Table2[[#This Row],[Day High]]/Table2[[#This Row],[Close Price]])-1</f>
        <v>3.3286894218330199E-2</v>
      </c>
      <c r="AE519" s="1">
        <f>(Table2[[#This Row],[Close Price]]/Table2[[#This Row],[Current Week Low]])-1</f>
        <v>3.3698609620329556E-3</v>
      </c>
      <c r="AF519" s="1">
        <f>(Table2[[#This Row],[Current Week High]]/Table2[[#This Row],[Close Price]])-1</f>
        <v>3.3286894218330199E-2</v>
      </c>
      <c r="AG519" s="1">
        <f>(Table2[[#This Row],[Close Price]]/Table2[[#This Row],[Current Month Low]])-1</f>
        <v>3.3698609620329556E-3</v>
      </c>
      <c r="AH519" s="1">
        <f>(Table2[[#This Row],[Current Month High]]/Table2[[#This Row],[Close Price]])-1</f>
        <v>3.3286894218330199E-2</v>
      </c>
      <c r="AI519">
        <v>8.5904070056721906</v>
      </c>
      <c r="AJ519">
        <v>30.923066901178998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-0.1</v>
      </c>
      <c r="AM519" t="s">
        <v>3189</v>
      </c>
      <c r="AN519">
        <v>2.08</v>
      </c>
      <c r="AO519" t="s">
        <v>3191</v>
      </c>
      <c r="AP519">
        <v>-5.3495413703310004E-3</v>
      </c>
      <c r="AQ519">
        <f>(Table2[[#This Row],[Sharpe Ratio]]-AVERAGE(Table2[Sharpe Ratio]))/_xlfn.STDEV.P(Table2[Sharpe Ratio])</f>
        <v>-0.81412039871668074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-1.8523014393447372</v>
      </c>
      <c r="AS519">
        <f>_xlfn.RANK.AVG(Table2[[#This Row],[1Y Return vs Nifty Z-Score]],Table2[1Y Return vs Nifty Z-Score])</f>
        <v>468</v>
      </c>
      <c r="AT519">
        <f>_xlfn.RANK.AVG(Table2[[#This Row],[6M Return vs Nifty Z-Score]],Table2[6M Return vs Nifty Z-Score])</f>
        <v>392</v>
      </c>
      <c r="AU519">
        <f>_xlfn.RANK.AVG(Table2[[#This Row],[Sharpe Ratio Z-Score]],Table2[Sharpe Ratio Z-Score])</f>
        <v>589</v>
      </c>
      <c r="AV519">
        <f>(Table2[[#This Row],[Rank 1Y]]+Table2[[#This Row],[Rank 6M]]+Table2[[#This Row],[Rank Sharpe]])/3</f>
        <v>483</v>
      </c>
    </row>
    <row r="520" spans="1:48" x14ac:dyDescent="0.3">
      <c r="A520" t="s">
        <v>1300</v>
      </c>
      <c r="B520" t="s">
        <v>1301</v>
      </c>
      <c r="C520" t="s">
        <v>3153</v>
      </c>
      <c r="D520" t="s">
        <v>78</v>
      </c>
      <c r="E520">
        <v>8758.4044919999997</v>
      </c>
      <c r="F520">
        <v>174</v>
      </c>
      <c r="G520">
        <v>-1.7062298060112</v>
      </c>
      <c r="H520">
        <f>(Table2[[#This Row],[1Y Return vs Nifty]]-AVERAGE(Table2[1Y Return vs Nifty]))/_xlfn.STDEV.P(Table2[1Y Return vs Nifty])</f>
        <v>-0.41674613265327587</v>
      </c>
      <c r="I520">
        <v>9.1392135199655602</v>
      </c>
      <c r="J520">
        <f>(Table2[[#This Row],[1M Return vs Nifty]]-AVERAGE(Table2[1M Return vs Nifty]))/_xlfn.STDEV.P(Table2[1M Return vs Nifty])</f>
        <v>0.79803037600688898</v>
      </c>
      <c r="K520">
        <v>-8.4168920233567093</v>
      </c>
      <c r="L520">
        <f>(Table2[[#This Row],[6M Return vs Nifty]]-AVERAGE(Table2[6M Return vs Nifty]))/_xlfn.STDEV.P(Table2[6M Return vs Nifty])</f>
        <v>-0.70637499764617728</v>
      </c>
      <c r="M520">
        <v>9.5707187880233207</v>
      </c>
      <c r="N520">
        <f>(Table2[[#This Row],[1W Return vs Nifty]]-AVERAGE(Table2[1W Return vs Nifty]))/_xlfn.STDEV.P(Table2[1W Return vs Nifty])</f>
        <v>1.7574700225726567</v>
      </c>
      <c r="O520">
        <v>169.35</v>
      </c>
      <c r="P520">
        <v>165.894377785785</v>
      </c>
      <c r="Q520">
        <v>161.301920581801</v>
      </c>
      <c r="R520">
        <v>56.023499443364798</v>
      </c>
      <c r="S520" s="1">
        <f>(Table2[[#This Row],[Close Price]]-Table2[[#This Row],[20D EMA]])/Table2[[#This Row],[20D EMA]]</f>
        <v>2.7457927369353444E-2</v>
      </c>
      <c r="T520" s="1">
        <f>(Table2[[#This Row],[Close Price]]-Table2[[#This Row],[50D EMA]])/Table2[[#This Row],[50D EMA]]</f>
        <v>4.8860138133683943E-2</v>
      </c>
      <c r="U520" s="1">
        <f>(Table2[[#This Row],[Close Price]]-Table2[[#This Row],[200D EMA]])/Table2[[#This Row],[200D EMA]]</f>
        <v>7.8722431651143468E-2</v>
      </c>
      <c r="V520">
        <v>2.3168686303998398</v>
      </c>
      <c r="W520">
        <v>172</v>
      </c>
      <c r="X520">
        <v>181.37</v>
      </c>
      <c r="Y520">
        <v>172</v>
      </c>
      <c r="Z520">
        <v>181.37</v>
      </c>
      <c r="AA520">
        <v>163.15</v>
      </c>
      <c r="AB520">
        <v>189</v>
      </c>
      <c r="AC520" s="1">
        <f>(Table2[[#This Row],[Close Price]]/Table2[[#This Row],[Day Low]])-1</f>
        <v>1.1627906976744207E-2</v>
      </c>
      <c r="AD520" s="1">
        <f>(Table2[[#This Row],[Day High]]/Table2[[#This Row],[Close Price]])-1</f>
        <v>4.2356321839080557E-2</v>
      </c>
      <c r="AE520" s="1">
        <f>(Table2[[#This Row],[Close Price]]/Table2[[#This Row],[Current Week Low]])-1</f>
        <v>1.1627906976744207E-2</v>
      </c>
      <c r="AF520" s="1">
        <f>(Table2[[#This Row],[Current Week High]]/Table2[[#This Row],[Close Price]])-1</f>
        <v>4.2356321839080557E-2</v>
      </c>
      <c r="AG520" s="1">
        <f>(Table2[[#This Row],[Close Price]]/Table2[[#This Row],[Current Month Low]])-1</f>
        <v>6.6503217897640132E-2</v>
      </c>
      <c r="AH520" s="1">
        <f>(Table2[[#This Row],[Current Month High]]/Table2[[#This Row],[Close Price]])-1</f>
        <v>8.6206896551724199E-2</v>
      </c>
      <c r="AI520">
        <v>14.367816091953999</v>
      </c>
      <c r="AJ520">
        <v>44.999999999999901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-0.02</v>
      </c>
      <c r="AM520" t="s">
        <v>3189</v>
      </c>
      <c r="AN520">
        <v>7.81</v>
      </c>
      <c r="AO520" t="s">
        <v>3191</v>
      </c>
      <c r="AP520">
        <v>2.8527666689868999E-2</v>
      </c>
      <c r="AQ520">
        <f>(Table2[[#This Row],[Sharpe Ratio]]-AVERAGE(Table2[Sharpe Ratio]))/_xlfn.STDEV.P(Table2[Sharpe Ratio])</f>
        <v>-0.42014273958349113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1.0122365286966013</v>
      </c>
      <c r="AS520">
        <f>_xlfn.RANK.AVG(Table2[[#This Row],[1Y Return vs Nifty Z-Score]],Table2[1Y Return vs Nifty Z-Score])</f>
        <v>446</v>
      </c>
      <c r="AT520">
        <f>_xlfn.RANK.AVG(Table2[[#This Row],[6M Return vs Nifty Z-Score]],Table2[6M Return vs Nifty Z-Score])</f>
        <v>556</v>
      </c>
      <c r="AU520">
        <f>_xlfn.RANK.AVG(Table2[[#This Row],[Sharpe Ratio Z-Score]],Table2[Sharpe Ratio Z-Score])</f>
        <v>448</v>
      </c>
      <c r="AV520">
        <f>(Table2[[#This Row],[Rank 1Y]]+Table2[[#This Row],[Rank 6M]]+Table2[[#This Row],[Rank Sharpe]])/3</f>
        <v>483.33333333333331</v>
      </c>
    </row>
    <row r="521" spans="1:48" x14ac:dyDescent="0.3">
      <c r="A521" t="s">
        <v>1587</v>
      </c>
      <c r="B521" t="s">
        <v>1588</v>
      </c>
      <c r="C521" t="s">
        <v>3158</v>
      </c>
      <c r="D521" t="s">
        <v>274</v>
      </c>
      <c r="E521">
        <v>6008.2422643199998</v>
      </c>
      <c r="F521">
        <v>818.15</v>
      </c>
      <c r="G521">
        <v>-15.0517681300134</v>
      </c>
      <c r="H521">
        <f>(Table2[[#This Row],[1Y Return vs Nifty]]-AVERAGE(Table2[1Y Return vs Nifty]))/_xlfn.STDEV.P(Table2[1Y Return vs Nifty])</f>
        <v>-0.65469020812209933</v>
      </c>
      <c r="I521">
        <v>4.3912729256654401</v>
      </c>
      <c r="J521">
        <f>(Table2[[#This Row],[1M Return vs Nifty]]-AVERAGE(Table2[1M Return vs Nifty]))/_xlfn.STDEV.P(Table2[1M Return vs Nifty])</f>
        <v>0.33880256272842579</v>
      </c>
      <c r="K521">
        <v>-3.0457682905668202</v>
      </c>
      <c r="L521">
        <f>(Table2[[#This Row],[6M Return vs Nifty]]-AVERAGE(Table2[6M Return vs Nifty]))/_xlfn.STDEV.P(Table2[6M Return vs Nifty])</f>
        <v>-0.53241950141037764</v>
      </c>
      <c r="M521">
        <v>2.6815095599710799</v>
      </c>
      <c r="N521">
        <f>(Table2[[#This Row],[1W Return vs Nifty]]-AVERAGE(Table2[1W Return vs Nifty]))/_xlfn.STDEV.P(Table2[1W Return vs Nifty])</f>
        <v>0.42360386988112053</v>
      </c>
      <c r="O521">
        <v>777.4</v>
      </c>
      <c r="P521">
        <v>772.91072304137799</v>
      </c>
      <c r="Q521">
        <v>763.22301937151099</v>
      </c>
      <c r="R521">
        <v>74.902759268346799</v>
      </c>
      <c r="S521" s="1">
        <f>(Table2[[#This Row],[Close Price]]-Table2[[#This Row],[20D EMA]])/Table2[[#This Row],[20D EMA]]</f>
        <v>5.2418317468484694E-2</v>
      </c>
      <c r="T521" s="1">
        <f>(Table2[[#This Row],[Close Price]]-Table2[[#This Row],[50D EMA]])/Table2[[#This Row],[50D EMA]]</f>
        <v>5.8531051012731372E-2</v>
      </c>
      <c r="U521" s="1">
        <f>(Table2[[#This Row],[Close Price]]-Table2[[#This Row],[200D EMA]])/Table2[[#This Row],[200D EMA]]</f>
        <v>7.1967143592864311E-2</v>
      </c>
      <c r="V521">
        <v>1.6795209164752001</v>
      </c>
      <c r="W521">
        <v>768.75</v>
      </c>
      <c r="X521">
        <v>833.05</v>
      </c>
      <c r="Y521">
        <v>768.75</v>
      </c>
      <c r="Z521">
        <v>833.05</v>
      </c>
      <c r="AA521">
        <v>768.55</v>
      </c>
      <c r="AB521">
        <v>833.05</v>
      </c>
      <c r="AC521" s="1">
        <f>(Table2[[#This Row],[Close Price]]/Table2[[#This Row],[Day Low]])-1</f>
        <v>6.4260162601625925E-2</v>
      </c>
      <c r="AD521" s="1">
        <f>(Table2[[#This Row],[Day High]]/Table2[[#This Row],[Close Price]])-1</f>
        <v>1.8211819348530112E-2</v>
      </c>
      <c r="AE521" s="1">
        <f>(Table2[[#This Row],[Close Price]]/Table2[[#This Row],[Current Week Low]])-1</f>
        <v>6.4260162601625925E-2</v>
      </c>
      <c r="AF521" s="1">
        <f>(Table2[[#This Row],[Current Week High]]/Table2[[#This Row],[Close Price]])-1</f>
        <v>1.8211819348530112E-2</v>
      </c>
      <c r="AG521" s="1">
        <f>(Table2[[#This Row],[Close Price]]/Table2[[#This Row],[Current Month Low]])-1</f>
        <v>6.4537115347082175E-2</v>
      </c>
      <c r="AH521" s="1">
        <f>(Table2[[#This Row],[Current Month High]]/Table2[[#This Row],[Close Price]])-1</f>
        <v>1.8211819348530112E-2</v>
      </c>
      <c r="AI521">
        <v>6.1907963087453197</v>
      </c>
      <c r="AJ521">
        <v>26.844961240309999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0.01</v>
      </c>
      <c r="AM521" t="s">
        <v>3191</v>
      </c>
      <c r="AN521">
        <v>5.38</v>
      </c>
      <c r="AO521" t="s">
        <v>3191</v>
      </c>
      <c r="AP521">
        <v>4.6239589806305999E-2</v>
      </c>
      <c r="AQ521">
        <f>(Table2[[#This Row],[Sharpe Ratio]]-AVERAGE(Table2[Sharpe Ratio]))/_xlfn.STDEV.P(Table2[Sharpe Ratio])</f>
        <v>-0.21416053479965103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-0.63886381172258166</v>
      </c>
      <c r="AS521">
        <f>_xlfn.RANK.AVG(Table2[[#This Row],[1Y Return vs Nifty Z-Score]],Table2[1Y Return vs Nifty Z-Score])</f>
        <v>553</v>
      </c>
      <c r="AT521">
        <f>_xlfn.RANK.AVG(Table2[[#This Row],[6M Return vs Nifty Z-Score]],Table2[6M Return vs Nifty Z-Score])</f>
        <v>503</v>
      </c>
      <c r="AU521">
        <f>_xlfn.RANK.AVG(Table2[[#This Row],[Sharpe Ratio Z-Score]],Table2[Sharpe Ratio Z-Score])</f>
        <v>397</v>
      </c>
      <c r="AV521">
        <f>(Table2[[#This Row],[Rank 1Y]]+Table2[[#This Row],[Rank 6M]]+Table2[[#This Row],[Rank Sharpe]])/3</f>
        <v>484.33333333333331</v>
      </c>
    </row>
    <row r="522" spans="1:48" x14ac:dyDescent="0.3">
      <c r="A522" t="s">
        <v>38</v>
      </c>
      <c r="B522" t="s">
        <v>39</v>
      </c>
      <c r="C522" t="s">
        <v>3144</v>
      </c>
      <c r="D522" t="s">
        <v>40</v>
      </c>
      <c r="E522">
        <v>651032.013363929</v>
      </c>
      <c r="F522">
        <v>1029.3</v>
      </c>
      <c r="G522">
        <v>25.764766060602302</v>
      </c>
      <c r="H522">
        <f>(Table2[[#This Row],[1Y Return vs Nifty]]-AVERAGE(Table2[1Y Return vs Nifty]))/_xlfn.STDEV.P(Table2[1Y Return vs Nifty])</f>
        <v>7.3047576299857628E-2</v>
      </c>
      <c r="I522">
        <v>-12.1875891127125</v>
      </c>
      <c r="J522">
        <f>(Table2[[#This Row],[1M Return vs Nifty]]-AVERAGE(Table2[1M Return vs Nifty]))/_xlfn.STDEV.P(Table2[1M Return vs Nifty])</f>
        <v>-1.2647294127283788</v>
      </c>
      <c r="K522">
        <v>-9.1406868717261798</v>
      </c>
      <c r="L522">
        <f>(Table2[[#This Row],[6M Return vs Nifty]]-AVERAGE(Table2[6M Return vs Nifty]))/_xlfn.STDEV.P(Table2[6M Return vs Nifty])</f>
        <v>-0.7298166642852042</v>
      </c>
      <c r="M522">
        <v>-1.1972509638981901</v>
      </c>
      <c r="N522">
        <f>(Table2[[#This Row],[1W Return vs Nifty]]-AVERAGE(Table2[1W Return vs Nifty]))/_xlfn.STDEV.P(Table2[1W Return vs Nifty])</f>
        <v>-0.32738905338767438</v>
      </c>
      <c r="O522">
        <v>1067.28</v>
      </c>
      <c r="P522">
        <v>1066.73213082186</v>
      </c>
      <c r="Q522">
        <v>961.32038772373096</v>
      </c>
      <c r="R522">
        <v>30.0369276651147</v>
      </c>
      <c r="S522" s="1">
        <f>(Table2[[#This Row],[Close Price]]-Table2[[#This Row],[20D EMA]])/Table2[[#This Row],[20D EMA]]</f>
        <v>-3.5585788171801233E-2</v>
      </c>
      <c r="T522" s="1">
        <f>(Table2[[#This Row],[Close Price]]-Table2[[#This Row],[50D EMA]])/Table2[[#This Row],[50D EMA]]</f>
        <v>-3.5090469050576528E-2</v>
      </c>
      <c r="U522" s="1">
        <f>(Table2[[#This Row],[Close Price]]-Table2[[#This Row],[200D EMA]])/Table2[[#This Row],[200D EMA]]</f>
        <v>7.0714834663222925E-2</v>
      </c>
      <c r="V522">
        <v>0.39394425574254999</v>
      </c>
      <c r="W522">
        <v>1020</v>
      </c>
      <c r="X522">
        <v>1044.9000000000001</v>
      </c>
      <c r="Y522">
        <v>1020</v>
      </c>
      <c r="Z522">
        <v>1044.9000000000001</v>
      </c>
      <c r="AA522">
        <v>1020</v>
      </c>
      <c r="AB522">
        <v>1079.95</v>
      </c>
      <c r="AC522" s="1">
        <f>(Table2[[#This Row],[Close Price]]/Table2[[#This Row],[Day Low]])-1</f>
        <v>9.1176470588234526E-3</v>
      </c>
      <c r="AD522" s="1">
        <f>(Table2[[#This Row],[Day High]]/Table2[[#This Row],[Close Price]])-1</f>
        <v>1.5155931215389273E-2</v>
      </c>
      <c r="AE522" s="1">
        <f>(Table2[[#This Row],[Close Price]]/Table2[[#This Row],[Current Week Low]])-1</f>
        <v>9.1176470588234526E-3</v>
      </c>
      <c r="AF522" s="1">
        <f>(Table2[[#This Row],[Current Week High]]/Table2[[#This Row],[Close Price]])-1</f>
        <v>1.5155931215389273E-2</v>
      </c>
      <c r="AG522" s="1">
        <f>(Table2[[#This Row],[Close Price]]/Table2[[#This Row],[Current Month Low]])-1</f>
        <v>9.1176470588234526E-3</v>
      </c>
      <c r="AH522" s="1">
        <f>(Table2[[#This Row],[Current Month High]]/Table2[[#This Row],[Close Price]])-1</f>
        <v>4.9208199747401205E-2</v>
      </c>
      <c r="AI522">
        <v>18.721461187214601</v>
      </c>
      <c r="AJ522">
        <v>72.311040428559394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-0.03</v>
      </c>
      <c r="AM522" t="s">
        <v>3189</v>
      </c>
      <c r="AN522">
        <v>-4.3</v>
      </c>
      <c r="AO522" t="s">
        <v>3189</v>
      </c>
      <c r="AP522">
        <v>-1.6594529033140001E-2</v>
      </c>
      <c r="AQ522">
        <f>(Table2[[#This Row],[Sharpe Ratio]]-AVERAGE(Table2[Sharpe Ratio]))/_xlfn.STDEV.P(Table2[Sharpe Ratio])</f>
        <v>-0.94489486833951575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-3.1937824224409157</v>
      </c>
      <c r="AS522">
        <f>_xlfn.RANK.AVG(Table2[[#This Row],[1Y Return vs Nifty Z-Score]],Table2[1Y Return vs Nifty Z-Score])</f>
        <v>280</v>
      </c>
      <c r="AT522">
        <f>_xlfn.RANK.AVG(Table2[[#This Row],[6M Return vs Nifty Z-Score]],Table2[6M Return vs Nifty Z-Score])</f>
        <v>564</v>
      </c>
      <c r="AU522">
        <f>_xlfn.RANK.AVG(Table2[[#This Row],[Sharpe Ratio Z-Score]],Table2[Sharpe Ratio Z-Score])</f>
        <v>612</v>
      </c>
      <c r="AV522">
        <f>(Table2[[#This Row],[Rank 1Y]]+Table2[[#This Row],[Rank 6M]]+Table2[[#This Row],[Rank Sharpe]])/3</f>
        <v>485.33333333333331</v>
      </c>
    </row>
    <row r="523" spans="1:48" x14ac:dyDescent="0.3">
      <c r="A523" t="s">
        <v>348</v>
      </c>
      <c r="B523" t="s">
        <v>349</v>
      </c>
      <c r="C523" t="s">
        <v>3149</v>
      </c>
      <c r="D523" t="s">
        <v>127</v>
      </c>
      <c r="E523">
        <v>72406.016105479997</v>
      </c>
      <c r="F523">
        <v>1555.15</v>
      </c>
      <c r="G523">
        <v>13.635676458251501</v>
      </c>
      <c r="H523">
        <f>(Table2[[#This Row],[1Y Return vs Nifty]]-AVERAGE(Table2[1Y Return vs Nifty]))/_xlfn.STDEV.P(Table2[1Y Return vs Nifty])</f>
        <v>-0.14320784492352426</v>
      </c>
      <c r="I523">
        <v>-6.9349130795093696</v>
      </c>
      <c r="J523">
        <f>(Table2[[#This Row],[1M Return vs Nifty]]-AVERAGE(Table2[1M Return vs Nifty]))/_xlfn.STDEV.P(Table2[1M Return vs Nifty])</f>
        <v>-0.75668284376248429</v>
      </c>
      <c r="K523">
        <v>23.2217689857784</v>
      </c>
      <c r="L523">
        <f>(Table2[[#This Row],[6M Return vs Nifty]]-AVERAGE(Table2[6M Return vs Nifty]))/_xlfn.STDEV.P(Table2[6M Return vs Nifty])</f>
        <v>0.31831168802464066</v>
      </c>
      <c r="M523">
        <v>-1.51377282621897</v>
      </c>
      <c r="N523">
        <f>(Table2[[#This Row],[1W Return vs Nifty]]-AVERAGE(Table2[1W Return vs Nifty]))/_xlfn.STDEV.P(Table2[1W Return vs Nifty])</f>
        <v>-0.38867298086913737</v>
      </c>
      <c r="O523">
        <v>1590.88</v>
      </c>
      <c r="P523">
        <v>1592.9163099231901</v>
      </c>
      <c r="Q523">
        <v>1395.3647355804201</v>
      </c>
      <c r="R523">
        <v>38.836378636912301</v>
      </c>
      <c r="S523" s="1">
        <f>(Table2[[#This Row],[Close Price]]-Table2[[#This Row],[20D EMA]])/Table2[[#This Row],[20D EMA]]</f>
        <v>-2.2459267826611697E-2</v>
      </c>
      <c r="T523" s="1">
        <f>(Table2[[#This Row],[Close Price]]-Table2[[#This Row],[50D EMA]])/Table2[[#This Row],[50D EMA]]</f>
        <v>-2.3708910309927736E-2</v>
      </c>
      <c r="U523" s="1">
        <f>(Table2[[#This Row],[Close Price]]-Table2[[#This Row],[200D EMA]])/Table2[[#This Row],[200D EMA]]</f>
        <v>0.11451146810952999</v>
      </c>
      <c r="V523">
        <v>0.72609582103737702</v>
      </c>
      <c r="W523">
        <v>1524.75</v>
      </c>
      <c r="X523">
        <v>1561.05</v>
      </c>
      <c r="Y523">
        <v>1524.75</v>
      </c>
      <c r="Z523">
        <v>1561.05</v>
      </c>
      <c r="AA523">
        <v>1524.75</v>
      </c>
      <c r="AB523">
        <v>1629.9</v>
      </c>
      <c r="AC523" s="1">
        <f>(Table2[[#This Row],[Close Price]]/Table2[[#This Row],[Day Low]])-1</f>
        <v>1.9937694704049935E-2</v>
      </c>
      <c r="AD523" s="1">
        <f>(Table2[[#This Row],[Day High]]/Table2[[#This Row],[Close Price]])-1</f>
        <v>3.7938462527729033E-3</v>
      </c>
      <c r="AE523" s="1">
        <f>(Table2[[#This Row],[Close Price]]/Table2[[#This Row],[Current Week Low]])-1</f>
        <v>1.9937694704049935E-2</v>
      </c>
      <c r="AF523" s="1">
        <f>(Table2[[#This Row],[Current Week High]]/Table2[[#This Row],[Close Price]])-1</f>
        <v>3.7938462527729033E-3</v>
      </c>
      <c r="AG523" s="1">
        <f>(Table2[[#This Row],[Close Price]]/Table2[[#This Row],[Current Month Low]])-1</f>
        <v>1.9937694704049935E-2</v>
      </c>
      <c r="AH523" s="1">
        <f>(Table2[[#This Row],[Current Month High]]/Table2[[#This Row],[Close Price]])-1</f>
        <v>4.8066102948268741E-2</v>
      </c>
      <c r="AI523">
        <v>16.0338231038806</v>
      </c>
      <c r="AJ523">
        <v>55.158136286540902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-0.14000000000000001</v>
      </c>
      <c r="AM523" t="s">
        <v>3189</v>
      </c>
      <c r="AN523">
        <v>-4.07</v>
      </c>
      <c r="AO523" t="s">
        <v>3189</v>
      </c>
      <c r="AP523">
        <v>9.1030194514423998E-2</v>
      </c>
      <c r="AQ523">
        <f>(Table2[[#This Row],[Sharpe Ratio]]-AVERAGE(Table2[Sharpe Ratio]))/_xlfn.STDEV.P(Table2[Sharpe Ratio])</f>
        <v>0.30673533013427207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348</v>
      </c>
      <c r="AT523">
        <f>_xlfn.RANK.AVG(Table2[[#This Row],[6M Return vs Nifty Z-Score]],Table2[6M Return vs Nifty Z-Score])</f>
        <v>226</v>
      </c>
      <c r="AU523">
        <f>_xlfn.RANK.AVG(Table2[[#This Row],[Sharpe Ratio Z-Score]],Table2[Sharpe Ratio Z-Score])</f>
        <v>257</v>
      </c>
      <c r="AV523">
        <f>(Table2[[#This Row],[Rank 1Y]]+Table2[[#This Row],[Rank 6M]]+Table2[[#This Row],[Rank Sharpe]])/3</f>
        <v>277</v>
      </c>
    </row>
    <row r="524" spans="1:48" x14ac:dyDescent="0.3">
      <c r="A524" t="s">
        <v>879</v>
      </c>
      <c r="B524" t="s">
        <v>880</v>
      </c>
      <c r="C524" t="s">
        <v>3145</v>
      </c>
      <c r="D524" t="s">
        <v>27</v>
      </c>
      <c r="E524">
        <v>17836.760581147999</v>
      </c>
      <c r="F524">
        <v>91.24</v>
      </c>
      <c r="G524">
        <v>-35.073721440821402</v>
      </c>
      <c r="H524">
        <f>(Table2[[#This Row],[1Y Return vs Nifty]]-AVERAGE(Table2[1Y Return vs Nifty]))/_xlfn.STDEV.P(Table2[1Y Return vs Nifty])</f>
        <v>-1.011671324504031</v>
      </c>
      <c r="I524">
        <v>-6.6656234528882701</v>
      </c>
      <c r="J524">
        <f>(Table2[[#This Row],[1M Return vs Nifty]]-AVERAGE(Table2[1M Return vs Nifty]))/_xlfn.STDEV.P(Table2[1M Return vs Nifty])</f>
        <v>-0.73063675411253359</v>
      </c>
      <c r="K524">
        <v>-4.2714393287031003</v>
      </c>
      <c r="L524">
        <f>(Table2[[#This Row],[6M Return vs Nifty]]-AVERAGE(Table2[6M Return vs Nifty]))/_xlfn.STDEV.P(Table2[6M Return vs Nifty])</f>
        <v>-0.57211551741522526</v>
      </c>
      <c r="M524">
        <v>-5.0190482656975401</v>
      </c>
      <c r="N524">
        <f>(Table2[[#This Row],[1W Return vs Nifty]]-AVERAGE(Table2[1W Return vs Nifty]))/_xlfn.STDEV.P(Table2[1W Return vs Nifty])</f>
        <v>-1.0673529439544389</v>
      </c>
      <c r="O524">
        <v>93.75</v>
      </c>
      <c r="P524">
        <v>90.822770210418994</v>
      </c>
      <c r="Q524">
        <v>86.233908037272798</v>
      </c>
      <c r="R524">
        <v>37.3430833824236</v>
      </c>
      <c r="S524" s="1">
        <f>(Table2[[#This Row],[Close Price]]-Table2[[#This Row],[20D EMA]])/Table2[[#This Row],[20D EMA]]</f>
        <v>-2.6773333333333389E-2</v>
      </c>
      <c r="T524" s="1">
        <f>(Table2[[#This Row],[Close Price]]-Table2[[#This Row],[50D EMA]])/Table2[[#This Row],[50D EMA]]</f>
        <v>4.5938897108550947E-3</v>
      </c>
      <c r="U524" s="1">
        <f>(Table2[[#This Row],[Close Price]]-Table2[[#This Row],[200D EMA]])/Table2[[#This Row],[200D EMA]]</f>
        <v>5.8052476997371136E-2</v>
      </c>
      <c r="V524">
        <v>0.74890282063631997</v>
      </c>
      <c r="W524">
        <v>88.88</v>
      </c>
      <c r="X524">
        <v>91.9</v>
      </c>
      <c r="Y524">
        <v>88.88</v>
      </c>
      <c r="Z524">
        <v>91.9</v>
      </c>
      <c r="AA524">
        <v>88.88</v>
      </c>
      <c r="AB524">
        <v>98.8</v>
      </c>
      <c r="AC524" s="1">
        <f>(Table2[[#This Row],[Close Price]]/Table2[[#This Row],[Day Low]])-1</f>
        <v>2.6552655265526637E-2</v>
      </c>
      <c r="AD524" s="1">
        <f>(Table2[[#This Row],[Day High]]/Table2[[#This Row],[Close Price]])-1</f>
        <v>7.2336694432266757E-3</v>
      </c>
      <c r="AE524" s="1">
        <f>(Table2[[#This Row],[Close Price]]/Table2[[#This Row],[Current Week Low]])-1</f>
        <v>2.6552655265526637E-2</v>
      </c>
      <c r="AF524" s="1">
        <f>(Table2[[#This Row],[Current Week High]]/Table2[[#This Row],[Close Price]])-1</f>
        <v>7.2336694432266757E-3</v>
      </c>
      <c r="AG524" s="1">
        <f>(Table2[[#This Row],[Close Price]]/Table2[[#This Row],[Current Month Low]])-1</f>
        <v>2.6552655265526637E-2</v>
      </c>
      <c r="AH524" s="1">
        <f>(Table2[[#This Row],[Current Month High]]/Table2[[#This Row],[Close Price]])-1</f>
        <v>8.2858395440596366E-2</v>
      </c>
      <c r="AI524">
        <v>22.095572117492299</v>
      </c>
      <c r="AJ524">
        <v>40.261337432744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7.0000000000000007E-2</v>
      </c>
      <c r="AM524" t="s">
        <v>3191</v>
      </c>
      <c r="AN524">
        <v>-4.4400000000000004</v>
      </c>
      <c r="AO524" t="s">
        <v>3189</v>
      </c>
      <c r="AP524">
        <v>8.5665721766929007E-2</v>
      </c>
      <c r="AQ524">
        <f>(Table2[[#This Row],[Sharpe Ratio]]-AVERAGE(Table2[Sharpe Ratio]))/_xlfn.STDEV.P(Table2[Sharpe Ratio])</f>
        <v>0.24434877183861217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-3.1374277681476164</v>
      </c>
      <c r="AS524">
        <f>_xlfn.RANK.AVG(Table2[[#This Row],[1Y Return vs Nifty Z-Score]],Table2[1Y Return vs Nifty Z-Score])</f>
        <v>671</v>
      </c>
      <c r="AT524">
        <f>_xlfn.RANK.AVG(Table2[[#This Row],[6M Return vs Nifty Z-Score]],Table2[6M Return vs Nifty Z-Score])</f>
        <v>514</v>
      </c>
      <c r="AU524">
        <f>_xlfn.RANK.AVG(Table2[[#This Row],[Sharpe Ratio Z-Score]],Table2[Sharpe Ratio Z-Score])</f>
        <v>275</v>
      </c>
      <c r="AV524">
        <f>(Table2[[#This Row],[Rank 1Y]]+Table2[[#This Row],[Rank 6M]]+Table2[[#This Row],[Rank Sharpe]])/3</f>
        <v>486.66666666666669</v>
      </c>
    </row>
    <row r="525" spans="1:48" x14ac:dyDescent="0.3">
      <c r="A525" t="s">
        <v>336</v>
      </c>
      <c r="B525" t="s">
        <v>337</v>
      </c>
      <c r="C525" t="s">
        <v>3149</v>
      </c>
      <c r="D525" t="s">
        <v>338</v>
      </c>
      <c r="E525">
        <v>75372.590568059997</v>
      </c>
      <c r="F525">
        <v>3896.85</v>
      </c>
      <c r="G525">
        <v>-20.244717467921301</v>
      </c>
      <c r="H525">
        <f>(Table2[[#This Row],[1Y Return vs Nifty]]-AVERAGE(Table2[1Y Return vs Nifty]))/_xlfn.STDEV.P(Table2[1Y Return vs Nifty])</f>
        <v>-0.74727782048859548</v>
      </c>
      <c r="I525">
        <v>-5.1382196514236096</v>
      </c>
      <c r="J525">
        <f>(Table2[[#This Row],[1M Return vs Nifty]]-AVERAGE(Table2[1M Return vs Nifty]))/_xlfn.STDEV.P(Table2[1M Return vs Nifty])</f>
        <v>-0.58290400687010036</v>
      </c>
      <c r="K525">
        <v>-1.2904226040275999</v>
      </c>
      <c r="L525">
        <f>(Table2[[#This Row],[6M Return vs Nifty]]-AVERAGE(Table2[6M Return vs Nifty]))/_xlfn.STDEV.P(Table2[6M Return vs Nifty])</f>
        <v>-0.47556882264027717</v>
      </c>
      <c r="M525">
        <v>-2.0434264205354702</v>
      </c>
      <c r="N525">
        <f>(Table2[[#This Row],[1W Return vs Nifty]]-AVERAGE(Table2[1W Return vs Nifty]))/_xlfn.STDEV.P(Table2[1W Return vs Nifty])</f>
        <v>-0.49122277703927569</v>
      </c>
      <c r="O525">
        <v>4045.42</v>
      </c>
      <c r="P525">
        <v>4050.8334305877602</v>
      </c>
      <c r="Q525">
        <v>3780.93508759421</v>
      </c>
      <c r="R525">
        <v>32.480322530970597</v>
      </c>
      <c r="S525" s="1">
        <f>(Table2[[#This Row],[Close Price]]-Table2[[#This Row],[20D EMA]])/Table2[[#This Row],[20D EMA]]</f>
        <v>-3.6725482150184695E-2</v>
      </c>
      <c r="T525" s="1">
        <f>(Table2[[#This Row],[Close Price]]-Table2[[#This Row],[50D EMA]])/Table2[[#This Row],[50D EMA]]</f>
        <v>-3.8012777673116484E-2</v>
      </c>
      <c r="U525" s="1">
        <f>(Table2[[#This Row],[Close Price]]-Table2[[#This Row],[200D EMA]])/Table2[[#This Row],[200D EMA]]</f>
        <v>3.0657736702786393E-2</v>
      </c>
      <c r="V525">
        <v>0.71754924237439499</v>
      </c>
      <c r="W525">
        <v>3871.6</v>
      </c>
      <c r="X525">
        <v>3986</v>
      </c>
      <c r="Y525">
        <v>3871.6</v>
      </c>
      <c r="Z525">
        <v>3986</v>
      </c>
      <c r="AA525">
        <v>3871.6</v>
      </c>
      <c r="AB525">
        <v>4168.8500000000004</v>
      </c>
      <c r="AC525" s="1">
        <f>(Table2[[#This Row],[Close Price]]/Table2[[#This Row],[Day Low]])-1</f>
        <v>6.5218514309328679E-3</v>
      </c>
      <c r="AD525" s="1">
        <f>(Table2[[#This Row],[Day High]]/Table2[[#This Row],[Close Price]])-1</f>
        <v>2.2877452301217627E-2</v>
      </c>
      <c r="AE525" s="1">
        <f>(Table2[[#This Row],[Close Price]]/Table2[[#This Row],[Current Week Low]])-1</f>
        <v>6.5218514309328679E-3</v>
      </c>
      <c r="AF525" s="1">
        <f>(Table2[[#This Row],[Current Week High]]/Table2[[#This Row],[Close Price]])-1</f>
        <v>2.2877452301217627E-2</v>
      </c>
      <c r="AG525" s="1">
        <f>(Table2[[#This Row],[Close Price]]/Table2[[#This Row],[Current Month Low]])-1</f>
        <v>6.5218514309328679E-3</v>
      </c>
      <c r="AH525" s="1">
        <f>(Table2[[#This Row],[Current Month High]]/Table2[[#This Row],[Close Price]])-1</f>
        <v>6.9799966639721989E-2</v>
      </c>
      <c r="AI525">
        <v>20.140626403376999</v>
      </c>
      <c r="AJ525">
        <v>35.342537119041403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-0.08</v>
      </c>
      <c r="AM525" t="s">
        <v>3189</v>
      </c>
      <c r="AN525">
        <v>-5.82</v>
      </c>
      <c r="AO525" t="s">
        <v>3189</v>
      </c>
      <c r="AP525">
        <v>0.11161139207816</v>
      </c>
      <c r="AQ525">
        <f>(Table2[[#This Row],[Sharpe Ratio]]-AVERAGE(Table2[Sharpe Ratio]))/_xlfn.STDEV.P(Table2[Sharpe Ratio])</f>
        <v>0.54608598807247943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582</v>
      </c>
      <c r="AT525">
        <f>_xlfn.RANK.AVG(Table2[[#This Row],[6M Return vs Nifty Z-Score]],Table2[6M Return vs Nifty Z-Score])</f>
        <v>480</v>
      </c>
      <c r="AU525">
        <f>_xlfn.RANK.AVG(Table2[[#This Row],[Sharpe Ratio Z-Score]],Table2[Sharpe Ratio Z-Score])</f>
        <v>203</v>
      </c>
      <c r="AV525">
        <f>(Table2[[#This Row],[Rank 1Y]]+Table2[[#This Row],[Rank 6M]]+Table2[[#This Row],[Rank Sharpe]])/3</f>
        <v>421.66666666666669</v>
      </c>
    </row>
    <row r="526" spans="1:48" x14ac:dyDescent="0.3">
      <c r="A526" t="s">
        <v>164</v>
      </c>
      <c r="B526" t="s">
        <v>165</v>
      </c>
      <c r="C526" t="s">
        <v>3155</v>
      </c>
      <c r="D526" t="s">
        <v>166</v>
      </c>
      <c r="E526">
        <v>161069.43675374999</v>
      </c>
      <c r="F526">
        <v>7600.9</v>
      </c>
      <c r="G526">
        <v>38.747961221678601</v>
      </c>
      <c r="H526">
        <f>(Table2[[#This Row],[1Y Return vs Nifty]]-AVERAGE(Table2[1Y Return vs Nifty]))/_xlfn.STDEV.P(Table2[1Y Return vs Nifty])</f>
        <v>0.3045312597776148</v>
      </c>
      <c r="I526">
        <v>-10.6667808386962</v>
      </c>
      <c r="J526">
        <f>(Table2[[#This Row],[1M Return vs Nifty]]-AVERAGE(Table2[1M Return vs Nifty]))/_xlfn.STDEV.P(Table2[1M Return vs Nifty])</f>
        <v>-1.1176345946232993</v>
      </c>
      <c r="K526">
        <v>19.2620932395028</v>
      </c>
      <c r="L526">
        <f>(Table2[[#This Row],[6M Return vs Nifty]]-AVERAGE(Table2[6M Return vs Nifty]))/_xlfn.STDEV.P(Table2[6M Return vs Nifty])</f>
        <v>0.1900689973617597</v>
      </c>
      <c r="M526">
        <v>-3.9618282379866399</v>
      </c>
      <c r="N526">
        <f>(Table2[[#This Row],[1W Return vs Nifty]]-AVERAGE(Table2[1W Return vs Nifty]))/_xlfn.STDEV.P(Table2[1W Return vs Nifty])</f>
        <v>-0.86265746088375339</v>
      </c>
      <c r="O526">
        <v>7757.57</v>
      </c>
      <c r="P526">
        <v>7827.0046529996998</v>
      </c>
      <c r="Q526">
        <v>6745.2529563984099</v>
      </c>
      <c r="R526">
        <v>39.8328474271405</v>
      </c>
      <c r="S526" s="1">
        <f>(Table2[[#This Row],[Close Price]]-Table2[[#This Row],[20D EMA]])/Table2[[#This Row],[20D EMA]]</f>
        <v>-2.0195757176538539E-2</v>
      </c>
      <c r="T526" s="1">
        <f>(Table2[[#This Row],[Close Price]]-Table2[[#This Row],[50D EMA]])/Table2[[#This Row],[50D EMA]]</f>
        <v>-2.8887762691318392E-2</v>
      </c>
      <c r="U526" s="1">
        <f>(Table2[[#This Row],[Close Price]]-Table2[[#This Row],[200D EMA]])/Table2[[#This Row],[200D EMA]]</f>
        <v>0.1268517354549232</v>
      </c>
      <c r="V526">
        <v>0.70967278247538501</v>
      </c>
      <c r="W526">
        <v>7431.55</v>
      </c>
      <c r="X526">
        <v>7630</v>
      </c>
      <c r="Y526">
        <v>7431.55</v>
      </c>
      <c r="Z526">
        <v>7630</v>
      </c>
      <c r="AA526">
        <v>7431.55</v>
      </c>
      <c r="AB526">
        <v>7947.35</v>
      </c>
      <c r="AC526" s="1">
        <f>(Table2[[#This Row],[Close Price]]/Table2[[#This Row],[Day Low]])-1</f>
        <v>2.2787978281785026E-2</v>
      </c>
      <c r="AD526" s="1">
        <f>(Table2[[#This Row],[Day High]]/Table2[[#This Row],[Close Price]])-1</f>
        <v>3.8284939941324314E-3</v>
      </c>
      <c r="AE526" s="1">
        <f>(Table2[[#This Row],[Close Price]]/Table2[[#This Row],[Current Week Low]])-1</f>
        <v>2.2787978281785026E-2</v>
      </c>
      <c r="AF526" s="1">
        <f>(Table2[[#This Row],[Current Week High]]/Table2[[#This Row],[Close Price]])-1</f>
        <v>3.8284939941324314E-3</v>
      </c>
      <c r="AG526" s="1">
        <f>(Table2[[#This Row],[Close Price]]/Table2[[#This Row],[Current Month Low]])-1</f>
        <v>2.2787978281785026E-2</v>
      </c>
      <c r="AH526" s="1">
        <f>(Table2[[#This Row],[Current Month High]]/Table2[[#This Row],[Close Price]])-1</f>
        <v>4.558012866897343E-2</v>
      </c>
      <c r="AI526">
        <v>20.379823441960799</v>
      </c>
      <c r="AJ526">
        <v>97.425974025974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-0.13</v>
      </c>
      <c r="AM526" t="s">
        <v>3189</v>
      </c>
      <c r="AN526">
        <v>-3.29</v>
      </c>
      <c r="AO526" t="s">
        <v>3189</v>
      </c>
      <c r="AP526">
        <v>0.17494741307262099</v>
      </c>
      <c r="AQ526">
        <f>(Table2[[#This Row],[Sharpe Ratio]]-AVERAGE(Table2[Sharpe Ratio]))/_xlfn.STDEV.P(Table2[Sharpe Ratio])</f>
        <v>1.2826572322513594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211</v>
      </c>
      <c r="AT526">
        <f>_xlfn.RANK.AVG(Table2[[#This Row],[6M Return vs Nifty Z-Score]],Table2[6M Return vs Nifty Z-Score])</f>
        <v>263</v>
      </c>
      <c r="AU526">
        <f>_xlfn.RANK.AVG(Table2[[#This Row],[Sharpe Ratio Z-Score]],Table2[Sharpe Ratio Z-Score])</f>
        <v>72</v>
      </c>
      <c r="AV526">
        <f>(Table2[[#This Row],[Rank 1Y]]+Table2[[#This Row],[Rank 6M]]+Table2[[#This Row],[Rank Sharpe]])/3</f>
        <v>182</v>
      </c>
    </row>
    <row r="527" spans="1:48" x14ac:dyDescent="0.3">
      <c r="A527" t="s">
        <v>2281</v>
      </c>
      <c r="B527" t="s">
        <v>2282</v>
      </c>
      <c r="C527" t="s">
        <v>3148</v>
      </c>
      <c r="D527" t="s">
        <v>271</v>
      </c>
      <c r="E527">
        <v>2460.15704297</v>
      </c>
      <c r="F527">
        <v>761.9</v>
      </c>
      <c r="G527">
        <v>-13.107545762084101</v>
      </c>
      <c r="H527">
        <f>(Table2[[#This Row],[1Y Return vs Nifty]]-AVERAGE(Table2[1Y Return vs Nifty]))/_xlfn.STDEV.P(Table2[1Y Return vs Nifty])</f>
        <v>-0.62002572456127358</v>
      </c>
      <c r="I527">
        <v>4.4992244643174297</v>
      </c>
      <c r="J527">
        <f>(Table2[[#This Row],[1M Return vs Nifty]]-AVERAGE(Table2[1M Return vs Nifty]))/_xlfn.STDEV.P(Table2[1M Return vs Nifty])</f>
        <v>0.34924379467954003</v>
      </c>
      <c r="K527">
        <v>16.218417939637501</v>
      </c>
      <c r="L527">
        <f>(Table2[[#This Row],[6M Return vs Nifty]]-AVERAGE(Table2[6M Return vs Nifty]))/_xlfn.STDEV.P(Table2[6M Return vs Nifty])</f>
        <v>9.1492968674053737E-2</v>
      </c>
      <c r="M527">
        <v>4.3423575177844604</v>
      </c>
      <c r="N527">
        <f>(Table2[[#This Row],[1W Return vs Nifty]]-AVERAGE(Table2[1W Return vs Nifty]))/_xlfn.STDEV.P(Table2[1W Return vs Nifty])</f>
        <v>0.74517181800982979</v>
      </c>
      <c r="O527">
        <v>720.4</v>
      </c>
      <c r="P527">
        <v>689.70158091519397</v>
      </c>
      <c r="Q527">
        <v>646.354057782018</v>
      </c>
      <c r="R527">
        <v>68.745226941153106</v>
      </c>
      <c r="S527" s="1">
        <f>(Table2[[#This Row],[Close Price]]-Table2[[#This Row],[20D EMA]])/Table2[[#This Row],[20D EMA]]</f>
        <v>5.7606885063853419E-2</v>
      </c>
      <c r="T527" s="1">
        <f>(Table2[[#This Row],[Close Price]]-Table2[[#This Row],[50D EMA]])/Table2[[#This Row],[50D EMA]]</f>
        <v>0.1046806634675288</v>
      </c>
      <c r="U527" s="1">
        <f>(Table2[[#This Row],[Close Price]]-Table2[[#This Row],[200D EMA]])/Table2[[#This Row],[200D EMA]]</f>
        <v>0.17876571025867943</v>
      </c>
      <c r="V527">
        <v>0.77658412199108995</v>
      </c>
      <c r="W527">
        <v>730.8</v>
      </c>
      <c r="X527">
        <v>772.6</v>
      </c>
      <c r="Y527">
        <v>730.8</v>
      </c>
      <c r="Z527">
        <v>772.6</v>
      </c>
      <c r="AA527">
        <v>701.05</v>
      </c>
      <c r="AB527">
        <v>787.5</v>
      </c>
      <c r="AC527" s="1">
        <f>(Table2[[#This Row],[Close Price]]/Table2[[#This Row],[Day Low]])-1</f>
        <v>4.2556102900930481E-2</v>
      </c>
      <c r="AD527" s="1">
        <f>(Table2[[#This Row],[Day High]]/Table2[[#This Row],[Close Price]])-1</f>
        <v>1.4043837773986212E-2</v>
      </c>
      <c r="AE527" s="1">
        <f>(Table2[[#This Row],[Close Price]]/Table2[[#This Row],[Current Week Low]])-1</f>
        <v>4.2556102900930481E-2</v>
      </c>
      <c r="AF527" s="1">
        <f>(Table2[[#This Row],[Current Week High]]/Table2[[#This Row],[Close Price]])-1</f>
        <v>1.4043837773986212E-2</v>
      </c>
      <c r="AG527" s="1">
        <f>(Table2[[#This Row],[Close Price]]/Table2[[#This Row],[Current Month Low]])-1</f>
        <v>8.6798373867769785E-2</v>
      </c>
      <c r="AH527" s="1">
        <f>(Table2[[#This Row],[Current Month High]]/Table2[[#This Row],[Close Price]])-1</f>
        <v>3.3600210001312636E-2</v>
      </c>
      <c r="AI527">
        <v>3.36002100013126</v>
      </c>
      <c r="AJ527">
        <v>44.285579017138502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</v>
      </c>
      <c r="AM527" t="s">
        <v>3190</v>
      </c>
      <c r="AN527">
        <v>4.62</v>
      </c>
      <c r="AO527" t="s">
        <v>3191</v>
      </c>
      <c r="AP527">
        <v>-2.6673554017340999E-2</v>
      </c>
      <c r="AQ527">
        <f>(Table2[[#This Row],[Sharpe Ratio]]-AVERAGE(Table2[Sharpe Ratio]))/_xlfn.STDEV.P(Table2[Sharpe Ratio])</f>
        <v>-1.0621096831661718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-0.49622682636402182</v>
      </c>
      <c r="AS527">
        <f>_xlfn.RANK.AVG(Table2[[#This Row],[1Y Return vs Nifty Z-Score]],Table2[1Y Return vs Nifty Z-Score])</f>
        <v>538</v>
      </c>
      <c r="AT527">
        <f>_xlfn.RANK.AVG(Table2[[#This Row],[6M Return vs Nifty Z-Score]],Table2[6M Return vs Nifty Z-Score])</f>
        <v>292</v>
      </c>
      <c r="AU527">
        <f>_xlfn.RANK.AVG(Table2[[#This Row],[Sharpe Ratio Z-Score]],Table2[Sharpe Ratio Z-Score])</f>
        <v>634</v>
      </c>
      <c r="AV527">
        <f>(Table2[[#This Row],[Rank 1Y]]+Table2[[#This Row],[Rank 6M]]+Table2[[#This Row],[Rank Sharpe]])/3</f>
        <v>488</v>
      </c>
    </row>
    <row r="528" spans="1:48" x14ac:dyDescent="0.3">
      <c r="A528" t="s">
        <v>2016</v>
      </c>
      <c r="B528" t="s">
        <v>2017</v>
      </c>
      <c r="C528" t="s">
        <v>3155</v>
      </c>
      <c r="D528" t="s">
        <v>127</v>
      </c>
      <c r="E528">
        <v>3324.6188954999998</v>
      </c>
      <c r="F528">
        <v>759.75</v>
      </c>
      <c r="G528">
        <v>26.378863261584499</v>
      </c>
      <c r="H528">
        <f>(Table2[[#This Row],[1Y Return vs Nifty]]-AVERAGE(Table2[1Y Return vs Nifty]))/_xlfn.STDEV.P(Table2[1Y Return vs Nifty])</f>
        <v>8.399661313810193E-2</v>
      </c>
      <c r="I528">
        <v>-10.4252423524471</v>
      </c>
      <c r="J528">
        <f>(Table2[[#This Row],[1M Return vs Nifty]]-AVERAGE(Table2[1M Return vs Nifty]))/_xlfn.STDEV.P(Table2[1M Return vs Nifty])</f>
        <v>-1.0942726361784263</v>
      </c>
      <c r="K528">
        <v>-24.5985156044982</v>
      </c>
      <c r="L528">
        <f>(Table2[[#This Row],[6M Return vs Nifty]]-AVERAGE(Table2[6M Return vs Nifty]))/_xlfn.STDEV.P(Table2[6M Return vs Nifty])</f>
        <v>-1.230451987862202</v>
      </c>
      <c r="M528">
        <v>-2.49992884699095</v>
      </c>
      <c r="N528">
        <f>(Table2[[#This Row],[1W Return vs Nifty]]-AVERAGE(Table2[1W Return vs Nifty]))/_xlfn.STDEV.P(Table2[1W Return vs Nifty])</f>
        <v>-0.579609283402166</v>
      </c>
      <c r="O528">
        <v>783.77</v>
      </c>
      <c r="P528">
        <v>826.29843974846301</v>
      </c>
      <c r="Q528">
        <v>766.49068102740796</v>
      </c>
      <c r="R528">
        <v>40.3071677684107</v>
      </c>
      <c r="S528" s="1">
        <f>(Table2[[#This Row],[Close Price]]-Table2[[#This Row],[20D EMA]])/Table2[[#This Row],[20D EMA]]</f>
        <v>-3.0646745856565041E-2</v>
      </c>
      <c r="T528" s="1">
        <f>(Table2[[#This Row],[Close Price]]-Table2[[#This Row],[50D EMA]])/Table2[[#This Row],[50D EMA]]</f>
        <v>-8.0538019373147196E-2</v>
      </c>
      <c r="U528" s="1">
        <f>(Table2[[#This Row],[Close Price]]-Table2[[#This Row],[200D EMA]])/Table2[[#This Row],[200D EMA]]</f>
        <v>-8.7942113247518102E-3</v>
      </c>
      <c r="V528">
        <v>0.70961533170209201</v>
      </c>
      <c r="W528">
        <v>744.3</v>
      </c>
      <c r="X528">
        <v>767.1</v>
      </c>
      <c r="Y528">
        <v>744.3</v>
      </c>
      <c r="Z528">
        <v>767.1</v>
      </c>
      <c r="AA528">
        <v>733.1</v>
      </c>
      <c r="AB528">
        <v>787.95</v>
      </c>
      <c r="AC528" s="1">
        <f>(Table2[[#This Row],[Close Price]]/Table2[[#This Row],[Day Low]])-1</f>
        <v>2.0757758968158013E-2</v>
      </c>
      <c r="AD528" s="1">
        <f>(Table2[[#This Row],[Day High]]/Table2[[#This Row],[Close Price]])-1</f>
        <v>9.6742349457059618E-3</v>
      </c>
      <c r="AE528" s="1">
        <f>(Table2[[#This Row],[Close Price]]/Table2[[#This Row],[Current Week Low]])-1</f>
        <v>2.0757758968158013E-2</v>
      </c>
      <c r="AF528" s="1">
        <f>(Table2[[#This Row],[Current Week High]]/Table2[[#This Row],[Close Price]])-1</f>
        <v>9.6742349457059618E-3</v>
      </c>
      <c r="AG528" s="1">
        <f>(Table2[[#This Row],[Close Price]]/Table2[[#This Row],[Current Month Low]])-1</f>
        <v>3.6352475787750693E-2</v>
      </c>
      <c r="AH528" s="1">
        <f>(Table2[[#This Row],[Current Month High]]/Table2[[#This Row],[Close Price]])-1</f>
        <v>3.7117472852912226E-2</v>
      </c>
      <c r="AI528">
        <v>42.546890424481703</v>
      </c>
      <c r="AJ528">
        <v>79.397874852420301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-0.02</v>
      </c>
      <c r="AM528" t="s">
        <v>3189</v>
      </c>
      <c r="AN528">
        <v>-3.32</v>
      </c>
      <c r="AO528" t="s">
        <v>3189</v>
      </c>
      <c r="AP528">
        <v>6.2439037719846997E-2</v>
      </c>
      <c r="AQ528">
        <f>(Table2[[#This Row],[Sharpe Ratio]]-AVERAGE(Table2[Sharpe Ratio]))/_xlfn.STDEV.P(Table2[Sharpe Ratio])</f>
        <v>-2.5767779502766142E-2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275</v>
      </c>
      <c r="AT528">
        <f>_xlfn.RANK.AVG(Table2[[#This Row],[6M Return vs Nifty Z-Score]],Table2[6M Return vs Nifty Z-Score])</f>
        <v>700</v>
      </c>
      <c r="AU528">
        <f>_xlfn.RANK.AVG(Table2[[#This Row],[Sharpe Ratio Z-Score]],Table2[Sharpe Ratio Z-Score])</f>
        <v>358</v>
      </c>
      <c r="AV528">
        <f>(Table2[[#This Row],[Rank 1Y]]+Table2[[#This Row],[Rank 6M]]+Table2[[#This Row],[Rank Sharpe]])/3</f>
        <v>444.33333333333331</v>
      </c>
    </row>
    <row r="529" spans="1:48" x14ac:dyDescent="0.3">
      <c r="A529" t="s">
        <v>1563</v>
      </c>
      <c r="B529" t="s">
        <v>1564</v>
      </c>
      <c r="C529" t="s">
        <v>3150</v>
      </c>
      <c r="D529" t="s">
        <v>844</v>
      </c>
      <c r="E529">
        <v>6314.7455118930002</v>
      </c>
      <c r="F529">
        <v>213.33</v>
      </c>
      <c r="G529">
        <v>12.621434113428901</v>
      </c>
      <c r="H529">
        <f>(Table2[[#This Row],[1Y Return vs Nifty]]-AVERAGE(Table2[1Y Return vs Nifty]))/_xlfn.STDEV.P(Table2[1Y Return vs Nifty])</f>
        <v>-0.16129126360481516</v>
      </c>
      <c r="I529">
        <v>-0.27334878107248101</v>
      </c>
      <c r="J529">
        <f>(Table2[[#This Row],[1M Return vs Nifty]]-AVERAGE(Table2[1M Return vs Nifty]))/_xlfn.STDEV.P(Table2[1M Return vs Nifty])</f>
        <v>-0.11236652492362234</v>
      </c>
      <c r="K529">
        <v>1.5370358985405199</v>
      </c>
      <c r="L529">
        <f>(Table2[[#This Row],[6M Return vs Nifty]]-AVERAGE(Table2[6M Return vs Nifty]))/_xlfn.STDEV.P(Table2[6M Return vs Nifty])</f>
        <v>-0.3839954440756228</v>
      </c>
      <c r="M529">
        <v>2.2441175596448102</v>
      </c>
      <c r="N529">
        <f>(Table2[[#This Row],[1W Return vs Nifty]]-AVERAGE(Table2[1W Return vs Nifty]))/_xlfn.STDEV.P(Table2[1W Return vs Nifty])</f>
        <v>0.33891746170562004</v>
      </c>
      <c r="O529">
        <v>212.99</v>
      </c>
      <c r="P529">
        <v>213.009300044632</v>
      </c>
      <c r="Q529">
        <v>197.227882200583</v>
      </c>
      <c r="R529">
        <v>49.9201013024785</v>
      </c>
      <c r="S529" s="1">
        <f>(Table2[[#This Row],[Close Price]]-Table2[[#This Row],[20D EMA]])/Table2[[#This Row],[20D EMA]]</f>
        <v>1.5963190760129743E-3</v>
      </c>
      <c r="T529" s="1">
        <f>(Table2[[#This Row],[Close Price]]-Table2[[#This Row],[50D EMA]])/Table2[[#This Row],[50D EMA]]</f>
        <v>1.5055678569002241E-3</v>
      </c>
      <c r="U529" s="1">
        <f>(Table2[[#This Row],[Close Price]]-Table2[[#This Row],[200D EMA]])/Table2[[#This Row],[200D EMA]]</f>
        <v>8.1642197947656203E-2</v>
      </c>
      <c r="V529">
        <v>0.70667574957030999</v>
      </c>
      <c r="W529">
        <v>211.22</v>
      </c>
      <c r="X529">
        <v>215.38</v>
      </c>
      <c r="Y529">
        <v>211.22</v>
      </c>
      <c r="Z529">
        <v>215.38</v>
      </c>
      <c r="AA529">
        <v>211.22</v>
      </c>
      <c r="AB529">
        <v>221.7</v>
      </c>
      <c r="AC529" s="1">
        <f>(Table2[[#This Row],[Close Price]]/Table2[[#This Row],[Day Low]])-1</f>
        <v>9.9895843196666778E-3</v>
      </c>
      <c r="AD529" s="1">
        <f>(Table2[[#This Row],[Day High]]/Table2[[#This Row],[Close Price]])-1</f>
        <v>9.6095251488304001E-3</v>
      </c>
      <c r="AE529" s="1">
        <f>(Table2[[#This Row],[Close Price]]/Table2[[#This Row],[Current Week Low]])-1</f>
        <v>9.9895843196666778E-3</v>
      </c>
      <c r="AF529" s="1">
        <f>(Table2[[#This Row],[Current Week High]]/Table2[[#This Row],[Close Price]])-1</f>
        <v>9.6095251488304001E-3</v>
      </c>
      <c r="AG529" s="1">
        <f>(Table2[[#This Row],[Close Price]]/Table2[[#This Row],[Current Month Low]])-1</f>
        <v>9.9895843196666778E-3</v>
      </c>
      <c r="AH529" s="1">
        <f>(Table2[[#This Row],[Current Month High]]/Table2[[#This Row],[Close Price]])-1</f>
        <v>3.9234988046688013E-2</v>
      </c>
      <c r="AI529">
        <v>19.3456147752308</v>
      </c>
      <c r="AJ529">
        <v>69.848726114649693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0.01</v>
      </c>
      <c r="AM529" t="s">
        <v>3191</v>
      </c>
      <c r="AN529">
        <v>3.13</v>
      </c>
      <c r="AO529" t="s">
        <v>3191</v>
      </c>
      <c r="AP529">
        <v>8.3043642631982995E-2</v>
      </c>
      <c r="AQ529">
        <f>(Table2[[#This Row],[Sharpe Ratio]]-AVERAGE(Table2[Sharpe Ratio]))/_xlfn.STDEV.P(Table2[Sharpe Ratio])</f>
        <v>0.21385509603710309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354</v>
      </c>
      <c r="AT529">
        <f>_xlfn.RANK.AVG(Table2[[#This Row],[6M Return vs Nifty Z-Score]],Table2[6M Return vs Nifty Z-Score])</f>
        <v>452</v>
      </c>
      <c r="AU529">
        <f>_xlfn.RANK.AVG(Table2[[#This Row],[Sharpe Ratio Z-Score]],Table2[Sharpe Ratio Z-Score])</f>
        <v>289</v>
      </c>
      <c r="AV529">
        <f>(Table2[[#This Row],[Rank 1Y]]+Table2[[#This Row],[Rank 6M]]+Table2[[#This Row],[Rank Sharpe]])/3</f>
        <v>365</v>
      </c>
    </row>
    <row r="530" spans="1:48" x14ac:dyDescent="0.3">
      <c r="A530" t="s">
        <v>125</v>
      </c>
      <c r="B530" t="s">
        <v>126</v>
      </c>
      <c r="C530" t="s">
        <v>3152</v>
      </c>
      <c r="D530" t="s">
        <v>127</v>
      </c>
      <c r="E530">
        <v>227691.56612179999</v>
      </c>
      <c r="F530">
        <v>934.25</v>
      </c>
      <c r="G530">
        <v>-12.469180779035099</v>
      </c>
      <c r="H530">
        <f>(Table2[[#This Row],[1Y Return vs Nifty]]-AVERAGE(Table2[1Y Return vs Nifty]))/_xlfn.STDEV.P(Table2[1Y Return vs Nifty])</f>
        <v>-0.60864400566649657</v>
      </c>
      <c r="I530">
        <v>1.3673896211162799</v>
      </c>
      <c r="J530">
        <f>(Table2[[#This Row],[1M Return vs Nifty]]-AVERAGE(Table2[1M Return vs Nifty]))/_xlfn.STDEV.P(Table2[1M Return vs Nifty])</f>
        <v>4.6328111968777848E-2</v>
      </c>
      <c r="K530">
        <v>1.72714607527894</v>
      </c>
      <c r="L530">
        <f>(Table2[[#This Row],[6M Return vs Nifty]]-AVERAGE(Table2[6M Return vs Nifty]))/_xlfn.STDEV.P(Table2[6M Return vs Nifty])</f>
        <v>-0.37783831350495362</v>
      </c>
      <c r="M530">
        <v>0.204313737362044</v>
      </c>
      <c r="N530">
        <f>(Table2[[#This Row],[1W Return vs Nifty]]-AVERAGE(Table2[1W Return vs Nifty]))/_xlfn.STDEV.P(Table2[1W Return vs Nifty])</f>
        <v>-5.6022681147763931E-2</v>
      </c>
      <c r="O530">
        <v>929.36</v>
      </c>
      <c r="P530">
        <v>919.674043432708</v>
      </c>
      <c r="Q530">
        <v>870.68636047831296</v>
      </c>
      <c r="R530">
        <v>52.277515723312298</v>
      </c>
      <c r="S530" s="1">
        <f>(Table2[[#This Row],[Close Price]]-Table2[[#This Row],[20D EMA]])/Table2[[#This Row],[20D EMA]]</f>
        <v>5.2616854609623676E-3</v>
      </c>
      <c r="T530" s="1">
        <f>(Table2[[#This Row],[Close Price]]-Table2[[#This Row],[50D EMA]])/Table2[[#This Row],[50D EMA]]</f>
        <v>1.5849046378309046E-2</v>
      </c>
      <c r="U530" s="1">
        <f>(Table2[[#This Row],[Close Price]]-Table2[[#This Row],[200D EMA]])/Table2[[#This Row],[200D EMA]]</f>
        <v>7.3004060252842659E-2</v>
      </c>
      <c r="V530">
        <v>0.98908332011534095</v>
      </c>
      <c r="W530">
        <v>919.05</v>
      </c>
      <c r="X530">
        <v>936.7</v>
      </c>
      <c r="Y530">
        <v>919.05</v>
      </c>
      <c r="Z530">
        <v>936.7</v>
      </c>
      <c r="AA530">
        <v>911.7</v>
      </c>
      <c r="AB530">
        <v>951.45</v>
      </c>
      <c r="AC530" s="1">
        <f>(Table2[[#This Row],[Close Price]]/Table2[[#This Row],[Day Low]])-1</f>
        <v>1.6538817256950056E-2</v>
      </c>
      <c r="AD530" s="1">
        <f>(Table2[[#This Row],[Day High]]/Table2[[#This Row],[Close Price]])-1</f>
        <v>2.6224244046026968E-3</v>
      </c>
      <c r="AE530" s="1">
        <f>(Table2[[#This Row],[Close Price]]/Table2[[#This Row],[Current Week Low]])-1</f>
        <v>1.6538817256950056E-2</v>
      </c>
      <c r="AF530" s="1">
        <f>(Table2[[#This Row],[Current Week High]]/Table2[[#This Row],[Close Price]])-1</f>
        <v>2.6224244046026968E-3</v>
      </c>
      <c r="AG530" s="1">
        <f>(Table2[[#This Row],[Close Price]]/Table2[[#This Row],[Current Month Low]])-1</f>
        <v>2.4734013381594755E-2</v>
      </c>
      <c r="AH530" s="1">
        <f>(Table2[[#This Row],[Current Month High]]/Table2[[#This Row],[Close Price]])-1</f>
        <v>1.8410489697618493E-2</v>
      </c>
      <c r="AI530">
        <v>3.7088573722236999</v>
      </c>
      <c r="AJ530">
        <v>29.2185338865836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0.1</v>
      </c>
      <c r="AM530" t="s">
        <v>3191</v>
      </c>
      <c r="AN530">
        <v>0.11</v>
      </c>
      <c r="AO530" t="s">
        <v>3191</v>
      </c>
      <c r="AP530">
        <v>1.3979444187975001E-2</v>
      </c>
      <c r="AQ530">
        <f>(Table2[[#This Row],[Sharpe Ratio]]-AVERAGE(Table2[Sharpe Ratio]))/_xlfn.STDEV.P(Table2[Sharpe Ratio])</f>
        <v>-0.5893324389134883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-1.5855093272639247</v>
      </c>
      <c r="AS530">
        <f>_xlfn.RANK.AVG(Table2[[#This Row],[1Y Return vs Nifty Z-Score]],Table2[1Y Return vs Nifty Z-Score])</f>
        <v>535</v>
      </c>
      <c r="AT530">
        <f>_xlfn.RANK.AVG(Table2[[#This Row],[6M Return vs Nifty Z-Score]],Table2[6M Return vs Nifty Z-Score])</f>
        <v>449</v>
      </c>
      <c r="AU530">
        <f>_xlfn.RANK.AVG(Table2[[#This Row],[Sharpe Ratio Z-Score]],Table2[Sharpe Ratio Z-Score])</f>
        <v>495</v>
      </c>
      <c r="AV530">
        <f>(Table2[[#This Row],[Rank 1Y]]+Table2[[#This Row],[Rank 6M]]+Table2[[#This Row],[Rank Sharpe]])/3</f>
        <v>493</v>
      </c>
    </row>
    <row r="531" spans="1:48" x14ac:dyDescent="0.3">
      <c r="A531" t="s">
        <v>1028</v>
      </c>
      <c r="B531" t="s">
        <v>1029</v>
      </c>
      <c r="C531" t="s">
        <v>3155</v>
      </c>
      <c r="D531" t="s">
        <v>257</v>
      </c>
      <c r="E531">
        <v>13492.478880000001</v>
      </c>
      <c r="F531">
        <v>4274.1000000000004</v>
      </c>
      <c r="G531">
        <v>9.6238389508026305</v>
      </c>
      <c r="H531">
        <f>(Table2[[#This Row],[1Y Return vs Nifty]]-AVERAGE(Table2[1Y Return vs Nifty]))/_xlfn.STDEV.P(Table2[1Y Return vs Nifty])</f>
        <v>-0.2147368416163154</v>
      </c>
      <c r="I531">
        <v>3.0629315423403698</v>
      </c>
      <c r="J531">
        <f>(Table2[[#This Row],[1M Return vs Nifty]]-AVERAGE(Table2[1M Return vs Nifty]))/_xlfn.STDEV.P(Table2[1M Return vs Nifty])</f>
        <v>0.21032342600881801</v>
      </c>
      <c r="K531">
        <v>9.65917557945175</v>
      </c>
      <c r="L531">
        <f>(Table2[[#This Row],[6M Return vs Nifty]]-AVERAGE(Table2[6M Return vs Nifty]))/_xlfn.STDEV.P(Table2[6M Return vs Nifty])</f>
        <v>-0.12094232726434739</v>
      </c>
      <c r="M531">
        <v>2.8677377530255899</v>
      </c>
      <c r="N531">
        <f>(Table2[[#This Row],[1W Return vs Nifty]]-AVERAGE(Table2[1W Return vs Nifty]))/_xlfn.STDEV.P(Table2[1W Return vs Nifty])</f>
        <v>0.45966076337491069</v>
      </c>
      <c r="O531">
        <v>4224.24</v>
      </c>
      <c r="P531">
        <v>4246.2013786974703</v>
      </c>
      <c r="Q531">
        <v>3885.0036473702298</v>
      </c>
      <c r="R531">
        <v>59.660311323410198</v>
      </c>
      <c r="S531" s="1">
        <f>(Table2[[#This Row],[Close Price]]-Table2[[#This Row],[20D EMA]])/Table2[[#This Row],[20D EMA]]</f>
        <v>1.1803306630305235E-2</v>
      </c>
      <c r="T531" s="1">
        <f>(Table2[[#This Row],[Close Price]]-Table2[[#This Row],[50D EMA]])/Table2[[#This Row],[50D EMA]]</f>
        <v>6.5702539315476358E-3</v>
      </c>
      <c r="U531" s="1">
        <f>(Table2[[#This Row],[Close Price]]-Table2[[#This Row],[200D EMA]])/Table2[[#This Row],[200D EMA]]</f>
        <v>0.10015340729297667</v>
      </c>
      <c r="V531">
        <v>0.70418624522559004</v>
      </c>
      <c r="W531">
        <v>4215</v>
      </c>
      <c r="X531">
        <v>4315</v>
      </c>
      <c r="Y531">
        <v>4215</v>
      </c>
      <c r="Z531">
        <v>4315</v>
      </c>
      <c r="AA531">
        <v>4170.55</v>
      </c>
      <c r="AB531">
        <v>4385</v>
      </c>
      <c r="AC531" s="1">
        <f>(Table2[[#This Row],[Close Price]]/Table2[[#This Row],[Day Low]])-1</f>
        <v>1.4021352313167368E-2</v>
      </c>
      <c r="AD531" s="1">
        <f>(Table2[[#This Row],[Day High]]/Table2[[#This Row],[Close Price]])-1</f>
        <v>9.569266044313407E-3</v>
      </c>
      <c r="AE531" s="1">
        <f>(Table2[[#This Row],[Close Price]]/Table2[[#This Row],[Current Week Low]])-1</f>
        <v>1.4021352313167368E-2</v>
      </c>
      <c r="AF531" s="1">
        <f>(Table2[[#This Row],[Current Week High]]/Table2[[#This Row],[Close Price]])-1</f>
        <v>9.569266044313407E-3</v>
      </c>
      <c r="AG531" s="1">
        <f>(Table2[[#This Row],[Close Price]]/Table2[[#This Row],[Current Month Low]])-1</f>
        <v>2.4828859502943335E-2</v>
      </c>
      <c r="AH531" s="1">
        <f>(Table2[[#This Row],[Current Month High]]/Table2[[#This Row],[Close Price]])-1</f>
        <v>2.5946982990570966E-2</v>
      </c>
      <c r="AI531">
        <v>16.983692473269201</v>
      </c>
      <c r="AJ531">
        <v>54.8586956521739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-0.11</v>
      </c>
      <c r="AM531" t="s">
        <v>3189</v>
      </c>
      <c r="AN531">
        <v>1.51</v>
      </c>
      <c r="AO531" t="s">
        <v>3191</v>
      </c>
      <c r="AP531">
        <v>0.19152979049126301</v>
      </c>
      <c r="AQ531">
        <f>(Table2[[#This Row],[Sharpe Ratio]]-AVERAGE(Table2[Sharpe Ratio]))/_xlfn.STDEV.P(Table2[Sharpe Ratio])</f>
        <v>1.4755032963854025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372</v>
      </c>
      <c r="AT531">
        <f>_xlfn.RANK.AVG(Table2[[#This Row],[6M Return vs Nifty Z-Score]],Table2[6M Return vs Nifty Z-Score])</f>
        <v>363</v>
      </c>
      <c r="AU531">
        <f>_xlfn.RANK.AVG(Table2[[#This Row],[Sharpe Ratio Z-Score]],Table2[Sharpe Ratio Z-Score])</f>
        <v>55</v>
      </c>
      <c r="AV531">
        <f>(Table2[[#This Row],[Rank 1Y]]+Table2[[#This Row],[Rank 6M]]+Table2[[#This Row],[Rank Sharpe]])/3</f>
        <v>263.33333333333331</v>
      </c>
    </row>
    <row r="532" spans="1:48" x14ac:dyDescent="0.3">
      <c r="A532" t="s">
        <v>892</v>
      </c>
      <c r="B532" t="s">
        <v>893</v>
      </c>
      <c r="C532" t="s">
        <v>3160</v>
      </c>
      <c r="D532" t="s">
        <v>163</v>
      </c>
      <c r="E532">
        <v>17454.929579879899</v>
      </c>
      <c r="F532">
        <v>1129.2</v>
      </c>
      <c r="G532">
        <v>-14.864019972075599</v>
      </c>
      <c r="H532">
        <f>(Table2[[#This Row],[1Y Return vs Nifty]]-AVERAGE(Table2[1Y Return vs Nifty]))/_xlfn.STDEV.P(Table2[1Y Return vs Nifty])</f>
        <v>-0.65134275515490514</v>
      </c>
      <c r="I532">
        <v>-5.5283572761701096</v>
      </c>
      <c r="J532">
        <f>(Table2[[#This Row],[1M Return vs Nifty]]-AVERAGE(Table2[1M Return vs Nifty]))/_xlfn.STDEV.P(Table2[1M Return vs Nifty])</f>
        <v>-0.62063869304226349</v>
      </c>
      <c r="K532">
        <v>12.4216141528718</v>
      </c>
      <c r="L532">
        <f>(Table2[[#This Row],[6M Return vs Nifty]]-AVERAGE(Table2[6M Return vs Nifty]))/_xlfn.STDEV.P(Table2[6M Return vs Nifty])</f>
        <v>-3.1474760184004837E-2</v>
      </c>
      <c r="M532">
        <v>-1.41212932257171</v>
      </c>
      <c r="N532">
        <f>(Table2[[#This Row],[1W Return vs Nifty]]-AVERAGE(Table2[1W Return vs Nifty]))/_xlfn.STDEV.P(Table2[1W Return vs Nifty])</f>
        <v>-0.36899309821961723</v>
      </c>
      <c r="O532">
        <v>1125.8399999999999</v>
      </c>
      <c r="P532">
        <v>1086.2360766909501</v>
      </c>
      <c r="Q532">
        <v>1009.74723997454</v>
      </c>
      <c r="R532">
        <v>47.981647137964302</v>
      </c>
      <c r="S532" s="1">
        <f>(Table2[[#This Row],[Close Price]]-Table2[[#This Row],[20D EMA]])/Table2[[#This Row],[20D EMA]]</f>
        <v>2.9844382860798407E-3</v>
      </c>
      <c r="T532" s="1">
        <f>(Table2[[#This Row],[Close Price]]-Table2[[#This Row],[50D EMA]])/Table2[[#This Row],[50D EMA]]</f>
        <v>3.9553025563220934E-2</v>
      </c>
      <c r="U532" s="1">
        <f>(Table2[[#This Row],[Close Price]]-Table2[[#This Row],[200D EMA]])/Table2[[#This Row],[200D EMA]]</f>
        <v>0.11829966480371065</v>
      </c>
      <c r="V532">
        <v>1.21328998075942</v>
      </c>
      <c r="W532">
        <v>1105</v>
      </c>
      <c r="X532">
        <v>1137.25</v>
      </c>
      <c r="Y532">
        <v>1105</v>
      </c>
      <c r="Z532">
        <v>1137.25</v>
      </c>
      <c r="AA532">
        <v>1105</v>
      </c>
      <c r="AB532">
        <v>1210</v>
      </c>
      <c r="AC532" s="1">
        <f>(Table2[[#This Row],[Close Price]]/Table2[[#This Row],[Day Low]])-1</f>
        <v>2.1900452488687883E-2</v>
      </c>
      <c r="AD532" s="1">
        <f>(Table2[[#This Row],[Day High]]/Table2[[#This Row],[Close Price]])-1</f>
        <v>7.1289408430748047E-3</v>
      </c>
      <c r="AE532" s="1">
        <f>(Table2[[#This Row],[Close Price]]/Table2[[#This Row],[Current Week Low]])-1</f>
        <v>2.1900452488687883E-2</v>
      </c>
      <c r="AF532" s="1">
        <f>(Table2[[#This Row],[Current Week High]]/Table2[[#This Row],[Close Price]])-1</f>
        <v>7.1289408430748047E-3</v>
      </c>
      <c r="AG532" s="1">
        <f>(Table2[[#This Row],[Close Price]]/Table2[[#This Row],[Current Month Low]])-1</f>
        <v>2.1900452488687883E-2</v>
      </c>
      <c r="AH532" s="1">
        <f>(Table2[[#This Row],[Current Month High]]/Table2[[#This Row],[Close Price]])-1</f>
        <v>7.1555083244775108E-2</v>
      </c>
      <c r="AI532">
        <v>7.15550832447751</v>
      </c>
      <c r="AJ532">
        <v>35.655934646804397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</v>
      </c>
      <c r="AM532">
        <v>0</v>
      </c>
      <c r="AN532">
        <v>-2.88</v>
      </c>
      <c r="AO532" t="s">
        <v>3189</v>
      </c>
      <c r="AP532">
        <v>-1.2188536314331E-2</v>
      </c>
      <c r="AQ532">
        <f>(Table2[[#This Row],[Sharpe Ratio]]-AVERAGE(Table2[Sharpe Ratio]))/_xlfn.STDEV.P(Table2[Sharpe Ratio])</f>
        <v>-0.89365502902248561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-2.566104335623276</v>
      </c>
      <c r="AS532">
        <f>_xlfn.RANK.AVG(Table2[[#This Row],[1Y Return vs Nifty Z-Score]],Table2[1Y Return vs Nifty Z-Score])</f>
        <v>551</v>
      </c>
      <c r="AT532">
        <f>_xlfn.RANK.AVG(Table2[[#This Row],[6M Return vs Nifty Z-Score]],Table2[6M Return vs Nifty Z-Score])</f>
        <v>329</v>
      </c>
      <c r="AU532">
        <f>_xlfn.RANK.AVG(Table2[[#This Row],[Sharpe Ratio Z-Score]],Table2[Sharpe Ratio Z-Score])</f>
        <v>601</v>
      </c>
      <c r="AV532">
        <f>(Table2[[#This Row],[Rank 1Y]]+Table2[[#This Row],[Rank 6M]]+Table2[[#This Row],[Rank Sharpe]])/3</f>
        <v>493.66666666666669</v>
      </c>
    </row>
    <row r="533" spans="1:48" x14ac:dyDescent="0.3">
      <c r="A533" t="s">
        <v>861</v>
      </c>
      <c r="B533" t="s">
        <v>862</v>
      </c>
      <c r="C533" t="s">
        <v>3143</v>
      </c>
      <c r="D533" t="s">
        <v>21</v>
      </c>
      <c r="E533">
        <v>18336.304039800001</v>
      </c>
      <c r="F533">
        <v>660.5</v>
      </c>
      <c r="G533">
        <v>-8.4967067445638502</v>
      </c>
      <c r="H533">
        <f>(Table2[[#This Row],[1Y Return vs Nifty]]-AVERAGE(Table2[1Y Return vs Nifty]))/_xlfn.STDEV.P(Table2[1Y Return vs Nifty])</f>
        <v>-0.5378168394250149</v>
      </c>
      <c r="I533">
        <v>7.3042704130094798</v>
      </c>
      <c r="J533">
        <f>(Table2[[#This Row],[1M Return vs Nifty]]-AVERAGE(Table2[1M Return vs Nifty]))/_xlfn.STDEV.P(Table2[1M Return vs Nifty])</f>
        <v>0.6205519737898445</v>
      </c>
      <c r="K533">
        <v>-26.489016608937799</v>
      </c>
      <c r="L533">
        <f>(Table2[[#This Row],[6M Return vs Nifty]]-AVERAGE(Table2[6M Return vs Nifty]))/_xlfn.STDEV.P(Table2[6M Return vs Nifty])</f>
        <v>-1.2916799648596242</v>
      </c>
      <c r="M533">
        <v>4.09668903152909</v>
      </c>
      <c r="N533">
        <f>(Table2[[#This Row],[1W Return vs Nifty]]-AVERAGE(Table2[1W Return vs Nifty]))/_xlfn.STDEV.P(Table2[1W Return vs Nifty])</f>
        <v>0.69760628940537328</v>
      </c>
      <c r="O533">
        <v>652.76</v>
      </c>
      <c r="P533">
        <v>644.00809769688101</v>
      </c>
      <c r="Q533">
        <v>637.04396530967597</v>
      </c>
      <c r="R533">
        <v>52.152268010034703</v>
      </c>
      <c r="S533" s="1">
        <f>(Table2[[#This Row],[Close Price]]-Table2[[#This Row],[20D EMA]])/Table2[[#This Row],[20D EMA]]</f>
        <v>1.1857344200012269E-2</v>
      </c>
      <c r="T533" s="1">
        <f>(Table2[[#This Row],[Close Price]]-Table2[[#This Row],[50D EMA]])/Table2[[#This Row],[50D EMA]]</f>
        <v>2.5608221949534132E-2</v>
      </c>
      <c r="U533" s="1">
        <f>(Table2[[#This Row],[Close Price]]-Table2[[#This Row],[200D EMA]])/Table2[[#This Row],[200D EMA]]</f>
        <v>3.6820119124622311E-2</v>
      </c>
      <c r="V533">
        <v>1.27951770813918</v>
      </c>
      <c r="W533">
        <v>653.20000000000005</v>
      </c>
      <c r="X533">
        <v>691</v>
      </c>
      <c r="Y533">
        <v>653.20000000000005</v>
      </c>
      <c r="Z533">
        <v>691</v>
      </c>
      <c r="AA533">
        <v>653.20000000000005</v>
      </c>
      <c r="AB533">
        <v>697.2</v>
      </c>
      <c r="AC533" s="1">
        <f>(Table2[[#This Row],[Close Price]]/Table2[[#This Row],[Day Low]])-1</f>
        <v>1.1175750153092467E-2</v>
      </c>
      <c r="AD533" s="1">
        <f>(Table2[[#This Row],[Day High]]/Table2[[#This Row],[Close Price]])-1</f>
        <v>4.6177138531415585E-2</v>
      </c>
      <c r="AE533" s="1">
        <f>(Table2[[#This Row],[Close Price]]/Table2[[#This Row],[Current Week Low]])-1</f>
        <v>1.1175750153092467E-2</v>
      </c>
      <c r="AF533" s="1">
        <f>(Table2[[#This Row],[Current Week High]]/Table2[[#This Row],[Close Price]])-1</f>
        <v>4.6177138531415585E-2</v>
      </c>
      <c r="AG533" s="1">
        <f>(Table2[[#This Row],[Close Price]]/Table2[[#This Row],[Current Month Low]])-1</f>
        <v>1.1175750153092467E-2</v>
      </c>
      <c r="AH533" s="1">
        <f>(Table2[[#This Row],[Current Month High]]/Table2[[#This Row],[Close Price]])-1</f>
        <v>5.5563966691900113E-2</v>
      </c>
      <c r="AI533">
        <v>31.718395155185402</v>
      </c>
      <c r="AJ533">
        <v>40.651618398637098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-0.09</v>
      </c>
      <c r="AM533" t="s">
        <v>3189</v>
      </c>
      <c r="AN533">
        <v>5.42</v>
      </c>
      <c r="AO533" t="s">
        <v>3191</v>
      </c>
      <c r="AP533">
        <v>8.4721520937139999E-2</v>
      </c>
      <c r="AQ533">
        <f>(Table2[[#This Row],[Sharpe Ratio]]-AVERAGE(Table2[Sharpe Ratio]))/_xlfn.STDEV.P(Table2[Sharpe Ratio])</f>
        <v>0.23336811392811219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-0.27797042716130915</v>
      </c>
      <c r="AS533">
        <f>_xlfn.RANK.AVG(Table2[[#This Row],[1Y Return vs Nifty Z-Score]],Table2[1Y Return vs Nifty Z-Score])</f>
        <v>495</v>
      </c>
      <c r="AT533">
        <f>_xlfn.RANK.AVG(Table2[[#This Row],[6M Return vs Nifty Z-Score]],Table2[6M Return vs Nifty Z-Score])</f>
        <v>709</v>
      </c>
      <c r="AU533">
        <f>_xlfn.RANK.AVG(Table2[[#This Row],[Sharpe Ratio Z-Score]],Table2[Sharpe Ratio Z-Score])</f>
        <v>279</v>
      </c>
      <c r="AV533">
        <f>(Table2[[#This Row],[Rank 1Y]]+Table2[[#This Row],[Rank 6M]]+Table2[[#This Row],[Rank Sharpe]])/3</f>
        <v>494.33333333333331</v>
      </c>
    </row>
    <row r="534" spans="1:48" x14ac:dyDescent="0.3">
      <c r="A534" t="s">
        <v>413</v>
      </c>
      <c r="B534" t="s">
        <v>414</v>
      </c>
      <c r="C534" t="s">
        <v>3143</v>
      </c>
      <c r="D534" t="s">
        <v>21</v>
      </c>
      <c r="E534">
        <v>56629.82849706</v>
      </c>
      <c r="F534">
        <v>2993.7</v>
      </c>
      <c r="G534">
        <v>-4.9278931385120703</v>
      </c>
      <c r="H534">
        <f>(Table2[[#This Row],[1Y Return vs Nifty]]-AVERAGE(Table2[1Y Return vs Nifty]))/_xlfn.STDEV.P(Table2[1Y Return vs Nifty])</f>
        <v>-0.47418673074028056</v>
      </c>
      <c r="I534">
        <v>9.3477982452066097</v>
      </c>
      <c r="J534">
        <f>(Table2[[#This Row],[1M Return vs Nifty]]-AVERAGE(Table2[1M Return vs Nifty]))/_xlfn.STDEV.P(Table2[1M Return vs Nifty])</f>
        <v>0.81820499810951786</v>
      </c>
      <c r="K534">
        <v>10.3569275053631</v>
      </c>
      <c r="L534">
        <f>(Table2[[#This Row],[6M Return vs Nifty]]-AVERAGE(Table2[6M Return vs Nifty]))/_xlfn.STDEV.P(Table2[6M Return vs Nifty])</f>
        <v>-9.8344117176502849E-2</v>
      </c>
      <c r="M534">
        <v>-0.31350209786698902</v>
      </c>
      <c r="N534">
        <f>(Table2[[#This Row],[1W Return vs Nifty]]-AVERAGE(Table2[1W Return vs Nifty]))/_xlfn.STDEV.P(Table2[1W Return vs Nifty])</f>
        <v>-0.15628048913060882</v>
      </c>
      <c r="O534">
        <v>2999.65</v>
      </c>
      <c r="P534">
        <v>2848.8977788389202</v>
      </c>
      <c r="Q534">
        <v>2572.5775078248498</v>
      </c>
      <c r="R534">
        <v>41.003439053443898</v>
      </c>
      <c r="S534" s="1">
        <f>(Table2[[#This Row],[Close Price]]-Table2[[#This Row],[20D EMA]])/Table2[[#This Row],[20D EMA]]</f>
        <v>-1.9835647492208331E-3</v>
      </c>
      <c r="T534" s="1">
        <f>(Table2[[#This Row],[Close Price]]-Table2[[#This Row],[50D EMA]])/Table2[[#This Row],[50D EMA]]</f>
        <v>5.0827454125115835E-2</v>
      </c>
      <c r="U534" s="1">
        <f>(Table2[[#This Row],[Close Price]]-Table2[[#This Row],[200D EMA]])/Table2[[#This Row],[200D EMA]]</f>
        <v>0.163696716967418</v>
      </c>
      <c r="V534">
        <v>0.45397792414260701</v>
      </c>
      <c r="W534">
        <v>2974</v>
      </c>
      <c r="X534">
        <v>3052</v>
      </c>
      <c r="Y534">
        <v>2974</v>
      </c>
      <c r="Z534">
        <v>3052</v>
      </c>
      <c r="AA534">
        <v>2974</v>
      </c>
      <c r="AB534">
        <v>3165</v>
      </c>
      <c r="AC534" s="1">
        <f>(Table2[[#This Row],[Close Price]]/Table2[[#This Row],[Day Low]])-1</f>
        <v>6.6240753194350965E-3</v>
      </c>
      <c r="AD534" s="1">
        <f>(Table2[[#This Row],[Day High]]/Table2[[#This Row],[Close Price]])-1</f>
        <v>1.9474229214684335E-2</v>
      </c>
      <c r="AE534" s="1">
        <f>(Table2[[#This Row],[Close Price]]/Table2[[#This Row],[Current Week Low]])-1</f>
        <v>6.6240753194350965E-3</v>
      </c>
      <c r="AF534" s="1">
        <f>(Table2[[#This Row],[Current Week High]]/Table2[[#This Row],[Close Price]])-1</f>
        <v>1.9474229214684335E-2</v>
      </c>
      <c r="AG534" s="1">
        <f>(Table2[[#This Row],[Close Price]]/Table2[[#This Row],[Current Month Low]])-1</f>
        <v>6.6240753194350965E-3</v>
      </c>
      <c r="AH534" s="1">
        <f>(Table2[[#This Row],[Current Month High]]/Table2[[#This Row],[Close Price]])-1</f>
        <v>5.7220162340916092E-2</v>
      </c>
      <c r="AI534">
        <v>5.7220162340916003</v>
      </c>
      <c r="AJ534">
        <v>44.686095403798703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0.03</v>
      </c>
      <c r="AM534" t="s">
        <v>3191</v>
      </c>
      <c r="AN534">
        <v>-2.35</v>
      </c>
      <c r="AO534" t="s">
        <v>3189</v>
      </c>
      <c r="AP534">
        <v>-4.1606456501211003E-2</v>
      </c>
      <c r="AQ534">
        <f>(Table2[[#This Row],[Sharpe Ratio]]-AVERAGE(Table2[Sharpe Ratio]))/_xlfn.STDEV.P(Table2[Sharpe Ratio])</f>
        <v>-1.2357730486420033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-1.1463793875798776</v>
      </c>
      <c r="AS534">
        <f>_xlfn.RANK.AVG(Table2[[#This Row],[1Y Return vs Nifty Z-Score]],Table2[1Y Return vs Nifty Z-Score])</f>
        <v>469</v>
      </c>
      <c r="AT534">
        <f>_xlfn.RANK.AVG(Table2[[#This Row],[6M Return vs Nifty Z-Score]],Table2[6M Return vs Nifty Z-Score])</f>
        <v>355</v>
      </c>
      <c r="AU534">
        <f>_xlfn.RANK.AVG(Table2[[#This Row],[Sharpe Ratio Z-Score]],Table2[Sharpe Ratio Z-Score])</f>
        <v>659</v>
      </c>
      <c r="AV534">
        <f>(Table2[[#This Row],[Rank 1Y]]+Table2[[#This Row],[Rank 6M]]+Table2[[#This Row],[Rank Sharpe]])/3</f>
        <v>494.33333333333331</v>
      </c>
    </row>
    <row r="535" spans="1:48" x14ac:dyDescent="0.3">
      <c r="A535" t="s">
        <v>974</v>
      </c>
      <c r="B535" t="s">
        <v>975</v>
      </c>
      <c r="C535" t="s">
        <v>3156</v>
      </c>
      <c r="D535" t="s">
        <v>976</v>
      </c>
      <c r="E535">
        <v>15172.678156848</v>
      </c>
      <c r="F535">
        <v>194.08</v>
      </c>
      <c r="G535">
        <v>-8.3328061600954602</v>
      </c>
      <c r="H535">
        <f>(Table2[[#This Row],[1Y Return vs Nifty]]-AVERAGE(Table2[1Y Return vs Nifty]))/_xlfn.STDEV.P(Table2[1Y Return vs Nifty])</f>
        <v>-0.53489457641146609</v>
      </c>
      <c r="I535">
        <v>1.8097039228457199</v>
      </c>
      <c r="J535">
        <f>(Table2[[#This Row],[1M Return vs Nifty]]-AVERAGE(Table2[1M Return vs Nifty]))/_xlfn.STDEV.P(Table2[1M Return vs Nifty])</f>
        <v>8.9109403253013655E-2</v>
      </c>
      <c r="K535">
        <v>-12.616741712814999</v>
      </c>
      <c r="L535">
        <f>(Table2[[#This Row],[6M Return vs Nifty]]-AVERAGE(Table2[6M Return vs Nifty]))/_xlfn.STDEV.P(Table2[6M Return vs Nifty])</f>
        <v>-0.8423962425833148</v>
      </c>
      <c r="M535">
        <v>-0.76117586795965797</v>
      </c>
      <c r="N535">
        <f>(Table2[[#This Row],[1W Return vs Nifty]]-AVERAGE(Table2[1W Return vs Nifty]))/_xlfn.STDEV.P(Table2[1W Return vs Nifty])</f>
        <v>-0.24295761993147574</v>
      </c>
      <c r="O535">
        <v>200.95</v>
      </c>
      <c r="P535">
        <v>203.851180342562</v>
      </c>
      <c r="Q535">
        <v>198.32716716405301</v>
      </c>
      <c r="R535">
        <v>30.011596905624501</v>
      </c>
      <c r="S535" s="1">
        <f>(Table2[[#This Row],[Close Price]]-Table2[[#This Row],[20D EMA]])/Table2[[#This Row],[20D EMA]]</f>
        <v>-3.4187608857924739E-2</v>
      </c>
      <c r="T535" s="1">
        <f>(Table2[[#This Row],[Close Price]]-Table2[[#This Row],[50D EMA]])/Table2[[#This Row],[50D EMA]]</f>
        <v>-4.7932910303202549E-2</v>
      </c>
      <c r="U535" s="1">
        <f>(Table2[[#This Row],[Close Price]]-Table2[[#This Row],[200D EMA]])/Table2[[#This Row],[200D EMA]]</f>
        <v>-2.14149540115188E-2</v>
      </c>
      <c r="V535">
        <v>0.70391337968494205</v>
      </c>
      <c r="W535">
        <v>191</v>
      </c>
      <c r="X535">
        <v>202</v>
      </c>
      <c r="Y535">
        <v>191</v>
      </c>
      <c r="Z535">
        <v>202</v>
      </c>
      <c r="AA535">
        <v>191</v>
      </c>
      <c r="AB535">
        <v>203.65</v>
      </c>
      <c r="AC535" s="1">
        <f>(Table2[[#This Row],[Close Price]]/Table2[[#This Row],[Day Low]])-1</f>
        <v>1.6125654450261928E-2</v>
      </c>
      <c r="AD535" s="1">
        <f>(Table2[[#This Row],[Day High]]/Table2[[#This Row],[Close Price]])-1</f>
        <v>4.0807914262159795E-2</v>
      </c>
      <c r="AE535" s="1">
        <f>(Table2[[#This Row],[Close Price]]/Table2[[#This Row],[Current Week Low]])-1</f>
        <v>1.6125654450261928E-2</v>
      </c>
      <c r="AF535" s="1">
        <f>(Table2[[#This Row],[Current Week High]]/Table2[[#This Row],[Close Price]])-1</f>
        <v>4.0807914262159795E-2</v>
      </c>
      <c r="AG535" s="1">
        <f>(Table2[[#This Row],[Close Price]]/Table2[[#This Row],[Current Month Low]])-1</f>
        <v>1.6125654450261928E-2</v>
      </c>
      <c r="AH535" s="1">
        <f>(Table2[[#This Row],[Current Month High]]/Table2[[#This Row],[Close Price]])-1</f>
        <v>4.9309563066776585E-2</v>
      </c>
      <c r="AI535">
        <v>22.397980214344599</v>
      </c>
      <c r="AJ535">
        <v>42.496328928046999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-0.16</v>
      </c>
      <c r="AM535" t="s">
        <v>3189</v>
      </c>
      <c r="AN535">
        <v>-7.3</v>
      </c>
      <c r="AO535" t="s">
        <v>3189</v>
      </c>
      <c r="AP535">
        <v>2.2155574024633001E-2</v>
      </c>
      <c r="AQ535">
        <f>(Table2[[#This Row],[Sharpe Ratio]]-AVERAGE(Table2[Sharpe Ratio]))/_xlfn.STDEV.P(Table2[Sharpe Ratio])</f>
        <v>-0.49424749306755456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493</v>
      </c>
      <c r="AT535">
        <f>_xlfn.RANK.AVG(Table2[[#This Row],[6M Return vs Nifty Z-Score]],Table2[6M Return vs Nifty Z-Score])</f>
        <v>600</v>
      </c>
      <c r="AU535">
        <f>_xlfn.RANK.AVG(Table2[[#This Row],[Sharpe Ratio Z-Score]],Table2[Sharpe Ratio Z-Score])</f>
        <v>474</v>
      </c>
      <c r="AV535">
        <f>(Table2[[#This Row],[Rank 1Y]]+Table2[[#This Row],[Rank 6M]]+Table2[[#This Row],[Rank Sharpe]])/3</f>
        <v>522.33333333333337</v>
      </c>
    </row>
    <row r="536" spans="1:48" x14ac:dyDescent="0.3">
      <c r="A536" t="s">
        <v>961</v>
      </c>
      <c r="B536" t="s">
        <v>962</v>
      </c>
      <c r="C536" t="s">
        <v>3152</v>
      </c>
      <c r="D536" t="s">
        <v>127</v>
      </c>
      <c r="E536">
        <v>15376.88889495</v>
      </c>
      <c r="F536">
        <v>52.47</v>
      </c>
      <c r="G536">
        <v>-33.762014774852702</v>
      </c>
      <c r="H536">
        <f>(Table2[[#This Row],[1Y Return vs Nifty]]-AVERAGE(Table2[1Y Return vs Nifty]))/_xlfn.STDEV.P(Table2[1Y Return vs Nifty])</f>
        <v>-0.98828427016851017</v>
      </c>
      <c r="I536">
        <v>-6.6006645676390701</v>
      </c>
      <c r="J536">
        <f>(Table2[[#This Row],[1M Return vs Nifty]]-AVERAGE(Table2[1M Return vs Nifty]))/_xlfn.STDEV.P(Table2[1M Return vs Nifty])</f>
        <v>-0.72435383497453754</v>
      </c>
      <c r="K536">
        <v>-23.410224375432001</v>
      </c>
      <c r="L536">
        <f>(Table2[[#This Row],[6M Return vs Nifty]]-AVERAGE(Table2[6M Return vs Nifty]))/_xlfn.STDEV.P(Table2[6M Return vs Nifty])</f>
        <v>-1.1919665980799992</v>
      </c>
      <c r="M536">
        <v>0.79554923978939496</v>
      </c>
      <c r="N536">
        <f>(Table2[[#This Row],[1W Return vs Nifty]]-AVERAGE(Table2[1W Return vs Nifty]))/_xlfn.STDEV.P(Table2[1W Return vs Nifty])</f>
        <v>5.8450402605621211E-2</v>
      </c>
      <c r="O536">
        <v>54.44</v>
      </c>
      <c r="P536">
        <v>55.942636440460298</v>
      </c>
      <c r="Q536">
        <v>55.707655764661297</v>
      </c>
      <c r="R536">
        <v>32.545683761853098</v>
      </c>
      <c r="S536" s="1">
        <f>(Table2[[#This Row],[Close Price]]-Table2[[#This Row],[20D EMA]])/Table2[[#This Row],[20D EMA]]</f>
        <v>-3.6186627479794252E-2</v>
      </c>
      <c r="T536" s="1">
        <f>(Table2[[#This Row],[Close Price]]-Table2[[#This Row],[50D EMA]])/Table2[[#This Row],[50D EMA]]</f>
        <v>-6.2074951439877582E-2</v>
      </c>
      <c r="U536" s="1">
        <f>(Table2[[#This Row],[Close Price]]-Table2[[#This Row],[200D EMA]])/Table2[[#This Row],[200D EMA]]</f>
        <v>-5.8118686206055307E-2</v>
      </c>
      <c r="V536">
        <v>0.69185860230738105</v>
      </c>
      <c r="W536">
        <v>51.91</v>
      </c>
      <c r="X536">
        <v>53.5</v>
      </c>
      <c r="Y536">
        <v>51.91</v>
      </c>
      <c r="Z536">
        <v>53.5</v>
      </c>
      <c r="AA536">
        <v>51.91</v>
      </c>
      <c r="AB536">
        <v>55.5</v>
      </c>
      <c r="AC536" s="1">
        <f>(Table2[[#This Row],[Close Price]]/Table2[[#This Row],[Day Low]])-1</f>
        <v>1.0787902138316374E-2</v>
      </c>
      <c r="AD536" s="1">
        <f>(Table2[[#This Row],[Day High]]/Table2[[#This Row],[Close Price]])-1</f>
        <v>1.963026491328379E-2</v>
      </c>
      <c r="AE536" s="1">
        <f>(Table2[[#This Row],[Close Price]]/Table2[[#This Row],[Current Week Low]])-1</f>
        <v>1.0787902138316374E-2</v>
      </c>
      <c r="AF536" s="1">
        <f>(Table2[[#This Row],[Current Week High]]/Table2[[#This Row],[Close Price]])-1</f>
        <v>1.963026491328379E-2</v>
      </c>
      <c r="AG536" s="1">
        <f>(Table2[[#This Row],[Close Price]]/Table2[[#This Row],[Current Month Low]])-1</f>
        <v>1.0787902138316374E-2</v>
      </c>
      <c r="AH536" s="1">
        <f>(Table2[[#This Row],[Current Month High]]/Table2[[#This Row],[Close Price]])-1</f>
        <v>5.7747284162378509E-2</v>
      </c>
      <c r="AI536">
        <v>40.461215932914001</v>
      </c>
      <c r="AJ536">
        <v>34.022988505747101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-0.03</v>
      </c>
      <c r="AM536" t="s">
        <v>3189</v>
      </c>
      <c r="AN536">
        <v>-4.8899999999999997</v>
      </c>
      <c r="AO536" t="s">
        <v>3189</v>
      </c>
      <c r="AQ536">
        <f>(Table2[[#This Row],[Sharpe Ratio]]-AVERAGE(Table2[Sharpe Ratio]))/_xlfn.STDEV.P(Table2[Sharpe Ratio])</f>
        <v>-0.75190748604766899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667</v>
      </c>
      <c r="AT536">
        <f>_xlfn.RANK.AVG(Table2[[#This Row],[6M Return vs Nifty Z-Score]],Table2[6M Return vs Nifty Z-Score])</f>
        <v>694</v>
      </c>
      <c r="AU536">
        <f>_xlfn.RANK.AVG(Table2[[#This Row],[Sharpe Ratio Z-Score]],Table2[Sharpe Ratio Z-Score])</f>
        <v>556</v>
      </c>
      <c r="AV536">
        <f>(Table2[[#This Row],[Rank 1Y]]+Table2[[#This Row],[Rank 6M]]+Table2[[#This Row],[Rank Sharpe]])/3</f>
        <v>639</v>
      </c>
    </row>
    <row r="537" spans="1:48" x14ac:dyDescent="0.3">
      <c r="A537" t="s">
        <v>411</v>
      </c>
      <c r="B537" t="s">
        <v>412</v>
      </c>
      <c r="C537" t="s">
        <v>3149</v>
      </c>
      <c r="D537" t="s">
        <v>410</v>
      </c>
      <c r="E537">
        <v>56822.537033989996</v>
      </c>
      <c r="F537">
        <v>133979.29999999999</v>
      </c>
      <c r="G537">
        <v>-3.39254374000418</v>
      </c>
      <c r="H537">
        <f>(Table2[[#This Row],[1Y Return vs Nifty]]-AVERAGE(Table2[1Y Return vs Nifty]))/_xlfn.STDEV.P(Table2[1Y Return vs Nifty])</f>
        <v>-0.44681224165784861</v>
      </c>
      <c r="I537">
        <v>-6.1313658304117098</v>
      </c>
      <c r="J537">
        <f>(Table2[[#This Row],[1M Return vs Nifty]]-AVERAGE(Table2[1M Return vs Nifty]))/_xlfn.STDEV.P(Table2[1M Return vs Nifty])</f>
        <v>-0.67896256931085386</v>
      </c>
      <c r="K537">
        <v>-18.429280613173599</v>
      </c>
      <c r="L537">
        <f>(Table2[[#This Row],[6M Return vs Nifty]]-AVERAGE(Table2[6M Return vs Nifty]))/_xlfn.STDEV.P(Table2[6M Return vs Nifty])</f>
        <v>-1.0306479267940167</v>
      </c>
      <c r="M537">
        <v>0.48821791415253202</v>
      </c>
      <c r="N537">
        <f>(Table2[[#This Row],[1W Return vs Nifty]]-AVERAGE(Table2[1W Return vs Nifty]))/_xlfn.STDEV.P(Table2[1W Return vs Nifty])</f>
        <v>-1.0540832299370769E-3</v>
      </c>
      <c r="O537">
        <v>135755.17000000001</v>
      </c>
      <c r="P537">
        <v>134671.27757853401</v>
      </c>
      <c r="Q537">
        <v>128636.23872517201</v>
      </c>
      <c r="R537">
        <v>37.891687483439497</v>
      </c>
      <c r="S537" s="1">
        <f>(Table2[[#This Row],[Close Price]]-Table2[[#This Row],[20D EMA]])/Table2[[#This Row],[20D EMA]]</f>
        <v>-1.3081417083415861E-2</v>
      </c>
      <c r="T537" s="1">
        <f>(Table2[[#This Row],[Close Price]]-Table2[[#This Row],[50D EMA]])/Table2[[#This Row],[50D EMA]]</f>
        <v>-5.1382714337917237E-3</v>
      </c>
      <c r="U537" s="1">
        <f>(Table2[[#This Row],[Close Price]]-Table2[[#This Row],[200D EMA]])/Table2[[#This Row],[200D EMA]]</f>
        <v>4.1536205720716805E-2</v>
      </c>
      <c r="V537">
        <v>0.68277830095924097</v>
      </c>
      <c r="W537">
        <v>132600</v>
      </c>
      <c r="X537">
        <v>135000</v>
      </c>
      <c r="Y537">
        <v>132600</v>
      </c>
      <c r="Z537">
        <v>135000</v>
      </c>
      <c r="AA537">
        <v>132600</v>
      </c>
      <c r="AB537">
        <v>136700</v>
      </c>
      <c r="AC537" s="1">
        <f>(Table2[[#This Row],[Close Price]]/Table2[[#This Row],[Day Low]])-1</f>
        <v>1.0401960784313546E-2</v>
      </c>
      <c r="AD537" s="1">
        <f>(Table2[[#This Row],[Day High]]/Table2[[#This Row],[Close Price]])-1</f>
        <v>7.6183410422356879E-3</v>
      </c>
      <c r="AE537" s="1">
        <f>(Table2[[#This Row],[Close Price]]/Table2[[#This Row],[Current Week Low]])-1</f>
        <v>1.0401960784313546E-2</v>
      </c>
      <c r="AF537" s="1">
        <f>(Table2[[#This Row],[Current Week High]]/Table2[[#This Row],[Close Price]])-1</f>
        <v>7.6183410422356879E-3</v>
      </c>
      <c r="AG537" s="1">
        <f>(Table2[[#This Row],[Close Price]]/Table2[[#This Row],[Current Month Low]])-1</f>
        <v>1.0401960784313546E-2</v>
      </c>
      <c r="AH537" s="1">
        <f>(Table2[[#This Row],[Current Month High]]/Table2[[#This Row],[Close Price]])-1</f>
        <v>2.0306868299804659E-2</v>
      </c>
      <c r="AI537">
        <v>13.0361182660306</v>
      </c>
      <c r="AJ537">
        <v>25.914477703115399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0.05</v>
      </c>
      <c r="AM537" t="s">
        <v>3191</v>
      </c>
      <c r="AN537">
        <v>-4.04</v>
      </c>
      <c r="AO537" t="s">
        <v>3189</v>
      </c>
      <c r="AP537">
        <v>5.5524505210702998E-2</v>
      </c>
      <c r="AQ537">
        <f>(Table2[[#This Row],[Sharpe Ratio]]-AVERAGE(Table2[Sharpe Ratio]))/_xlfn.STDEV.P(Table2[Sharpe Ratio])</f>
        <v>-0.10618087987136865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-2.2636577008640248</v>
      </c>
      <c r="AS537">
        <f>_xlfn.RANK.AVG(Table2[[#This Row],[1Y Return vs Nifty Z-Score]],Table2[1Y Return vs Nifty Z-Score])</f>
        <v>458</v>
      </c>
      <c r="AT537">
        <f>_xlfn.RANK.AVG(Table2[[#This Row],[6M Return vs Nifty Z-Score]],Table2[6M Return vs Nifty Z-Score])</f>
        <v>662</v>
      </c>
      <c r="AU537">
        <f>_xlfn.RANK.AVG(Table2[[#This Row],[Sharpe Ratio Z-Score]],Table2[Sharpe Ratio Z-Score])</f>
        <v>372</v>
      </c>
      <c r="AV537">
        <f>(Table2[[#This Row],[Rank 1Y]]+Table2[[#This Row],[Rank 6M]]+Table2[[#This Row],[Rank Sharpe]])/3</f>
        <v>497.33333333333331</v>
      </c>
    </row>
    <row r="538" spans="1:48" x14ac:dyDescent="0.3">
      <c r="A538" t="s">
        <v>1485</v>
      </c>
      <c r="B538" t="s">
        <v>1486</v>
      </c>
      <c r="C538" t="s">
        <v>3147</v>
      </c>
      <c r="D538" t="s">
        <v>46</v>
      </c>
      <c r="E538">
        <v>7064.8757480300001</v>
      </c>
      <c r="F538">
        <v>189.82</v>
      </c>
      <c r="G538">
        <v>-1.26084057952187</v>
      </c>
      <c r="H538">
        <f>(Table2[[#This Row],[1Y Return vs Nifty]]-AVERAGE(Table2[1Y Return vs Nifty]))/_xlfn.STDEV.P(Table2[1Y Return vs Nifty])</f>
        <v>-0.40880507211694844</v>
      </c>
      <c r="I538">
        <v>0.94551760110600303</v>
      </c>
      <c r="J538">
        <f>(Table2[[#This Row],[1M Return vs Nifty]]-AVERAGE(Table2[1M Return vs Nifty]))/_xlfn.STDEV.P(Table2[1M Return vs Nifty])</f>
        <v>5.5240283066389628E-3</v>
      </c>
      <c r="K538">
        <v>-14.0626721061816</v>
      </c>
      <c r="L538">
        <f>(Table2[[#This Row],[6M Return vs Nifty]]-AVERAGE(Table2[6M Return vs Nifty]))/_xlfn.STDEV.P(Table2[6M Return vs Nifty])</f>
        <v>-0.8892258357213344</v>
      </c>
      <c r="M538">
        <v>-1.5774259060024101</v>
      </c>
      <c r="N538">
        <f>(Table2[[#This Row],[1W Return vs Nifty]]-AVERAGE(Table2[1W Return vs Nifty]))/_xlfn.STDEV.P(Table2[1W Return vs Nifty])</f>
        <v>-0.40099728193579393</v>
      </c>
      <c r="O538">
        <v>193.99</v>
      </c>
      <c r="P538">
        <v>195.23422413152801</v>
      </c>
      <c r="Q538">
        <v>190.326254578554</v>
      </c>
      <c r="R538">
        <v>37.578799570627503</v>
      </c>
      <c r="S538" s="1">
        <f>(Table2[[#This Row],[Close Price]]-Table2[[#This Row],[20D EMA]])/Table2[[#This Row],[20D EMA]]</f>
        <v>-2.1495953399659859E-2</v>
      </c>
      <c r="T538" s="1">
        <f>(Table2[[#This Row],[Close Price]]-Table2[[#This Row],[50D EMA]])/Table2[[#This Row],[50D EMA]]</f>
        <v>-2.7731941751567537E-2</v>
      </c>
      <c r="U538" s="1">
        <f>(Table2[[#This Row],[Close Price]]-Table2[[#This Row],[200D EMA]])/Table2[[#This Row],[200D EMA]]</f>
        <v>-2.6599303373831618E-3</v>
      </c>
      <c r="V538">
        <v>0.69172893435633298</v>
      </c>
      <c r="W538">
        <v>189.1</v>
      </c>
      <c r="X538">
        <v>193.61</v>
      </c>
      <c r="Y538">
        <v>189.1</v>
      </c>
      <c r="Z538">
        <v>193.61</v>
      </c>
      <c r="AA538">
        <v>189.1</v>
      </c>
      <c r="AB538">
        <v>199.9</v>
      </c>
      <c r="AC538" s="1">
        <f>(Table2[[#This Row],[Close Price]]/Table2[[#This Row],[Day Low]])-1</f>
        <v>3.8075092543627953E-3</v>
      </c>
      <c r="AD538" s="1">
        <f>(Table2[[#This Row],[Day High]]/Table2[[#This Row],[Close Price]])-1</f>
        <v>1.9966283847856037E-2</v>
      </c>
      <c r="AE538" s="1">
        <f>(Table2[[#This Row],[Close Price]]/Table2[[#This Row],[Current Week Low]])-1</f>
        <v>3.8075092543627953E-3</v>
      </c>
      <c r="AF538" s="1">
        <f>(Table2[[#This Row],[Current Week High]]/Table2[[#This Row],[Close Price]])-1</f>
        <v>1.9966283847856037E-2</v>
      </c>
      <c r="AG538" s="1">
        <f>(Table2[[#This Row],[Close Price]]/Table2[[#This Row],[Current Month Low]])-1</f>
        <v>3.8075092543627953E-3</v>
      </c>
      <c r="AH538" s="1">
        <f>(Table2[[#This Row],[Current Month High]]/Table2[[#This Row],[Close Price]])-1</f>
        <v>5.3102939627015067E-2</v>
      </c>
      <c r="AI538">
        <v>31.334948898956899</v>
      </c>
      <c r="AJ538">
        <v>38.352769679300302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-0.08</v>
      </c>
      <c r="AM538" t="s">
        <v>3189</v>
      </c>
      <c r="AN538">
        <v>-5.4</v>
      </c>
      <c r="AO538" t="s">
        <v>3189</v>
      </c>
      <c r="AP538">
        <v>0.136372534003705</v>
      </c>
      <c r="AQ538">
        <f>(Table2[[#This Row],[Sharpe Ratio]]-AVERAGE(Table2[Sharpe Ratio]))/_xlfn.STDEV.P(Table2[Sharpe Ratio])</f>
        <v>0.83404763815756344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442</v>
      </c>
      <c r="AT538">
        <f>_xlfn.RANK.AVG(Table2[[#This Row],[6M Return vs Nifty Z-Score]],Table2[6M Return vs Nifty Z-Score])</f>
        <v>611</v>
      </c>
      <c r="AU538">
        <f>_xlfn.RANK.AVG(Table2[[#This Row],[Sharpe Ratio Z-Score]],Table2[Sharpe Ratio Z-Score])</f>
        <v>147</v>
      </c>
      <c r="AV538">
        <f>(Table2[[#This Row],[Rank 1Y]]+Table2[[#This Row],[Rank 6M]]+Table2[[#This Row],[Rank Sharpe]])/3</f>
        <v>400</v>
      </c>
    </row>
    <row r="539" spans="1:48" x14ac:dyDescent="0.3">
      <c r="A539" t="s">
        <v>304</v>
      </c>
      <c r="B539" t="s">
        <v>305</v>
      </c>
      <c r="C539" t="s">
        <v>3144</v>
      </c>
      <c r="D539" t="s">
        <v>34</v>
      </c>
      <c r="E539">
        <v>91664.388879999999</v>
      </c>
      <c r="F539">
        <v>121.2</v>
      </c>
      <c r="G539">
        <v>9.2271363760049301</v>
      </c>
      <c r="H539">
        <f>(Table2[[#This Row],[1Y Return vs Nifty]]-AVERAGE(Table2[1Y Return vs Nifty]))/_xlfn.STDEV.P(Table2[1Y Return vs Nifty])</f>
        <v>-0.22180984422622682</v>
      </c>
      <c r="I539">
        <v>-2.79458823342254</v>
      </c>
      <c r="J539">
        <f>(Table2[[#This Row],[1M Return vs Nifty]]-AVERAGE(Table2[1M Return vs Nifty]))/_xlfn.STDEV.P(Table2[1M Return vs Nifty])</f>
        <v>-0.35622452134507482</v>
      </c>
      <c r="K539">
        <v>-32.0309560827491</v>
      </c>
      <c r="L539">
        <f>(Table2[[#This Row],[6M Return vs Nifty]]-AVERAGE(Table2[6M Return vs Nifty]))/_xlfn.STDEV.P(Table2[6M Return vs Nifty])</f>
        <v>-1.4711676995007439</v>
      </c>
      <c r="M539">
        <v>0.86966401341326005</v>
      </c>
      <c r="N539">
        <f>(Table2[[#This Row],[1W Return vs Nifty]]-AVERAGE(Table2[1W Return vs Nifty]))/_xlfn.STDEV.P(Table2[1W Return vs Nifty])</f>
        <v>7.2800262608235633E-2</v>
      </c>
      <c r="O539">
        <v>123.58</v>
      </c>
      <c r="P539">
        <v>129.20904735561399</v>
      </c>
      <c r="Q539">
        <v>129.403818453507</v>
      </c>
      <c r="R539">
        <v>33.591860968175098</v>
      </c>
      <c r="S539" s="1">
        <f>(Table2[[#This Row],[Close Price]]-Table2[[#This Row],[20D EMA]])/Table2[[#This Row],[20D EMA]]</f>
        <v>-1.9258779737821616E-2</v>
      </c>
      <c r="T539" s="1">
        <f>(Table2[[#This Row],[Close Price]]-Table2[[#This Row],[50D EMA]])/Table2[[#This Row],[50D EMA]]</f>
        <v>-6.1985190043009807E-2</v>
      </c>
      <c r="U539" s="1">
        <f>(Table2[[#This Row],[Close Price]]-Table2[[#This Row],[200D EMA]])/Table2[[#This Row],[200D EMA]]</f>
        <v>-6.3397035354520972E-2</v>
      </c>
      <c r="V539">
        <v>0.68989427587507601</v>
      </c>
      <c r="W539">
        <v>117.11</v>
      </c>
      <c r="X539">
        <v>120.9</v>
      </c>
      <c r="Y539">
        <v>117.11</v>
      </c>
      <c r="Z539">
        <v>120.9</v>
      </c>
      <c r="AA539">
        <v>117.11</v>
      </c>
      <c r="AB539">
        <v>123.62</v>
      </c>
      <c r="AC539" s="1">
        <f>(Table2[[#This Row],[Close Price]]/Table2[[#This Row],[Day Low]])-1</f>
        <v>3.4924430023055342E-2</v>
      </c>
      <c r="AD539" s="1">
        <f>(Table2[[#This Row],[Day High]]/Table2[[#This Row],[Close Price]])-1</f>
        <v>-2.4752475247524774E-3</v>
      </c>
      <c r="AE539" s="1">
        <f>(Table2[[#This Row],[Close Price]]/Table2[[#This Row],[Current Week Low]])-1</f>
        <v>3.4924430023055342E-2</v>
      </c>
      <c r="AF539" s="1">
        <f>(Table2[[#This Row],[Current Week High]]/Table2[[#This Row],[Close Price]])-1</f>
        <v>-2.4752475247524774E-3</v>
      </c>
      <c r="AG539" s="1">
        <f>(Table2[[#This Row],[Close Price]]/Table2[[#This Row],[Current Month Low]])-1</f>
        <v>3.4924430023055342E-2</v>
      </c>
      <c r="AH539" s="1">
        <f>(Table2[[#This Row],[Current Month High]]/Table2[[#This Row],[Close Price]])-1</f>
        <v>1.9966996699670059E-2</v>
      </c>
      <c r="AI539">
        <v>42.326732673267301</v>
      </c>
      <c r="AJ539">
        <v>39.792387543252502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-0.17</v>
      </c>
      <c r="AM539" t="s">
        <v>3189</v>
      </c>
      <c r="AN539">
        <v>-5.95</v>
      </c>
      <c r="AO539" t="s">
        <v>3189</v>
      </c>
      <c r="AP539">
        <v>0.13729336920420099</v>
      </c>
      <c r="AQ539">
        <f>(Table2[[#This Row],[Sharpe Ratio]]-AVERAGE(Table2[Sharpe Ratio]))/_xlfn.STDEV.P(Table2[Sharpe Ratio])</f>
        <v>0.84475656364204177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376</v>
      </c>
      <c r="AT539">
        <f>_xlfn.RANK.AVG(Table2[[#This Row],[6M Return vs Nifty Z-Score]],Table2[6M Return vs Nifty Z-Score])</f>
        <v>722</v>
      </c>
      <c r="AU539">
        <f>_xlfn.RANK.AVG(Table2[[#This Row],[Sharpe Ratio Z-Score]],Table2[Sharpe Ratio Z-Score])</f>
        <v>144</v>
      </c>
      <c r="AV539">
        <f>(Table2[[#This Row],[Rank 1Y]]+Table2[[#This Row],[Rank 6M]]+Table2[[#This Row],[Rank Sharpe]])/3</f>
        <v>414</v>
      </c>
    </row>
    <row r="540" spans="1:48" x14ac:dyDescent="0.3">
      <c r="A540" t="s">
        <v>658</v>
      </c>
      <c r="B540" t="s">
        <v>659</v>
      </c>
      <c r="C540" t="s">
        <v>3158</v>
      </c>
      <c r="D540" t="s">
        <v>378</v>
      </c>
      <c r="E540">
        <v>28199.365046319999</v>
      </c>
      <c r="F540">
        <v>6274.6</v>
      </c>
      <c r="G540">
        <v>-6.3212165309091999</v>
      </c>
      <c r="H540">
        <f>(Table2[[#This Row],[1Y Return vs Nifty]]-AVERAGE(Table2[1Y Return vs Nifty]))/_xlfn.STDEV.P(Table2[1Y Return vs Nifty])</f>
        <v>-0.49902896927604279</v>
      </c>
      <c r="I540">
        <v>-6.3490610164432901</v>
      </c>
      <c r="J540">
        <f>(Table2[[#This Row],[1M Return vs Nifty]]-AVERAGE(Table2[1M Return vs Nifty]))/_xlfn.STDEV.P(Table2[1M Return vs Nifty])</f>
        <v>-0.70001836861098543</v>
      </c>
      <c r="K540">
        <v>6.4976980231240002</v>
      </c>
      <c r="L540">
        <f>(Table2[[#This Row],[6M Return vs Nifty]]-AVERAGE(Table2[6M Return vs Nifty]))/_xlfn.STDEV.P(Table2[6M Return vs Nifty])</f>
        <v>-0.22333363763240635</v>
      </c>
      <c r="M540">
        <v>1.9072614862956201</v>
      </c>
      <c r="N540">
        <f>(Table2[[#This Row],[1W Return vs Nifty]]-AVERAGE(Table2[1W Return vs Nifty]))/_xlfn.STDEV.P(Table2[1W Return vs Nifty])</f>
        <v>0.27369649080819575</v>
      </c>
      <c r="O540">
        <v>6385.81</v>
      </c>
      <c r="P540">
        <v>6369.4046618054799</v>
      </c>
      <c r="Q540">
        <v>5862.1198990118301</v>
      </c>
      <c r="R540">
        <v>40.0772538188019</v>
      </c>
      <c r="S540" s="1">
        <f>(Table2[[#This Row],[Close Price]]-Table2[[#This Row],[20D EMA]])/Table2[[#This Row],[20D EMA]]</f>
        <v>-1.7415175208783228E-2</v>
      </c>
      <c r="T540" s="1">
        <f>(Table2[[#This Row],[Close Price]]-Table2[[#This Row],[50D EMA]])/Table2[[#This Row],[50D EMA]]</f>
        <v>-1.4884383523939284E-2</v>
      </c>
      <c r="U540" s="1">
        <f>(Table2[[#This Row],[Close Price]]-Table2[[#This Row],[200D EMA]])/Table2[[#This Row],[200D EMA]]</f>
        <v>7.0363641156111725E-2</v>
      </c>
      <c r="V540">
        <v>0.92218587995955503</v>
      </c>
      <c r="W540">
        <v>6213.4</v>
      </c>
      <c r="X540">
        <v>6343.2</v>
      </c>
      <c r="Y540">
        <v>6213.4</v>
      </c>
      <c r="Z540">
        <v>6343.2</v>
      </c>
      <c r="AA540">
        <v>6213.4</v>
      </c>
      <c r="AB540">
        <v>6560</v>
      </c>
      <c r="AC540" s="1">
        <f>(Table2[[#This Row],[Close Price]]/Table2[[#This Row],[Day Low]])-1</f>
        <v>9.8496797244664869E-3</v>
      </c>
      <c r="AD540" s="1">
        <f>(Table2[[#This Row],[Day High]]/Table2[[#This Row],[Close Price]])-1</f>
        <v>1.0932967838587215E-2</v>
      </c>
      <c r="AE540" s="1">
        <f>(Table2[[#This Row],[Close Price]]/Table2[[#This Row],[Current Week Low]])-1</f>
        <v>9.8496797244664869E-3</v>
      </c>
      <c r="AF540" s="1">
        <f>(Table2[[#This Row],[Current Week High]]/Table2[[#This Row],[Close Price]])-1</f>
        <v>1.0932967838587215E-2</v>
      </c>
      <c r="AG540" s="1">
        <f>(Table2[[#This Row],[Close Price]]/Table2[[#This Row],[Current Month Low]])-1</f>
        <v>9.8496797244664869E-3</v>
      </c>
      <c r="AH540" s="1">
        <f>(Table2[[#This Row],[Current Month High]]/Table2[[#This Row],[Close Price]])-1</f>
        <v>4.5484971153539666E-2</v>
      </c>
      <c r="AI540">
        <v>14.698148089121201</v>
      </c>
      <c r="AJ540">
        <v>30.370462714787301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</v>
      </c>
      <c r="AM540" t="s">
        <v>3190</v>
      </c>
      <c r="AN540">
        <v>-0.39</v>
      </c>
      <c r="AO540" t="s">
        <v>3189</v>
      </c>
      <c r="AP540">
        <v>-1.7896624076101E-2</v>
      </c>
      <c r="AQ540">
        <f>(Table2[[#This Row],[Sharpe Ratio]]-AVERAGE(Table2[Sharpe Ratio]))/_xlfn.STDEV.P(Table2[Sharpe Ratio])</f>
        <v>-0.96003768518803256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-2.1087221698992713</v>
      </c>
      <c r="AS540">
        <f>_xlfn.RANK.AVG(Table2[[#This Row],[1Y Return vs Nifty Z-Score]],Table2[1Y Return vs Nifty Z-Score])</f>
        <v>481</v>
      </c>
      <c r="AT540">
        <f>_xlfn.RANK.AVG(Table2[[#This Row],[6M Return vs Nifty Z-Score]],Table2[6M Return vs Nifty Z-Score])</f>
        <v>400</v>
      </c>
      <c r="AU540">
        <f>_xlfn.RANK.AVG(Table2[[#This Row],[Sharpe Ratio Z-Score]],Table2[Sharpe Ratio Z-Score])</f>
        <v>616</v>
      </c>
      <c r="AV540">
        <f>(Table2[[#This Row],[Rank 1Y]]+Table2[[#This Row],[Rank 6M]]+Table2[[#This Row],[Rank Sharpe]])/3</f>
        <v>499</v>
      </c>
    </row>
    <row r="541" spans="1:48" x14ac:dyDescent="0.3">
      <c r="A541" t="s">
        <v>674</v>
      </c>
      <c r="B541" t="s">
        <v>675</v>
      </c>
      <c r="C541" t="s">
        <v>3144</v>
      </c>
      <c r="D541" t="s">
        <v>521</v>
      </c>
      <c r="E541">
        <v>27233.87698836</v>
      </c>
      <c r="F541">
        <v>840.6</v>
      </c>
      <c r="G541">
        <v>7.1180649611362599</v>
      </c>
      <c r="H541">
        <f>(Table2[[#This Row],[1Y Return vs Nifty]]-AVERAGE(Table2[1Y Return vs Nifty]))/_xlfn.STDEV.P(Table2[1Y Return vs Nifty])</f>
        <v>-0.25941350139800828</v>
      </c>
      <c r="I541">
        <v>8.9870952727503699</v>
      </c>
      <c r="J541">
        <f>(Table2[[#This Row],[1M Return vs Nifty]]-AVERAGE(Table2[1M Return vs Nifty]))/_xlfn.STDEV.P(Table2[1M Return vs Nifty])</f>
        <v>0.78331727489685243</v>
      </c>
      <c r="K541">
        <v>-2.0306024178971098</v>
      </c>
      <c r="L541">
        <f>(Table2[[#This Row],[6M Return vs Nifty]]-AVERAGE(Table2[6M Return vs Nifty]))/_xlfn.STDEV.P(Table2[6M Return vs Nifty])</f>
        <v>-0.49954115193877058</v>
      </c>
      <c r="M541">
        <v>2.4514066564538002</v>
      </c>
      <c r="N541">
        <f>(Table2[[#This Row],[1W Return vs Nifty]]-AVERAGE(Table2[1W Return vs Nifty]))/_xlfn.STDEV.P(Table2[1W Return vs Nifty])</f>
        <v>0.37905209848361837</v>
      </c>
      <c r="O541">
        <v>814.59</v>
      </c>
      <c r="P541">
        <v>790.32862717520902</v>
      </c>
      <c r="Q541">
        <v>740.11501283524694</v>
      </c>
      <c r="R541">
        <v>65.526030308359495</v>
      </c>
      <c r="S541" s="1">
        <f>(Table2[[#This Row],[Close Price]]-Table2[[#This Row],[20D EMA]])/Table2[[#This Row],[20D EMA]]</f>
        <v>3.1930173461495952E-2</v>
      </c>
      <c r="T541" s="1">
        <f>(Table2[[#This Row],[Close Price]]-Table2[[#This Row],[50D EMA]])/Table2[[#This Row],[50D EMA]]</f>
        <v>6.3608189171219617E-2</v>
      </c>
      <c r="U541" s="1">
        <f>(Table2[[#This Row],[Close Price]]-Table2[[#This Row],[200D EMA]])/Table2[[#This Row],[200D EMA]]</f>
        <v>0.1357694215387055</v>
      </c>
      <c r="V541">
        <v>0.54121725961427103</v>
      </c>
      <c r="W541">
        <v>810</v>
      </c>
      <c r="X541">
        <v>846</v>
      </c>
      <c r="Y541">
        <v>810</v>
      </c>
      <c r="Z541">
        <v>846</v>
      </c>
      <c r="AA541">
        <v>810</v>
      </c>
      <c r="AB541">
        <v>852</v>
      </c>
      <c r="AC541" s="1">
        <f>(Table2[[#This Row],[Close Price]]/Table2[[#This Row],[Day Low]])-1</f>
        <v>3.777777777777791E-2</v>
      </c>
      <c r="AD541" s="1">
        <f>(Table2[[#This Row],[Day High]]/Table2[[#This Row],[Close Price]])-1</f>
        <v>6.4239828693790635E-3</v>
      </c>
      <c r="AE541" s="1">
        <f>(Table2[[#This Row],[Close Price]]/Table2[[#This Row],[Current Week Low]])-1</f>
        <v>3.777777777777791E-2</v>
      </c>
      <c r="AF541" s="1">
        <f>(Table2[[#This Row],[Current Week High]]/Table2[[#This Row],[Close Price]])-1</f>
        <v>6.4239828693790635E-3</v>
      </c>
      <c r="AG541" s="1">
        <f>(Table2[[#This Row],[Close Price]]/Table2[[#This Row],[Current Month Low]])-1</f>
        <v>3.777777777777791E-2</v>
      </c>
      <c r="AH541" s="1">
        <f>(Table2[[#This Row],[Current Month High]]/Table2[[#This Row],[Close Price]])-1</f>
        <v>1.3561741613133504E-2</v>
      </c>
      <c r="AI541">
        <v>5.0321199143468798</v>
      </c>
      <c r="AJ541">
        <v>38.2906967179402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</v>
      </c>
      <c r="AM541" t="s">
        <v>3191</v>
      </c>
      <c r="AN541">
        <v>5.68</v>
      </c>
      <c r="AO541" t="s">
        <v>3191</v>
      </c>
      <c r="AP541">
        <v>-1.9308949102427E-2</v>
      </c>
      <c r="AQ541">
        <f>(Table2[[#This Row],[Sharpe Ratio]]-AVERAGE(Table2[Sharpe Ratio]))/_xlfn.STDEV.P(Table2[Sharpe Ratio])</f>
        <v>-0.97646243030924706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-0.57304771026555512</v>
      </c>
      <c r="AS541">
        <f>_xlfn.RANK.AVG(Table2[[#This Row],[1Y Return vs Nifty Z-Score]],Table2[1Y Return vs Nifty Z-Score])</f>
        <v>386</v>
      </c>
      <c r="AT541">
        <f>_xlfn.RANK.AVG(Table2[[#This Row],[6M Return vs Nifty Z-Score]],Table2[6M Return vs Nifty Z-Score])</f>
        <v>493</v>
      </c>
      <c r="AU541">
        <f>_xlfn.RANK.AVG(Table2[[#This Row],[Sharpe Ratio Z-Score]],Table2[Sharpe Ratio Z-Score])</f>
        <v>620</v>
      </c>
      <c r="AV541">
        <f>(Table2[[#This Row],[Rank 1Y]]+Table2[[#This Row],[Rank 6M]]+Table2[[#This Row],[Rank Sharpe]])/3</f>
        <v>499.66666666666669</v>
      </c>
    </row>
    <row r="542" spans="1:48" x14ac:dyDescent="0.3">
      <c r="A542" t="s">
        <v>1000</v>
      </c>
      <c r="B542" t="s">
        <v>1001</v>
      </c>
      <c r="C542" t="s">
        <v>3144</v>
      </c>
      <c r="D542" t="s">
        <v>548</v>
      </c>
      <c r="E542">
        <v>14558.489348900001</v>
      </c>
      <c r="F542">
        <v>1839.55</v>
      </c>
      <c r="G542">
        <v>-18.7769412449905</v>
      </c>
      <c r="H542">
        <f>(Table2[[#This Row],[1Y Return vs Nifty]]-AVERAGE(Table2[1Y Return vs Nifty]))/_xlfn.STDEV.P(Table2[1Y Return vs Nifty])</f>
        <v>-0.7211081263270448</v>
      </c>
      <c r="I542">
        <v>10.804657410284699</v>
      </c>
      <c r="J542">
        <f>(Table2[[#This Row],[1M Return vs Nifty]]-AVERAGE(Table2[1M Return vs Nifty]))/_xlfn.STDEV.P(Table2[1M Return vs Nifty])</f>
        <v>0.95911456412992391</v>
      </c>
      <c r="K542">
        <v>21.4719819406602</v>
      </c>
      <c r="L542">
        <f>(Table2[[#This Row],[6M Return vs Nifty]]-AVERAGE(Table2[6M Return vs Nifty]))/_xlfn.STDEV.P(Table2[6M Return vs Nifty])</f>
        <v>0.26164103791798127</v>
      </c>
      <c r="M542">
        <v>10.162109084033199</v>
      </c>
      <c r="N542">
        <f>(Table2[[#This Row],[1W Return vs Nifty]]-AVERAGE(Table2[1W Return vs Nifty]))/_xlfn.STDEV.P(Table2[1W Return vs Nifty])</f>
        <v>1.8719730769530838</v>
      </c>
      <c r="O542">
        <v>1742.01</v>
      </c>
      <c r="P542">
        <v>1724.6605105480601</v>
      </c>
      <c r="Q542">
        <v>1647.4312815849</v>
      </c>
      <c r="R542">
        <v>72.581114186950103</v>
      </c>
      <c r="S542" s="1">
        <f>(Table2[[#This Row],[Close Price]]-Table2[[#This Row],[20D EMA]])/Table2[[#This Row],[20D EMA]]</f>
        <v>5.5992789938060034E-2</v>
      </c>
      <c r="T542" s="1">
        <f>(Table2[[#This Row],[Close Price]]-Table2[[#This Row],[50D EMA]])/Table2[[#This Row],[50D EMA]]</f>
        <v>6.6615712918150174E-2</v>
      </c>
      <c r="U542" s="1">
        <f>(Table2[[#This Row],[Close Price]]-Table2[[#This Row],[200D EMA]])/Table2[[#This Row],[200D EMA]]</f>
        <v>0.11661713636411797</v>
      </c>
      <c r="V542">
        <v>1.35781110868468</v>
      </c>
      <c r="W542">
        <v>1828</v>
      </c>
      <c r="X542">
        <v>1925</v>
      </c>
      <c r="Y542">
        <v>1828</v>
      </c>
      <c r="Z542">
        <v>1925</v>
      </c>
      <c r="AA542">
        <v>1704.45</v>
      </c>
      <c r="AB542">
        <v>1925</v>
      </c>
      <c r="AC542" s="1">
        <f>(Table2[[#This Row],[Close Price]]/Table2[[#This Row],[Day Low]])-1</f>
        <v>6.318380743982388E-3</v>
      </c>
      <c r="AD542" s="1">
        <f>(Table2[[#This Row],[Day High]]/Table2[[#This Row],[Close Price]])-1</f>
        <v>4.6451577831534863E-2</v>
      </c>
      <c r="AE542" s="1">
        <f>(Table2[[#This Row],[Close Price]]/Table2[[#This Row],[Current Week Low]])-1</f>
        <v>6.318380743982388E-3</v>
      </c>
      <c r="AF542" s="1">
        <f>(Table2[[#This Row],[Current Week High]]/Table2[[#This Row],[Close Price]])-1</f>
        <v>4.6451577831534863E-2</v>
      </c>
      <c r="AG542" s="1">
        <f>(Table2[[#This Row],[Close Price]]/Table2[[#This Row],[Current Month Low]])-1</f>
        <v>7.9263105400569023E-2</v>
      </c>
      <c r="AH542" s="1">
        <f>(Table2[[#This Row],[Current Month High]]/Table2[[#This Row],[Close Price]])-1</f>
        <v>4.6451577831534863E-2</v>
      </c>
      <c r="AI542">
        <v>7.5779402571281</v>
      </c>
      <c r="AJ542">
        <v>40.745983167559203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-0.06</v>
      </c>
      <c r="AM542" t="s">
        <v>3189</v>
      </c>
      <c r="AN542">
        <v>8.58</v>
      </c>
      <c r="AO542" t="s">
        <v>3191</v>
      </c>
      <c r="AP542">
        <v>-6.6976162817124998E-2</v>
      </c>
      <c r="AQ542">
        <f>(Table2[[#This Row],[Sharpe Ratio]]-AVERAGE(Table2[Sharpe Ratio]))/_xlfn.STDEV.P(Table2[Sharpe Ratio])</f>
        <v>-1.5308120462323285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0.84080850644161576</v>
      </c>
      <c r="AS542">
        <f>_xlfn.RANK.AVG(Table2[[#This Row],[1Y Return vs Nifty Z-Score]],Table2[1Y Return vs Nifty Z-Score])</f>
        <v>574</v>
      </c>
      <c r="AT542">
        <f>_xlfn.RANK.AVG(Table2[[#This Row],[6M Return vs Nifty Z-Score]],Table2[6M Return vs Nifty Z-Score])</f>
        <v>244</v>
      </c>
      <c r="AU542">
        <f>_xlfn.RANK.AVG(Table2[[#This Row],[Sharpe Ratio Z-Score]],Table2[Sharpe Ratio Z-Score])</f>
        <v>687</v>
      </c>
      <c r="AV542">
        <f>(Table2[[#This Row],[Rank 1Y]]+Table2[[#This Row],[Rank 6M]]+Table2[[#This Row],[Rank Sharpe]])/3</f>
        <v>501.66666666666669</v>
      </c>
    </row>
    <row r="543" spans="1:48" x14ac:dyDescent="0.3">
      <c r="A543" t="s">
        <v>1298</v>
      </c>
      <c r="B543" t="s">
        <v>1299</v>
      </c>
      <c r="C543" t="s">
        <v>3148</v>
      </c>
      <c r="D543" t="s">
        <v>271</v>
      </c>
      <c r="E543">
        <v>8783.8799673399899</v>
      </c>
      <c r="F543">
        <v>1339.7</v>
      </c>
      <c r="G543">
        <v>0.363832572500836</v>
      </c>
      <c r="H543">
        <f>(Table2[[#This Row],[1Y Return vs Nifty]]-AVERAGE(Table2[1Y Return vs Nifty]))/_xlfn.STDEV.P(Table2[1Y Return vs Nifty])</f>
        <v>-0.37983798651038375</v>
      </c>
      <c r="I543">
        <v>-1.00218934792357</v>
      </c>
      <c r="J543">
        <f>(Table2[[#This Row],[1M Return vs Nifty]]-AVERAGE(Table2[1M Return vs Nifty]))/_xlfn.STDEV.P(Table2[1M Return vs Nifty])</f>
        <v>-0.1828610589423233</v>
      </c>
      <c r="K543">
        <v>-4.6949180912574198</v>
      </c>
      <c r="L543">
        <f>(Table2[[#This Row],[6M Return vs Nifty]]-AVERAGE(Table2[6M Return vs Nifty]))/_xlfn.STDEV.P(Table2[6M Return vs Nifty])</f>
        <v>-0.58583079599570853</v>
      </c>
      <c r="M543">
        <v>2.157679224932</v>
      </c>
      <c r="N543">
        <f>(Table2[[#This Row],[1W Return vs Nifty]]-AVERAGE(Table2[1W Return vs Nifty]))/_xlfn.STDEV.P(Table2[1W Return vs Nifty])</f>
        <v>0.32218155412148691</v>
      </c>
      <c r="O543">
        <v>1336.24</v>
      </c>
      <c r="P543">
        <v>1314.5452013918</v>
      </c>
      <c r="Q543">
        <v>1219.87641487067</v>
      </c>
      <c r="R543">
        <v>49.763482433571298</v>
      </c>
      <c r="S543" s="1">
        <f>(Table2[[#This Row],[Close Price]]-Table2[[#This Row],[20D EMA]])/Table2[[#This Row],[20D EMA]]</f>
        <v>2.5893552056517064E-3</v>
      </c>
      <c r="T543" s="1">
        <f>(Table2[[#This Row],[Close Price]]-Table2[[#This Row],[50D EMA]])/Table2[[#This Row],[50D EMA]]</f>
        <v>1.9135742598707848E-2</v>
      </c>
      <c r="U543" s="1">
        <f>(Table2[[#This Row],[Close Price]]-Table2[[#This Row],[200D EMA]])/Table2[[#This Row],[200D EMA]]</f>
        <v>9.8226003608761936E-2</v>
      </c>
      <c r="V543">
        <v>0.84692697207448098</v>
      </c>
      <c r="W543">
        <v>1313</v>
      </c>
      <c r="X543">
        <v>1354.95</v>
      </c>
      <c r="Y543">
        <v>1313</v>
      </c>
      <c r="Z543">
        <v>1354.95</v>
      </c>
      <c r="AA543">
        <v>1313</v>
      </c>
      <c r="AB543">
        <v>1394.5</v>
      </c>
      <c r="AC543" s="1">
        <f>(Table2[[#This Row],[Close Price]]/Table2[[#This Row],[Day Low]])-1</f>
        <v>2.0335110434120285E-2</v>
      </c>
      <c r="AD543" s="1">
        <f>(Table2[[#This Row],[Day High]]/Table2[[#This Row],[Close Price]])-1</f>
        <v>1.138314548033148E-2</v>
      </c>
      <c r="AE543" s="1">
        <f>(Table2[[#This Row],[Close Price]]/Table2[[#This Row],[Current Week Low]])-1</f>
        <v>2.0335110434120285E-2</v>
      </c>
      <c r="AF543" s="1">
        <f>(Table2[[#This Row],[Current Week High]]/Table2[[#This Row],[Close Price]])-1</f>
        <v>1.138314548033148E-2</v>
      </c>
      <c r="AG543" s="1">
        <f>(Table2[[#This Row],[Close Price]]/Table2[[#This Row],[Current Month Low]])-1</f>
        <v>2.0335110434120285E-2</v>
      </c>
      <c r="AH543" s="1">
        <f>(Table2[[#This Row],[Current Month High]]/Table2[[#This Row],[Close Price]])-1</f>
        <v>4.0904680152272777E-2</v>
      </c>
      <c r="AI543">
        <v>23.456744047174698</v>
      </c>
      <c r="AJ543">
        <v>37.137885146893197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-0.1</v>
      </c>
      <c r="AM543" t="s">
        <v>3189</v>
      </c>
      <c r="AN543">
        <v>0.59</v>
      </c>
      <c r="AO543" t="s">
        <v>3191</v>
      </c>
      <c r="AQ543">
        <f>(Table2[[#This Row],[Sharpe Ratio]]-AVERAGE(Table2[Sharpe Ratio]))/_xlfn.STDEV.P(Table2[Sharpe Ratio])</f>
        <v>-0.75190748604766899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-1.5782557733745977</v>
      </c>
      <c r="AS543">
        <f>_xlfn.RANK.AVG(Table2[[#This Row],[1Y Return vs Nifty Z-Score]],Table2[1Y Return vs Nifty Z-Score])</f>
        <v>431</v>
      </c>
      <c r="AT543">
        <f>_xlfn.RANK.AVG(Table2[[#This Row],[6M Return vs Nifty Z-Score]],Table2[6M Return vs Nifty Z-Score])</f>
        <v>518</v>
      </c>
      <c r="AU543">
        <f>_xlfn.RANK.AVG(Table2[[#This Row],[Sharpe Ratio Z-Score]],Table2[Sharpe Ratio Z-Score])</f>
        <v>556</v>
      </c>
      <c r="AV543">
        <f>(Table2[[#This Row],[Rank 1Y]]+Table2[[#This Row],[Rank 6M]]+Table2[[#This Row],[Rank Sharpe]])/3</f>
        <v>501.66666666666669</v>
      </c>
    </row>
    <row r="544" spans="1:48" x14ac:dyDescent="0.3">
      <c r="A544" t="s">
        <v>763</v>
      </c>
      <c r="B544" t="s">
        <v>764</v>
      </c>
      <c r="C544" t="s">
        <v>3151</v>
      </c>
      <c r="D544" t="s">
        <v>501</v>
      </c>
      <c r="E544">
        <v>21806.476826483999</v>
      </c>
      <c r="F544">
        <v>180.78</v>
      </c>
      <c r="G544">
        <v>-45.360707769020301</v>
      </c>
      <c r="H544">
        <f>(Table2[[#This Row],[1Y Return vs Nifty]]-AVERAGE(Table2[1Y Return vs Nifty]))/_xlfn.STDEV.P(Table2[1Y Return vs Nifty])</f>
        <v>-1.1950829930181017</v>
      </c>
      <c r="I544">
        <v>1.9212565549751801</v>
      </c>
      <c r="J544">
        <f>(Table2[[#This Row],[1M Return vs Nifty]]-AVERAGE(Table2[1M Return vs Nifty]))/_xlfn.STDEV.P(Table2[1M Return vs Nifty])</f>
        <v>9.9898938273685137E-2</v>
      </c>
      <c r="K544">
        <v>6.5675119025802697</v>
      </c>
      <c r="L544">
        <f>(Table2[[#This Row],[6M Return vs Nifty]]-AVERAGE(Table2[6M Return vs Nifty]))/_xlfn.STDEV.P(Table2[6M Return vs Nifty])</f>
        <v>-0.22107256366555258</v>
      </c>
      <c r="M544">
        <v>5.0151213928145797</v>
      </c>
      <c r="N544">
        <f>(Table2[[#This Row],[1W Return vs Nifty]]-AVERAGE(Table2[1W Return vs Nifty]))/_xlfn.STDEV.P(Table2[1W Return vs Nifty])</f>
        <v>0.87543015854653983</v>
      </c>
      <c r="O544">
        <v>178.09</v>
      </c>
      <c r="P544">
        <v>174.63265431384499</v>
      </c>
      <c r="Q544">
        <v>172.04665628992399</v>
      </c>
      <c r="R544">
        <v>56.704719034800597</v>
      </c>
      <c r="S544" s="1">
        <f>(Table2[[#This Row],[Close Price]]-Table2[[#This Row],[20D EMA]])/Table2[[#This Row],[20D EMA]]</f>
        <v>1.5104722331405456E-2</v>
      </c>
      <c r="T544" s="1">
        <f>(Table2[[#This Row],[Close Price]]-Table2[[#This Row],[50D EMA]])/Table2[[#This Row],[50D EMA]]</f>
        <v>3.5201581916673878E-2</v>
      </c>
      <c r="U544" s="1">
        <f>(Table2[[#This Row],[Close Price]]-Table2[[#This Row],[200D EMA]])/Table2[[#This Row],[200D EMA]]</f>
        <v>5.0761484694936715E-2</v>
      </c>
      <c r="V544">
        <v>0.75410007181868699</v>
      </c>
      <c r="W544">
        <v>178.99</v>
      </c>
      <c r="X544">
        <v>183.35</v>
      </c>
      <c r="Y544">
        <v>178.99</v>
      </c>
      <c r="Z544">
        <v>183.35</v>
      </c>
      <c r="AA544">
        <v>174.96</v>
      </c>
      <c r="AB544">
        <v>188.8</v>
      </c>
      <c r="AC544" s="1">
        <f>(Table2[[#This Row],[Close Price]]/Table2[[#This Row],[Day Low]])-1</f>
        <v>1.0000558690429484E-2</v>
      </c>
      <c r="AD544" s="1">
        <f>(Table2[[#This Row],[Day High]]/Table2[[#This Row],[Close Price]])-1</f>
        <v>1.421617435557021E-2</v>
      </c>
      <c r="AE544" s="1">
        <f>(Table2[[#This Row],[Close Price]]/Table2[[#This Row],[Current Week Low]])-1</f>
        <v>1.0000558690429484E-2</v>
      </c>
      <c r="AF544" s="1">
        <f>(Table2[[#This Row],[Current Week High]]/Table2[[#This Row],[Close Price]])-1</f>
        <v>1.421617435557021E-2</v>
      </c>
      <c r="AG544" s="1">
        <f>(Table2[[#This Row],[Close Price]]/Table2[[#This Row],[Current Month Low]])-1</f>
        <v>3.3264746227709141E-2</v>
      </c>
      <c r="AH544" s="1">
        <f>(Table2[[#This Row],[Current Month High]]/Table2[[#This Row],[Close Price]])-1</f>
        <v>4.436331452594322E-2</v>
      </c>
      <c r="AI544">
        <v>25.843566766235199</v>
      </c>
      <c r="AJ544">
        <v>27.0861159929701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-0.06</v>
      </c>
      <c r="AM544" t="s">
        <v>3189</v>
      </c>
      <c r="AN544">
        <v>-0.34</v>
      </c>
      <c r="AO544" t="s">
        <v>3189</v>
      </c>
      <c r="AP544">
        <v>4.3565838398968E-2</v>
      </c>
      <c r="AQ544">
        <f>(Table2[[#This Row],[Sharpe Ratio]]-AVERAGE(Table2[Sharpe Ratio]))/_xlfn.STDEV.P(Table2[Sharpe Ratio])</f>
        <v>-0.2452551373623888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-0.68608159722581807</v>
      </c>
      <c r="AS544">
        <f>_xlfn.RANK.AVG(Table2[[#This Row],[1Y Return vs Nifty Z-Score]],Table2[1Y Return vs Nifty Z-Score])</f>
        <v>701</v>
      </c>
      <c r="AT544">
        <f>_xlfn.RANK.AVG(Table2[[#This Row],[6M Return vs Nifty Z-Score]],Table2[6M Return vs Nifty Z-Score])</f>
        <v>399</v>
      </c>
      <c r="AU544">
        <f>_xlfn.RANK.AVG(Table2[[#This Row],[Sharpe Ratio Z-Score]],Table2[Sharpe Ratio Z-Score])</f>
        <v>406</v>
      </c>
      <c r="AV544">
        <f>(Table2[[#This Row],[Rank 1Y]]+Table2[[#This Row],[Rank 6M]]+Table2[[#This Row],[Rank Sharpe]])/3</f>
        <v>502</v>
      </c>
    </row>
    <row r="545" spans="1:48" x14ac:dyDescent="0.3">
      <c r="A545" t="s">
        <v>1065</v>
      </c>
      <c r="B545" t="s">
        <v>1066</v>
      </c>
      <c r="C545" t="s">
        <v>3154</v>
      </c>
      <c r="D545" t="s">
        <v>345</v>
      </c>
      <c r="E545">
        <v>12466.944958800001</v>
      </c>
      <c r="F545">
        <v>899.4</v>
      </c>
      <c r="G545">
        <v>-15.1533113799458</v>
      </c>
      <c r="H545">
        <f>(Table2[[#This Row],[1Y Return vs Nifty]]-AVERAGE(Table2[1Y Return vs Nifty]))/_xlfn.STDEV.P(Table2[1Y Return vs Nifty])</f>
        <v>-0.65650067197441242</v>
      </c>
      <c r="I545">
        <v>-10.6533929747806</v>
      </c>
      <c r="J545">
        <f>(Table2[[#This Row],[1M Return vs Nifty]]-AVERAGE(Table2[1M Return vs Nifty]))/_xlfn.STDEV.P(Table2[1M Return vs Nifty])</f>
        <v>-1.1163397006901672</v>
      </c>
      <c r="K545">
        <v>16.290408267530999</v>
      </c>
      <c r="L545">
        <f>(Table2[[#This Row],[6M Return vs Nifty]]-AVERAGE(Table2[6M Return vs Nifty]))/_xlfn.STDEV.P(Table2[6M Return vs Nifty])</f>
        <v>9.3824531645958442E-2</v>
      </c>
      <c r="M545">
        <v>-1.37703264454199</v>
      </c>
      <c r="N545">
        <f>(Table2[[#This Row],[1W Return vs Nifty]]-AVERAGE(Table2[1W Return vs Nifty]))/_xlfn.STDEV.P(Table2[1W Return vs Nifty])</f>
        <v>-0.36219779423826443</v>
      </c>
      <c r="O545">
        <v>937.22</v>
      </c>
      <c r="P545">
        <v>908.81080331473902</v>
      </c>
      <c r="Q545">
        <v>815.22148942873105</v>
      </c>
      <c r="R545">
        <v>23.107167101434602</v>
      </c>
      <c r="S545" s="1">
        <f>(Table2[[#This Row],[Close Price]]-Table2[[#This Row],[20D EMA]])/Table2[[#This Row],[20D EMA]]</f>
        <v>-4.0353385544482673E-2</v>
      </c>
      <c r="T545" s="1">
        <f>(Table2[[#This Row],[Close Price]]-Table2[[#This Row],[50D EMA]])/Table2[[#This Row],[50D EMA]]</f>
        <v>-1.0355074213922934E-2</v>
      </c>
      <c r="U545" s="1">
        <f>(Table2[[#This Row],[Close Price]]-Table2[[#This Row],[200D EMA]])/Table2[[#This Row],[200D EMA]]</f>
        <v>0.10325845388381172</v>
      </c>
      <c r="V545">
        <v>0.45125241549724199</v>
      </c>
      <c r="W545">
        <v>890.1</v>
      </c>
      <c r="X545">
        <v>915</v>
      </c>
      <c r="Y545">
        <v>890.1</v>
      </c>
      <c r="Z545">
        <v>915</v>
      </c>
      <c r="AA545">
        <v>890.1</v>
      </c>
      <c r="AB545">
        <v>964</v>
      </c>
      <c r="AC545" s="1">
        <f>(Table2[[#This Row],[Close Price]]/Table2[[#This Row],[Day Low]])-1</f>
        <v>1.0448264239973026E-2</v>
      </c>
      <c r="AD545" s="1">
        <f>(Table2[[#This Row],[Day High]]/Table2[[#This Row],[Close Price]])-1</f>
        <v>1.7344896597731863E-2</v>
      </c>
      <c r="AE545" s="1">
        <f>(Table2[[#This Row],[Close Price]]/Table2[[#This Row],[Current Week Low]])-1</f>
        <v>1.0448264239973026E-2</v>
      </c>
      <c r="AF545" s="1">
        <f>(Table2[[#This Row],[Current Week High]]/Table2[[#This Row],[Close Price]])-1</f>
        <v>1.7344896597731863E-2</v>
      </c>
      <c r="AG545" s="1">
        <f>(Table2[[#This Row],[Close Price]]/Table2[[#This Row],[Current Month Low]])-1</f>
        <v>1.0448264239973026E-2</v>
      </c>
      <c r="AH545" s="1">
        <f>(Table2[[#This Row],[Current Month High]]/Table2[[#This Row],[Close Price]])-1</f>
        <v>7.1825661552145981E-2</v>
      </c>
      <c r="AI545">
        <v>13.964865465866099</v>
      </c>
      <c r="AJ545">
        <v>38.978598470215502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0.06</v>
      </c>
      <c r="AM545" t="s">
        <v>3191</v>
      </c>
      <c r="AN545">
        <v>-6.67</v>
      </c>
      <c r="AO545" t="s">
        <v>3189</v>
      </c>
      <c r="AP545">
        <v>-4.4153586611042003E-2</v>
      </c>
      <c r="AQ545">
        <f>(Table2[[#This Row],[Sharpe Ratio]]-AVERAGE(Table2[Sharpe Ratio]))/_xlfn.STDEV.P(Table2[Sharpe Ratio])</f>
        <v>-1.2653950988533322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-3.3066087341102182</v>
      </c>
      <c r="AS545">
        <f>_xlfn.RANK.AVG(Table2[[#This Row],[1Y Return vs Nifty Z-Score]],Table2[1Y Return vs Nifty Z-Score])</f>
        <v>555</v>
      </c>
      <c r="AT545">
        <f>_xlfn.RANK.AVG(Table2[[#This Row],[6M Return vs Nifty Z-Score]],Table2[6M Return vs Nifty Z-Score])</f>
        <v>290</v>
      </c>
      <c r="AU545">
        <f>_xlfn.RANK.AVG(Table2[[#This Row],[Sharpe Ratio Z-Score]],Table2[Sharpe Ratio Z-Score])</f>
        <v>662</v>
      </c>
      <c r="AV545">
        <f>(Table2[[#This Row],[Rank 1Y]]+Table2[[#This Row],[Rank 6M]]+Table2[[#This Row],[Rank Sharpe]])/3</f>
        <v>502.33333333333331</v>
      </c>
    </row>
    <row r="546" spans="1:48" x14ac:dyDescent="0.3">
      <c r="A546" t="s">
        <v>1678</v>
      </c>
      <c r="B546" t="s">
        <v>1679</v>
      </c>
      <c r="C546" t="s">
        <v>3154</v>
      </c>
      <c r="D546" t="s">
        <v>483</v>
      </c>
      <c r="E546">
        <v>5097.8551369199904</v>
      </c>
      <c r="F546">
        <v>311.5</v>
      </c>
      <c r="G546">
        <v>-54.874086116951901</v>
      </c>
      <c r="H546">
        <f>(Table2[[#This Row],[1Y Return vs Nifty]]-AVERAGE(Table2[1Y Return vs Nifty]))/_xlfn.STDEV.P(Table2[1Y Return vs Nifty])</f>
        <v>-1.3647016296460812</v>
      </c>
      <c r="I546">
        <v>0.35199849077658102</v>
      </c>
      <c r="J546">
        <f>(Table2[[#This Row],[1M Return vs Nifty]]-AVERAGE(Table2[1M Return vs Nifty]))/_xlfn.STDEV.P(Table2[1M Return vs Nifty])</f>
        <v>-5.1882014958259282E-2</v>
      </c>
      <c r="K546">
        <v>-33.140663497188498</v>
      </c>
      <c r="L546">
        <f>(Table2[[#This Row],[6M Return vs Nifty]]-AVERAGE(Table2[6M Return vs Nifty]))/_xlfn.STDEV.P(Table2[6M Return vs Nifty])</f>
        <v>-1.5071079819367774</v>
      </c>
      <c r="M546">
        <v>-1.1192831580912199</v>
      </c>
      <c r="N546">
        <f>(Table2[[#This Row],[1W Return vs Nifty]]-AVERAGE(Table2[1W Return vs Nifty]))/_xlfn.STDEV.P(Table2[1W Return vs Nifty])</f>
        <v>-0.31229318189895966</v>
      </c>
      <c r="O546">
        <v>317.39999999999998</v>
      </c>
      <c r="P546">
        <v>323.93690085659898</v>
      </c>
      <c r="Q546">
        <v>360.02852375118198</v>
      </c>
      <c r="R546">
        <v>36.435982945298299</v>
      </c>
      <c r="S546" s="1">
        <f>(Table2[[#This Row],[Close Price]]-Table2[[#This Row],[20D EMA]])/Table2[[#This Row],[20D EMA]]</f>
        <v>-1.8588531821045928E-2</v>
      </c>
      <c r="T546" s="1">
        <f>(Table2[[#This Row],[Close Price]]-Table2[[#This Row],[50D EMA]])/Table2[[#This Row],[50D EMA]]</f>
        <v>-3.8392973519570016E-2</v>
      </c>
      <c r="U546" s="1">
        <f>(Table2[[#This Row],[Close Price]]-Table2[[#This Row],[200D EMA]])/Table2[[#This Row],[200D EMA]]</f>
        <v>-0.13479077503514791</v>
      </c>
      <c r="V546">
        <v>0.68907876627101095</v>
      </c>
      <c r="W546">
        <v>306</v>
      </c>
      <c r="X546">
        <v>313.05</v>
      </c>
      <c r="Y546">
        <v>306</v>
      </c>
      <c r="Z546">
        <v>313.05</v>
      </c>
      <c r="AA546">
        <v>306</v>
      </c>
      <c r="AB546">
        <v>324</v>
      </c>
      <c r="AC546" s="1">
        <f>(Table2[[#This Row],[Close Price]]/Table2[[#This Row],[Day Low]])-1</f>
        <v>1.7973856209150263E-2</v>
      </c>
      <c r="AD546" s="1">
        <f>(Table2[[#This Row],[Day High]]/Table2[[#This Row],[Close Price]])-1</f>
        <v>4.9759229534511729E-3</v>
      </c>
      <c r="AE546" s="1">
        <f>(Table2[[#This Row],[Close Price]]/Table2[[#This Row],[Current Week Low]])-1</f>
        <v>1.7973856209150263E-2</v>
      </c>
      <c r="AF546" s="1">
        <f>(Table2[[#This Row],[Current Week High]]/Table2[[#This Row],[Close Price]])-1</f>
        <v>4.9759229534511729E-3</v>
      </c>
      <c r="AG546" s="1">
        <f>(Table2[[#This Row],[Close Price]]/Table2[[#This Row],[Current Month Low]])-1</f>
        <v>1.7973856209150263E-2</v>
      </c>
      <c r="AH546" s="1">
        <f>(Table2[[#This Row],[Current Month High]]/Table2[[#This Row],[Close Price]])-1</f>
        <v>4.0128410914927803E-2</v>
      </c>
      <c r="AI546">
        <v>74.125200642054494</v>
      </c>
      <c r="AJ546">
        <v>18.598895869027199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-0.14000000000000001</v>
      </c>
      <c r="AM546" t="s">
        <v>3189</v>
      </c>
      <c r="AN546">
        <v>-9.98</v>
      </c>
      <c r="AO546" t="s">
        <v>3189</v>
      </c>
      <c r="AP546">
        <v>-0.106832739913181</v>
      </c>
      <c r="AQ546">
        <f>(Table2[[#This Row],[Sharpe Ratio]]-AVERAGE(Table2[Sharpe Ratio]))/_xlfn.STDEV.P(Table2[Sharpe Ratio])</f>
        <v>-1.9943272484727854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725</v>
      </c>
      <c r="AT546">
        <f>_xlfn.RANK.AVG(Table2[[#This Row],[6M Return vs Nifty Z-Score]],Table2[6M Return vs Nifty Z-Score])</f>
        <v>724</v>
      </c>
      <c r="AU546">
        <f>_xlfn.RANK.AVG(Table2[[#This Row],[Sharpe Ratio Z-Score]],Table2[Sharpe Ratio Z-Score])</f>
        <v>727</v>
      </c>
      <c r="AV546">
        <f>(Table2[[#This Row],[Rank 1Y]]+Table2[[#This Row],[Rank 6M]]+Table2[[#This Row],[Rank Sharpe]])/3</f>
        <v>725.33333333333337</v>
      </c>
    </row>
    <row r="547" spans="1:48" x14ac:dyDescent="0.3">
      <c r="A547" t="s">
        <v>770</v>
      </c>
      <c r="B547" t="s">
        <v>771</v>
      </c>
      <c r="C547" t="s">
        <v>3143</v>
      </c>
      <c r="D547" t="s">
        <v>292</v>
      </c>
      <c r="E547">
        <v>21560.172967125</v>
      </c>
      <c r="F547">
        <v>1959.75</v>
      </c>
      <c r="G547">
        <v>-19.306494179887</v>
      </c>
      <c r="H547">
        <f>(Table2[[#This Row],[1Y Return vs Nifty]]-AVERAGE(Table2[1Y Return vs Nifty]))/_xlfn.STDEV.P(Table2[1Y Return vs Nifty])</f>
        <v>-0.73054978244061874</v>
      </c>
      <c r="I547">
        <v>15.4541185723336</v>
      </c>
      <c r="J547">
        <f>(Table2[[#This Row],[1M Return vs Nifty]]-AVERAGE(Table2[1M Return vs Nifty]))/_xlfn.STDEV.P(Table2[1M Return vs Nifty])</f>
        <v>1.4088173015513041</v>
      </c>
      <c r="K547">
        <v>-9.9695965600442893</v>
      </c>
      <c r="L547">
        <f>(Table2[[#This Row],[6M Return vs Nifty]]-AVERAGE(Table2[6M Return vs Nifty]))/_xlfn.STDEV.P(Table2[6M Return vs Nifty])</f>
        <v>-0.75666270309189931</v>
      </c>
      <c r="M547">
        <v>2.5782858038635599</v>
      </c>
      <c r="N547">
        <f>(Table2[[#This Row],[1W Return vs Nifty]]-AVERAGE(Table2[1W Return vs Nifty]))/_xlfn.STDEV.P(Table2[1W Return vs Nifty])</f>
        <v>0.40361802392003981</v>
      </c>
      <c r="O547">
        <v>1936.96</v>
      </c>
      <c r="P547">
        <v>1881.4545299076001</v>
      </c>
      <c r="Q547">
        <v>1842.78147770439</v>
      </c>
      <c r="R547">
        <v>49.698255442808403</v>
      </c>
      <c r="S547" s="1">
        <f>(Table2[[#This Row],[Close Price]]-Table2[[#This Row],[20D EMA]])/Table2[[#This Row],[20D EMA]]</f>
        <v>1.1765859904179726E-2</v>
      </c>
      <c r="T547" s="1">
        <f>(Table2[[#This Row],[Close Price]]-Table2[[#This Row],[50D EMA]])/Table2[[#This Row],[50D EMA]]</f>
        <v>4.1614330215168721E-2</v>
      </c>
      <c r="U547" s="1">
        <f>(Table2[[#This Row],[Close Price]]-Table2[[#This Row],[200D EMA]])/Table2[[#This Row],[200D EMA]]</f>
        <v>6.347389731815696E-2</v>
      </c>
      <c r="V547">
        <v>0.52473316815134496</v>
      </c>
      <c r="W547">
        <v>1946</v>
      </c>
      <c r="X547">
        <v>2008.95</v>
      </c>
      <c r="Y547">
        <v>1946</v>
      </c>
      <c r="Z547">
        <v>2008.95</v>
      </c>
      <c r="AA547">
        <v>1925</v>
      </c>
      <c r="AB547">
        <v>2056.5</v>
      </c>
      <c r="AC547" s="1">
        <f>(Table2[[#This Row],[Close Price]]/Table2[[#This Row],[Day Low]])-1</f>
        <v>7.0657759506680407E-3</v>
      </c>
      <c r="AD547" s="1">
        <f>(Table2[[#This Row],[Day High]]/Table2[[#This Row],[Close Price]])-1</f>
        <v>2.5105243015690837E-2</v>
      </c>
      <c r="AE547" s="1">
        <f>(Table2[[#This Row],[Close Price]]/Table2[[#This Row],[Current Week Low]])-1</f>
        <v>7.0657759506680407E-3</v>
      </c>
      <c r="AF547" s="1">
        <f>(Table2[[#This Row],[Current Week High]]/Table2[[#This Row],[Close Price]])-1</f>
        <v>2.5105243015690837E-2</v>
      </c>
      <c r="AG547" s="1">
        <f>(Table2[[#This Row],[Close Price]]/Table2[[#This Row],[Current Month Low]])-1</f>
        <v>1.8051948051948097E-2</v>
      </c>
      <c r="AH547" s="1">
        <f>(Table2[[#This Row],[Current Month High]]/Table2[[#This Row],[Close Price]])-1</f>
        <v>4.9368541905855379E-2</v>
      </c>
      <c r="AI547">
        <v>25.4726368159203</v>
      </c>
      <c r="AJ547">
        <v>27.083198236171398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-0.13</v>
      </c>
      <c r="AM547" t="s">
        <v>3189</v>
      </c>
      <c r="AN547">
        <v>-0.06</v>
      </c>
      <c r="AO547" t="s">
        <v>3189</v>
      </c>
      <c r="AP547">
        <v>6.2189172827161E-2</v>
      </c>
      <c r="AQ547">
        <f>(Table2[[#This Row],[Sharpe Ratio]]-AVERAGE(Table2[Sharpe Ratio]))/_xlfn.STDEV.P(Table2[Sharpe Ratio])</f>
        <v>-2.8673602950349666E-2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0.29654923698847618</v>
      </c>
      <c r="AS547">
        <f>_xlfn.RANK.AVG(Table2[[#This Row],[1Y Return vs Nifty Z-Score]],Table2[1Y Return vs Nifty Z-Score])</f>
        <v>577</v>
      </c>
      <c r="AT547">
        <f>_xlfn.RANK.AVG(Table2[[#This Row],[6M Return vs Nifty Z-Score]],Table2[6M Return vs Nifty Z-Score])</f>
        <v>574</v>
      </c>
      <c r="AU547">
        <f>_xlfn.RANK.AVG(Table2[[#This Row],[Sharpe Ratio Z-Score]],Table2[Sharpe Ratio Z-Score])</f>
        <v>360</v>
      </c>
      <c r="AV547">
        <f>(Table2[[#This Row],[Rank 1Y]]+Table2[[#This Row],[Rank 6M]]+Table2[[#This Row],[Rank Sharpe]])/3</f>
        <v>503.66666666666669</v>
      </c>
    </row>
    <row r="548" spans="1:48" x14ac:dyDescent="0.3">
      <c r="A548" t="s">
        <v>102</v>
      </c>
      <c r="B548" t="s">
        <v>103</v>
      </c>
      <c r="C548" t="s">
        <v>3144</v>
      </c>
      <c r="D548" t="s">
        <v>40</v>
      </c>
      <c r="E548">
        <v>296493.16808971501</v>
      </c>
      <c r="F548">
        <v>1860.45</v>
      </c>
      <c r="G548">
        <v>-5.7623781728618404</v>
      </c>
      <c r="H548">
        <f>(Table2[[#This Row],[1Y Return vs Nifty]]-AVERAGE(Table2[1Y Return vs Nifty]))/_xlfn.STDEV.P(Table2[1Y Return vs Nifty])</f>
        <v>-0.48906516914945358</v>
      </c>
      <c r="I548">
        <v>17.558812587250198</v>
      </c>
      <c r="J548">
        <f>(Table2[[#This Row],[1M Return vs Nifty]]-AVERAGE(Table2[1M Return vs Nifty]))/_xlfn.STDEV.P(Table2[1M Return vs Nifty])</f>
        <v>1.6123864092294282</v>
      </c>
      <c r="K548">
        <v>5.5051746738548903</v>
      </c>
      <c r="L548">
        <f>(Table2[[#This Row],[6M Return vs Nifty]]-AVERAGE(Table2[6M Return vs Nifty]))/_xlfn.STDEV.P(Table2[6M Return vs Nifty])</f>
        <v>-0.25547865985442186</v>
      </c>
      <c r="M548">
        <v>4.7358679707161597</v>
      </c>
      <c r="N548">
        <f>(Table2[[#This Row],[1W Return vs Nifty]]-AVERAGE(Table2[1W Return vs Nifty]))/_xlfn.STDEV.P(Table2[1W Return vs Nifty])</f>
        <v>0.82136202453725005</v>
      </c>
      <c r="O548">
        <v>1743.75</v>
      </c>
      <c r="P548">
        <v>1668.4588753784999</v>
      </c>
      <c r="Q548">
        <v>1612.0450137484099</v>
      </c>
      <c r="R548">
        <v>84.484692946085303</v>
      </c>
      <c r="S548" s="1">
        <f>(Table2[[#This Row],[Close Price]]-Table2[[#This Row],[20D EMA]])/Table2[[#This Row],[20D EMA]]</f>
        <v>6.6924731182795724E-2</v>
      </c>
      <c r="T548" s="1">
        <f>(Table2[[#This Row],[Close Price]]-Table2[[#This Row],[50D EMA]])/Table2[[#This Row],[50D EMA]]</f>
        <v>0.11507093609241391</v>
      </c>
      <c r="U548" s="1">
        <f>(Table2[[#This Row],[Close Price]]-Table2[[#This Row],[200D EMA]])/Table2[[#This Row],[200D EMA]]</f>
        <v>0.1540930830920075</v>
      </c>
      <c r="V548">
        <v>1.6359540693208601</v>
      </c>
      <c r="W548">
        <v>1839.05</v>
      </c>
      <c r="X548">
        <v>1873.75</v>
      </c>
      <c r="Y548">
        <v>1839.05</v>
      </c>
      <c r="Z548">
        <v>1873.75</v>
      </c>
      <c r="AA548">
        <v>1787.8</v>
      </c>
      <c r="AB548">
        <v>1898</v>
      </c>
      <c r="AC548" s="1">
        <f>(Table2[[#This Row],[Close Price]]/Table2[[#This Row],[Day Low]])-1</f>
        <v>1.1636442728582663E-2</v>
      </c>
      <c r="AD548" s="1">
        <f>(Table2[[#This Row],[Day High]]/Table2[[#This Row],[Close Price]])-1</f>
        <v>7.1488080840655943E-3</v>
      </c>
      <c r="AE548" s="1">
        <f>(Table2[[#This Row],[Close Price]]/Table2[[#This Row],[Current Week Low]])-1</f>
        <v>1.1636442728582663E-2</v>
      </c>
      <c r="AF548" s="1">
        <f>(Table2[[#This Row],[Current Week High]]/Table2[[#This Row],[Close Price]])-1</f>
        <v>7.1488080840655943E-3</v>
      </c>
      <c r="AG548" s="1">
        <f>(Table2[[#This Row],[Close Price]]/Table2[[#This Row],[Current Month Low]])-1</f>
        <v>4.0636536525338496E-2</v>
      </c>
      <c r="AH548" s="1">
        <f>(Table2[[#This Row],[Current Month High]]/Table2[[#This Row],[Close Price]])-1</f>
        <v>2.0183288989223058E-2</v>
      </c>
      <c r="AI548">
        <v>2.0183288989223001</v>
      </c>
      <c r="AJ548">
        <v>31.105316937387599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0.14000000000000001</v>
      </c>
      <c r="AM548" t="s">
        <v>3191</v>
      </c>
      <c r="AN548">
        <v>14.44</v>
      </c>
      <c r="AO548" t="s">
        <v>3191</v>
      </c>
      <c r="AP548">
        <v>-2.7171968573985999E-2</v>
      </c>
      <c r="AQ548">
        <f>(Table2[[#This Row],[Sharpe Ratio]]-AVERAGE(Table2[Sharpe Ratio]))/_xlfn.STDEV.P(Table2[Sharpe Ratio])</f>
        <v>-1.0679060345052775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0.62129857025752522</v>
      </c>
      <c r="AS548">
        <f>_xlfn.RANK.AVG(Table2[[#This Row],[1Y Return vs Nifty Z-Score]],Table2[1Y Return vs Nifty Z-Score])</f>
        <v>474</v>
      </c>
      <c r="AT548">
        <f>_xlfn.RANK.AVG(Table2[[#This Row],[6M Return vs Nifty Z-Score]],Table2[6M Return vs Nifty Z-Score])</f>
        <v>406</v>
      </c>
      <c r="AU548">
        <f>_xlfn.RANK.AVG(Table2[[#This Row],[Sharpe Ratio Z-Score]],Table2[Sharpe Ratio Z-Score])</f>
        <v>635</v>
      </c>
      <c r="AV548">
        <f>(Table2[[#This Row],[Rank 1Y]]+Table2[[#This Row],[Rank 6M]]+Table2[[#This Row],[Rank Sharpe]])/3</f>
        <v>505</v>
      </c>
    </row>
    <row r="549" spans="1:48" x14ac:dyDescent="0.3">
      <c r="A549" t="s">
        <v>556</v>
      </c>
      <c r="B549" t="s">
        <v>557</v>
      </c>
      <c r="C549" t="s">
        <v>3142</v>
      </c>
      <c r="D549" t="s">
        <v>185</v>
      </c>
      <c r="E549">
        <v>37243.542564000003</v>
      </c>
      <c r="F549">
        <v>532.04999999999995</v>
      </c>
      <c r="G549">
        <v>-14.6582690426123</v>
      </c>
      <c r="H549">
        <f>(Table2[[#This Row],[1Y Return vs Nifty]]-AVERAGE(Table2[1Y Return vs Nifty]))/_xlfn.STDEV.P(Table2[1Y Return vs Nifty])</f>
        <v>-0.64767432204269826</v>
      </c>
      <c r="I549">
        <v>-2.4267735521345499</v>
      </c>
      <c r="J549">
        <f>(Table2[[#This Row],[1M Return vs Nifty]]-AVERAGE(Table2[1M Return vs Nifty]))/_xlfn.STDEV.P(Table2[1M Return vs Nifty])</f>
        <v>-0.32064894317074488</v>
      </c>
      <c r="K549">
        <v>14.667674645447899</v>
      </c>
      <c r="L549">
        <f>(Table2[[#This Row],[6M Return vs Nifty]]-AVERAGE(Table2[6M Return vs Nifty]))/_xlfn.STDEV.P(Table2[6M Return vs Nifty])</f>
        <v>4.1268782322090698E-2</v>
      </c>
      <c r="M549">
        <v>-1.1184724310007701</v>
      </c>
      <c r="N549">
        <f>(Table2[[#This Row],[1W Return vs Nifty]]-AVERAGE(Table2[1W Return vs Nifty]))/_xlfn.STDEV.P(Table2[1W Return vs Nifty])</f>
        <v>-0.312136211572</v>
      </c>
      <c r="O549">
        <v>542.38</v>
      </c>
      <c r="P549">
        <v>529.52056866571399</v>
      </c>
      <c r="Q549">
        <v>480.79267792064701</v>
      </c>
      <c r="R549">
        <v>38.839416266788497</v>
      </c>
      <c r="S549" s="1">
        <f>(Table2[[#This Row],[Close Price]]-Table2[[#This Row],[20D EMA]])/Table2[[#This Row],[20D EMA]]</f>
        <v>-1.9045687525351306E-2</v>
      </c>
      <c r="T549" s="1">
        <f>(Table2[[#This Row],[Close Price]]-Table2[[#This Row],[50D EMA]])/Table2[[#This Row],[50D EMA]]</f>
        <v>4.7768330145505416E-3</v>
      </c>
      <c r="U549" s="1">
        <f>(Table2[[#This Row],[Close Price]]-Table2[[#This Row],[200D EMA]])/Table2[[#This Row],[200D EMA]]</f>
        <v>0.10661003054587444</v>
      </c>
      <c r="V549">
        <v>0.94481781948654198</v>
      </c>
      <c r="W549">
        <v>526.20000000000005</v>
      </c>
      <c r="X549">
        <v>545</v>
      </c>
      <c r="Y549">
        <v>526.20000000000005</v>
      </c>
      <c r="Z549">
        <v>545</v>
      </c>
      <c r="AA549">
        <v>526.20000000000005</v>
      </c>
      <c r="AB549">
        <v>570.35</v>
      </c>
      <c r="AC549" s="1">
        <f>(Table2[[#This Row],[Close Price]]/Table2[[#This Row],[Day Low]])-1</f>
        <v>1.1117445838084272E-2</v>
      </c>
      <c r="AD549" s="1">
        <f>(Table2[[#This Row],[Day High]]/Table2[[#This Row],[Close Price]])-1</f>
        <v>2.4339817686307663E-2</v>
      </c>
      <c r="AE549" s="1">
        <f>(Table2[[#This Row],[Close Price]]/Table2[[#This Row],[Current Week Low]])-1</f>
        <v>1.1117445838084272E-2</v>
      </c>
      <c r="AF549" s="1">
        <f>(Table2[[#This Row],[Current Week High]]/Table2[[#This Row],[Close Price]])-1</f>
        <v>2.4339817686307663E-2</v>
      </c>
      <c r="AG549" s="1">
        <f>(Table2[[#This Row],[Close Price]]/Table2[[#This Row],[Current Month Low]])-1</f>
        <v>1.1117445838084272E-2</v>
      </c>
      <c r="AH549" s="1">
        <f>(Table2[[#This Row],[Current Month High]]/Table2[[#This Row],[Close Price]])-1</f>
        <v>7.198571562823064E-2</v>
      </c>
      <c r="AI549">
        <v>7.1985715628230604</v>
      </c>
      <c r="AJ549">
        <v>41.615650785200899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0.08</v>
      </c>
      <c r="AM549" t="s">
        <v>3191</v>
      </c>
      <c r="AN549">
        <v>-1.55</v>
      </c>
      <c r="AO549" t="s">
        <v>3189</v>
      </c>
      <c r="AP549">
        <v>-3.9703630300497998E-2</v>
      </c>
      <c r="AQ549">
        <f>(Table2[[#This Row],[Sharpe Ratio]]-AVERAGE(Table2[Sharpe Ratio]))/_xlfn.STDEV.P(Table2[Sharpe Ratio])</f>
        <v>-1.2136439814838702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-2.4528346759472228</v>
      </c>
      <c r="AS549">
        <f>_xlfn.RANK.AVG(Table2[[#This Row],[1Y Return vs Nifty Z-Score]],Table2[1Y Return vs Nifty Z-Score])</f>
        <v>550</v>
      </c>
      <c r="AT549">
        <f>_xlfn.RANK.AVG(Table2[[#This Row],[6M Return vs Nifty Z-Score]],Table2[6M Return vs Nifty Z-Score])</f>
        <v>307</v>
      </c>
      <c r="AU549">
        <f>_xlfn.RANK.AVG(Table2[[#This Row],[Sharpe Ratio Z-Score]],Table2[Sharpe Ratio Z-Score])</f>
        <v>658</v>
      </c>
      <c r="AV549">
        <f>(Table2[[#This Row],[Rank 1Y]]+Table2[[#This Row],[Rank 6M]]+Table2[[#This Row],[Rank Sharpe]])/3</f>
        <v>505</v>
      </c>
    </row>
    <row r="550" spans="1:48" x14ac:dyDescent="0.3">
      <c r="A550" t="s">
        <v>283</v>
      </c>
      <c r="B550" t="s">
        <v>284</v>
      </c>
      <c r="C550" t="s">
        <v>3152</v>
      </c>
      <c r="D550" t="s">
        <v>127</v>
      </c>
      <c r="E550">
        <v>95694.097354440004</v>
      </c>
      <c r="F550">
        <v>945.8</v>
      </c>
      <c r="G550">
        <v>6.7338786269300703</v>
      </c>
      <c r="H550">
        <f>(Table2[[#This Row],[1Y Return vs Nifty]]-AVERAGE(Table2[1Y Return vs Nifty]))/_xlfn.STDEV.P(Table2[1Y Return vs Nifty])</f>
        <v>-0.2662633458839393</v>
      </c>
      <c r="I550">
        <v>0.29577939955097299</v>
      </c>
      <c r="J550">
        <f>(Table2[[#This Row],[1M Return vs Nifty]]-AVERAGE(Table2[1M Return vs Nifty]))/_xlfn.STDEV.P(Table2[1M Return vs Nifty])</f>
        <v>-5.7319608334855457E-2</v>
      </c>
      <c r="K550">
        <v>3.4013280256552001</v>
      </c>
      <c r="L550">
        <f>(Table2[[#This Row],[6M Return vs Nifty]]-AVERAGE(Table2[6M Return vs Nifty]))/_xlfn.STDEV.P(Table2[6M Return vs Nifty])</f>
        <v>-0.32361629843782952</v>
      </c>
      <c r="M550">
        <v>-0.40181728651302001</v>
      </c>
      <c r="N550">
        <f>(Table2[[#This Row],[1W Return vs Nifty]]-AVERAGE(Table2[1W Return vs Nifty]))/_xlfn.STDEV.P(Table2[1W Return vs Nifty])</f>
        <v>-0.17337978703316562</v>
      </c>
      <c r="O550">
        <v>955.7</v>
      </c>
      <c r="P550">
        <v>965.66450361207205</v>
      </c>
      <c r="Q550">
        <v>885.57547728656095</v>
      </c>
      <c r="R550">
        <v>42.119743334124998</v>
      </c>
      <c r="S550" s="1">
        <f>(Table2[[#This Row],[Close Price]]-Table2[[#This Row],[20D EMA]])/Table2[[#This Row],[20D EMA]]</f>
        <v>-1.035889923616207E-2</v>
      </c>
      <c r="T550" s="1">
        <f>(Table2[[#This Row],[Close Price]]-Table2[[#This Row],[50D EMA]])/Table2[[#This Row],[50D EMA]]</f>
        <v>-2.0570812676420063E-2</v>
      </c>
      <c r="U550" s="1">
        <f>(Table2[[#This Row],[Close Price]]-Table2[[#This Row],[200D EMA]])/Table2[[#This Row],[200D EMA]]</f>
        <v>6.8006086729015314E-2</v>
      </c>
      <c r="V550">
        <v>0.68237822261769399</v>
      </c>
      <c r="W550">
        <v>933</v>
      </c>
      <c r="X550">
        <v>965.35</v>
      </c>
      <c r="Y550">
        <v>933</v>
      </c>
      <c r="Z550">
        <v>965.35</v>
      </c>
      <c r="AA550">
        <v>929.05</v>
      </c>
      <c r="AB550">
        <v>980.85</v>
      </c>
      <c r="AC550" s="1">
        <f>(Table2[[#This Row],[Close Price]]/Table2[[#This Row],[Day Low]])-1</f>
        <v>1.3719185423365365E-2</v>
      </c>
      <c r="AD550" s="1">
        <f>(Table2[[#This Row],[Day High]]/Table2[[#This Row],[Close Price]])-1</f>
        <v>2.0670331994079083E-2</v>
      </c>
      <c r="AE550" s="1">
        <f>(Table2[[#This Row],[Close Price]]/Table2[[#This Row],[Current Week Low]])-1</f>
        <v>1.3719185423365365E-2</v>
      </c>
      <c r="AF550" s="1">
        <f>(Table2[[#This Row],[Current Week High]]/Table2[[#This Row],[Close Price]])-1</f>
        <v>2.0670331994079083E-2</v>
      </c>
      <c r="AG550" s="1">
        <f>(Table2[[#This Row],[Close Price]]/Table2[[#This Row],[Current Month Low]])-1</f>
        <v>1.8029169581830873E-2</v>
      </c>
      <c r="AH550" s="1">
        <f>(Table2[[#This Row],[Current Month High]]/Table2[[#This Row],[Close Price]])-1</f>
        <v>3.7058574751533069E-2</v>
      </c>
      <c r="AI550">
        <v>15.9864664834002</v>
      </c>
      <c r="AJ550">
        <v>62.6203576341127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-0.02</v>
      </c>
      <c r="AM550" t="s">
        <v>3189</v>
      </c>
      <c r="AN550">
        <v>-2.0699999999999998</v>
      </c>
      <c r="AO550" t="s">
        <v>3189</v>
      </c>
      <c r="AP550">
        <v>0.108203495335713</v>
      </c>
      <c r="AQ550">
        <f>(Table2[[#This Row],[Sharpe Ratio]]-AVERAGE(Table2[Sharpe Ratio]))/_xlfn.STDEV.P(Table2[Sharpe Ratio])</f>
        <v>0.50645358451752831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387</v>
      </c>
      <c r="AT550">
        <f>_xlfn.RANK.AVG(Table2[[#This Row],[6M Return vs Nifty Z-Score]],Table2[6M Return vs Nifty Z-Score])</f>
        <v>431</v>
      </c>
      <c r="AU550">
        <f>_xlfn.RANK.AVG(Table2[[#This Row],[Sharpe Ratio Z-Score]],Table2[Sharpe Ratio Z-Score])</f>
        <v>211</v>
      </c>
      <c r="AV550">
        <f>(Table2[[#This Row],[Rank 1Y]]+Table2[[#This Row],[Rank 6M]]+Table2[[#This Row],[Rank Sharpe]])/3</f>
        <v>343</v>
      </c>
    </row>
    <row r="551" spans="1:48" x14ac:dyDescent="0.3">
      <c r="A551" t="s">
        <v>1171</v>
      </c>
      <c r="B551" t="s">
        <v>1172</v>
      </c>
      <c r="C551" t="s">
        <v>3151</v>
      </c>
      <c r="D551" t="s">
        <v>501</v>
      </c>
      <c r="E551">
        <v>10417.265280199999</v>
      </c>
      <c r="F551">
        <v>326.60000000000002</v>
      </c>
      <c r="G551">
        <v>-18.454599018078</v>
      </c>
      <c r="H551">
        <f>(Table2[[#This Row],[1Y Return vs Nifty]]-AVERAGE(Table2[1Y Return vs Nifty]))/_xlfn.STDEV.P(Table2[1Y Return vs Nifty])</f>
        <v>-0.71536093042492732</v>
      </c>
      <c r="I551">
        <v>-81.620271388057802</v>
      </c>
      <c r="J551">
        <f>(Table2[[#This Row],[1M Return vs Nifty]]-AVERAGE(Table2[1M Return vs Nifty]))/_xlfn.STDEV.P(Table2[1M Return vs Nifty])</f>
        <v>-7.9803607939725811</v>
      </c>
      <c r="K551">
        <v>-1.1561499405793501</v>
      </c>
      <c r="L551">
        <f>(Table2[[#This Row],[6M Return vs Nifty]]-AVERAGE(Table2[6M Return vs Nifty]))/_xlfn.STDEV.P(Table2[6M Return vs Nifty])</f>
        <v>-0.4712201110925523</v>
      </c>
      <c r="M551">
        <v>-78.533478897145798</v>
      </c>
      <c r="N551">
        <f>(Table2[[#This Row],[1W Return vs Nifty]]-AVERAGE(Table2[1W Return vs Nifty]))/_xlfn.STDEV.P(Table2[1W Return vs Nifty])</f>
        <v>-15.300976500398866</v>
      </c>
      <c r="O551">
        <v>326.05</v>
      </c>
      <c r="P551">
        <v>319.01316989440198</v>
      </c>
      <c r="Q551">
        <v>299.88260159597098</v>
      </c>
      <c r="R551">
        <v>48.023267597747498</v>
      </c>
      <c r="S551" s="1">
        <f>(Table2[[#This Row],[Close Price]]-Table2[[#This Row],[20D EMA]])/Table2[[#This Row],[20D EMA]]</f>
        <v>1.686857843889009E-3</v>
      </c>
      <c r="T551" s="1">
        <f>(Table2[[#This Row],[Close Price]]-Table2[[#This Row],[50D EMA]])/Table2[[#This Row],[50D EMA]]</f>
        <v>2.3782184629272174E-2</v>
      </c>
      <c r="U551" s="1">
        <f>(Table2[[#This Row],[Close Price]]-Table2[[#This Row],[200D EMA]])/Table2[[#This Row],[200D EMA]]</f>
        <v>8.9092859211702916E-2</v>
      </c>
      <c r="V551">
        <v>1.1269080091538899</v>
      </c>
      <c r="W551">
        <v>320.64999999999998</v>
      </c>
      <c r="X551">
        <v>332</v>
      </c>
      <c r="Y551">
        <v>320.64999999999998</v>
      </c>
      <c r="Z551">
        <v>332</v>
      </c>
      <c r="AA551">
        <v>317.05</v>
      </c>
      <c r="AB551">
        <v>364.4</v>
      </c>
      <c r="AC551" s="1">
        <f>(Table2[[#This Row],[Close Price]]/Table2[[#This Row],[Day Low]])-1</f>
        <v>1.8556058007173082E-2</v>
      </c>
      <c r="AD551" s="1">
        <f>(Table2[[#This Row],[Day High]]/Table2[[#This Row],[Close Price]])-1</f>
        <v>1.6533986527862865E-2</v>
      </c>
      <c r="AE551" s="1">
        <f>(Table2[[#This Row],[Close Price]]/Table2[[#This Row],[Current Week Low]])-1</f>
        <v>1.8556058007173082E-2</v>
      </c>
      <c r="AF551" s="1">
        <f>(Table2[[#This Row],[Current Week High]]/Table2[[#This Row],[Close Price]])-1</f>
        <v>1.6533986527862865E-2</v>
      </c>
      <c r="AG551" s="1">
        <f>(Table2[[#This Row],[Close Price]]/Table2[[#This Row],[Current Month Low]])-1</f>
        <v>3.0121431950796529E-2</v>
      </c>
      <c r="AH551" s="1">
        <f>(Table2[[#This Row],[Current Month High]]/Table2[[#This Row],[Close Price]])-1</f>
        <v>0.11573790569503961</v>
      </c>
      <c r="AI551">
        <v>11.573790569503901</v>
      </c>
      <c r="AJ551">
        <v>34.624896949711399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-0.09</v>
      </c>
      <c r="AM551" t="s">
        <v>3189</v>
      </c>
      <c r="AN551">
        <v>1.5</v>
      </c>
      <c r="AO551" t="s">
        <v>3191</v>
      </c>
      <c r="AP551">
        <v>2.3371573113334002E-2</v>
      </c>
      <c r="AQ551">
        <f>(Table2[[#This Row],[Sharpe Ratio]]-AVERAGE(Table2[Sharpe Ratio]))/_xlfn.STDEV.P(Table2[Sharpe Ratio])</f>
        <v>-0.48010593589958517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-24.948024271788512</v>
      </c>
      <c r="AS551">
        <f>_xlfn.RANK.AVG(Table2[[#This Row],[1Y Return vs Nifty Z-Score]],Table2[1Y Return vs Nifty Z-Score])</f>
        <v>572</v>
      </c>
      <c r="AT551">
        <f>_xlfn.RANK.AVG(Table2[[#This Row],[6M Return vs Nifty Z-Score]],Table2[6M Return vs Nifty Z-Score])</f>
        <v>479</v>
      </c>
      <c r="AU551">
        <f>_xlfn.RANK.AVG(Table2[[#This Row],[Sharpe Ratio Z-Score]],Table2[Sharpe Ratio Z-Score])</f>
        <v>470</v>
      </c>
      <c r="AV551">
        <f>(Table2[[#This Row],[Rank 1Y]]+Table2[[#This Row],[Rank 6M]]+Table2[[#This Row],[Rank Sharpe]])/3</f>
        <v>507</v>
      </c>
    </row>
    <row r="552" spans="1:48" x14ac:dyDescent="0.3">
      <c r="A552" t="s">
        <v>346</v>
      </c>
      <c r="B552" t="s">
        <v>347</v>
      </c>
      <c r="C552" t="s">
        <v>3151</v>
      </c>
      <c r="D552" t="s">
        <v>124</v>
      </c>
      <c r="E552">
        <v>74160</v>
      </c>
      <c r="F552">
        <v>927</v>
      </c>
      <c r="G552">
        <v>3.4019692023749899</v>
      </c>
      <c r="H552">
        <f>(Table2[[#This Row],[1Y Return vs Nifty]]-AVERAGE(Table2[1Y Return vs Nifty]))/_xlfn.STDEV.P(Table2[1Y Return vs Nifty])</f>
        <v>-0.32566957501639315</v>
      </c>
      <c r="I552">
        <v>-2.0670011241585602</v>
      </c>
      <c r="J552">
        <f>(Table2[[#This Row],[1M Return vs Nifty]]-AVERAGE(Table2[1M Return vs Nifty]))/_xlfn.STDEV.P(Table2[1M Return vs Nifty])</f>
        <v>-0.28585122359193632</v>
      </c>
      <c r="K552">
        <v>-12.096107605775099</v>
      </c>
      <c r="L552">
        <f>(Table2[[#This Row],[6M Return vs Nifty]]-AVERAGE(Table2[6M Return vs Nifty]))/_xlfn.STDEV.P(Table2[6M Return vs Nifty])</f>
        <v>-0.82553437736607727</v>
      </c>
      <c r="M552">
        <v>1.5038210515114701</v>
      </c>
      <c r="N552">
        <f>(Table2[[#This Row],[1W Return vs Nifty]]-AVERAGE(Table2[1W Return vs Nifty]))/_xlfn.STDEV.P(Table2[1W Return vs Nifty])</f>
        <v>0.19558367368043381</v>
      </c>
      <c r="O552">
        <v>937.88</v>
      </c>
      <c r="P552">
        <v>957.726541253459</v>
      </c>
      <c r="Q552">
        <v>926.02901512209803</v>
      </c>
      <c r="R552">
        <v>41.165371759460399</v>
      </c>
      <c r="S552" s="1">
        <f>(Table2[[#This Row],[Close Price]]-Table2[[#This Row],[20D EMA]])/Table2[[#This Row],[20D EMA]]</f>
        <v>-1.1600631210815877E-2</v>
      </c>
      <c r="T552" s="1">
        <f>(Table2[[#This Row],[Close Price]]-Table2[[#This Row],[50D EMA]])/Table2[[#This Row],[50D EMA]]</f>
        <v>-3.2082791830374192E-2</v>
      </c>
      <c r="U552" s="1">
        <f>(Table2[[#This Row],[Close Price]]-Table2[[#This Row],[200D EMA]])/Table2[[#This Row],[200D EMA]]</f>
        <v>1.0485469267655116E-3</v>
      </c>
      <c r="V552">
        <v>0.67708666767762105</v>
      </c>
      <c r="W552">
        <v>918.95</v>
      </c>
      <c r="X552">
        <v>932.8</v>
      </c>
      <c r="Y552">
        <v>918.95</v>
      </c>
      <c r="Z552">
        <v>932.8</v>
      </c>
      <c r="AA552">
        <v>918.95</v>
      </c>
      <c r="AB552">
        <v>952.55</v>
      </c>
      <c r="AC552" s="1">
        <f>(Table2[[#This Row],[Close Price]]/Table2[[#This Row],[Day Low]])-1</f>
        <v>8.7599978236030385E-3</v>
      </c>
      <c r="AD552" s="1">
        <f>(Table2[[#This Row],[Day High]]/Table2[[#This Row],[Close Price]])-1</f>
        <v>6.2567421790722388E-3</v>
      </c>
      <c r="AE552" s="1">
        <f>(Table2[[#This Row],[Close Price]]/Table2[[#This Row],[Current Week Low]])-1</f>
        <v>8.7599978236030385E-3</v>
      </c>
      <c r="AF552" s="1">
        <f>(Table2[[#This Row],[Current Week High]]/Table2[[#This Row],[Close Price]])-1</f>
        <v>6.2567421790722388E-3</v>
      </c>
      <c r="AG552" s="1">
        <f>(Table2[[#This Row],[Close Price]]/Table2[[#This Row],[Current Month Low]])-1</f>
        <v>8.7599978236030385E-3</v>
      </c>
      <c r="AH552" s="1">
        <f>(Table2[[#This Row],[Current Month High]]/Table2[[#This Row],[Close Price]])-1</f>
        <v>2.7562028047464882E-2</v>
      </c>
      <c r="AI552">
        <v>22.858683926645</v>
      </c>
      <c r="AJ552">
        <v>45.857918338447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-0.15</v>
      </c>
      <c r="AM552" t="s">
        <v>3189</v>
      </c>
      <c r="AN552">
        <v>-1.32</v>
      </c>
      <c r="AO552" t="s">
        <v>3189</v>
      </c>
      <c r="AP552">
        <v>1.9269805441000001E-3</v>
      </c>
      <c r="AQ552">
        <f>(Table2[[#This Row],[Sharpe Ratio]]-AVERAGE(Table2[Sharpe Ratio]))/_xlfn.STDEV.P(Table2[Sharpe Ratio])</f>
        <v>-0.7294975140508434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414</v>
      </c>
      <c r="AT552">
        <f>_xlfn.RANK.AVG(Table2[[#This Row],[6M Return vs Nifty Z-Score]],Table2[6M Return vs Nifty Z-Score])</f>
        <v>593</v>
      </c>
      <c r="AU552">
        <f>_xlfn.RANK.AVG(Table2[[#This Row],[Sharpe Ratio Z-Score]],Table2[Sharpe Ratio Z-Score])</f>
        <v>524</v>
      </c>
      <c r="AV552">
        <f>(Table2[[#This Row],[Rank 1Y]]+Table2[[#This Row],[Rank 6M]]+Table2[[#This Row],[Rank Sharpe]])/3</f>
        <v>510.33333333333331</v>
      </c>
    </row>
    <row r="553" spans="1:48" x14ac:dyDescent="0.3">
      <c r="A553" t="s">
        <v>401</v>
      </c>
      <c r="B553" t="s">
        <v>402</v>
      </c>
      <c r="C553" t="s">
        <v>3143</v>
      </c>
      <c r="D553" t="s">
        <v>292</v>
      </c>
      <c r="E553">
        <v>59079.569295929999</v>
      </c>
      <c r="F553">
        <v>5582.1</v>
      </c>
      <c r="G553">
        <v>-5.8997152574638401</v>
      </c>
      <c r="H553">
        <f>(Table2[[#This Row],[1Y Return vs Nifty]]-AVERAGE(Table2[1Y Return vs Nifty]))/_xlfn.STDEV.P(Table2[1Y Return vs Nifty])</f>
        <v>-0.49151381864037996</v>
      </c>
      <c r="I553">
        <v>10.467299215085401</v>
      </c>
      <c r="J553">
        <f>(Table2[[#This Row],[1M Return vs Nifty]]-AVERAGE(Table2[1M Return vs Nifty]))/_xlfn.STDEV.P(Table2[1M Return vs Nifty])</f>
        <v>0.92648478218637376</v>
      </c>
      <c r="K553">
        <v>-4.9541000679265697</v>
      </c>
      <c r="L553">
        <f>(Table2[[#This Row],[6M Return vs Nifty]]-AVERAGE(Table2[6M Return vs Nifty]))/_xlfn.STDEV.P(Table2[6M Return vs Nifty])</f>
        <v>-0.59422496667764868</v>
      </c>
      <c r="M553">
        <v>-0.79623668694223904</v>
      </c>
      <c r="N553">
        <f>(Table2[[#This Row],[1W Return vs Nifty]]-AVERAGE(Table2[1W Return vs Nifty]))/_xlfn.STDEV.P(Table2[1W Return vs Nifty])</f>
        <v>-0.24974598100143441</v>
      </c>
      <c r="O553">
        <v>5495.51</v>
      </c>
      <c r="P553">
        <v>5267.7973229764302</v>
      </c>
      <c r="Q553">
        <v>4987.2770110661104</v>
      </c>
      <c r="R553">
        <v>51.933770582948902</v>
      </c>
      <c r="S553" s="1">
        <f>(Table2[[#This Row],[Close Price]]-Table2[[#This Row],[20D EMA]])/Table2[[#This Row],[20D EMA]]</f>
        <v>1.5756499396780307E-2</v>
      </c>
      <c r="T553" s="1">
        <f>(Table2[[#This Row],[Close Price]]-Table2[[#This Row],[50D EMA]])/Table2[[#This Row],[50D EMA]]</f>
        <v>5.9664914527497746E-2</v>
      </c>
      <c r="U553" s="1">
        <f>(Table2[[#This Row],[Close Price]]-Table2[[#This Row],[200D EMA]])/Table2[[#This Row],[200D EMA]]</f>
        <v>0.11926808709723886</v>
      </c>
      <c r="V553">
        <v>1.0071423824199099</v>
      </c>
      <c r="W553">
        <v>5514.8</v>
      </c>
      <c r="X553">
        <v>5642.95</v>
      </c>
      <c r="Y553">
        <v>5514.8</v>
      </c>
      <c r="Z553">
        <v>5642.95</v>
      </c>
      <c r="AA553">
        <v>5514.8</v>
      </c>
      <c r="AB553">
        <v>5837</v>
      </c>
      <c r="AC553" s="1">
        <f>(Table2[[#This Row],[Close Price]]/Table2[[#This Row],[Day Low]])-1</f>
        <v>1.2203525059838904E-2</v>
      </c>
      <c r="AD553" s="1">
        <f>(Table2[[#This Row],[Day High]]/Table2[[#This Row],[Close Price]])-1</f>
        <v>1.0900915426093949E-2</v>
      </c>
      <c r="AE553" s="1">
        <f>(Table2[[#This Row],[Close Price]]/Table2[[#This Row],[Current Week Low]])-1</f>
        <v>1.2203525059838904E-2</v>
      </c>
      <c r="AF553" s="1">
        <f>(Table2[[#This Row],[Current Week High]]/Table2[[#This Row],[Close Price]])-1</f>
        <v>1.0900915426093949E-2</v>
      </c>
      <c r="AG553" s="1">
        <f>(Table2[[#This Row],[Close Price]]/Table2[[#This Row],[Current Month Low]])-1</f>
        <v>1.2203525059838904E-2</v>
      </c>
      <c r="AH553" s="1">
        <f>(Table2[[#This Row],[Current Month High]]/Table2[[#This Row],[Close Price]])-1</f>
        <v>4.5663818276275858E-2</v>
      </c>
      <c r="AI553">
        <v>7.48642983823291</v>
      </c>
      <c r="AJ553">
        <v>35.784480661639499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-0.05</v>
      </c>
      <c r="AM553" t="s">
        <v>3189</v>
      </c>
      <c r="AN553">
        <v>1.71</v>
      </c>
      <c r="AO553" t="s">
        <v>3191</v>
      </c>
      <c r="AP553">
        <v>1.5819383872310001E-3</v>
      </c>
      <c r="AQ553">
        <f>(Table2[[#This Row],[Sharpe Ratio]]-AVERAGE(Table2[Sharpe Ratio]))/_xlfn.STDEV.P(Table2[Sharpe Ratio])</f>
        <v>-0.73351020898792174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-1.1425101931210111</v>
      </c>
      <c r="AS553">
        <f>_xlfn.RANK.AVG(Table2[[#This Row],[1Y Return vs Nifty Z-Score]],Table2[1Y Return vs Nifty Z-Score])</f>
        <v>476</v>
      </c>
      <c r="AT553">
        <f>_xlfn.RANK.AVG(Table2[[#This Row],[6M Return vs Nifty Z-Score]],Table2[6M Return vs Nifty Z-Score])</f>
        <v>520</v>
      </c>
      <c r="AU553">
        <f>_xlfn.RANK.AVG(Table2[[#This Row],[Sharpe Ratio Z-Score]],Table2[Sharpe Ratio Z-Score])</f>
        <v>526</v>
      </c>
      <c r="AV553">
        <f>(Table2[[#This Row],[Rank 1Y]]+Table2[[#This Row],[Rank 6M]]+Table2[[#This Row],[Rank Sharpe]])/3</f>
        <v>507.33333333333331</v>
      </c>
    </row>
    <row r="554" spans="1:48" x14ac:dyDescent="0.3">
      <c r="A554" t="s">
        <v>114</v>
      </c>
      <c r="B554" t="s">
        <v>115</v>
      </c>
      <c r="C554" t="s">
        <v>3150</v>
      </c>
      <c r="D554" t="s">
        <v>62</v>
      </c>
      <c r="E554">
        <v>244992.76153232</v>
      </c>
      <c r="F554">
        <v>635.20000000000005</v>
      </c>
      <c r="G554">
        <v>33.623104650216</v>
      </c>
      <c r="H554">
        <f>(Table2[[#This Row],[1Y Return vs Nifty]]-AVERAGE(Table2[1Y Return vs Nifty]))/_xlfn.STDEV.P(Table2[1Y Return vs Nifty])</f>
        <v>0.21315770636959477</v>
      </c>
      <c r="I554">
        <v>-11.1421383414171</v>
      </c>
      <c r="J554">
        <f>(Table2[[#This Row],[1M Return vs Nifty]]-AVERAGE(Table2[1M Return vs Nifty]))/_xlfn.STDEV.P(Table2[1M Return vs Nifty])</f>
        <v>-1.163611873016819</v>
      </c>
      <c r="K554">
        <v>1.17787422232786</v>
      </c>
      <c r="L554">
        <f>(Table2[[#This Row],[6M Return vs Nifty]]-AVERAGE(Table2[6M Return vs Nifty]))/_xlfn.STDEV.P(Table2[6M Return vs Nifty])</f>
        <v>-0.39562767426109319</v>
      </c>
      <c r="M554">
        <v>0.93050858548823101</v>
      </c>
      <c r="N554">
        <f>(Table2[[#This Row],[1W Return vs Nifty]]-AVERAGE(Table2[1W Return vs Nifty]))/_xlfn.STDEV.P(Table2[1W Return vs Nifty])</f>
        <v>8.4580789600409753E-2</v>
      </c>
      <c r="O554">
        <v>662.56</v>
      </c>
      <c r="P554">
        <v>679.46540311360002</v>
      </c>
      <c r="Q554">
        <v>602.19857375084996</v>
      </c>
      <c r="R554">
        <v>33.865270967555901</v>
      </c>
      <c r="S554" s="1">
        <f>(Table2[[#This Row],[Close Price]]-Table2[[#This Row],[20D EMA]])/Table2[[#This Row],[20D EMA]]</f>
        <v>-4.1294373339772851E-2</v>
      </c>
      <c r="T554" s="1">
        <f>(Table2[[#This Row],[Close Price]]-Table2[[#This Row],[50D EMA]])/Table2[[#This Row],[50D EMA]]</f>
        <v>-6.5147398102621615E-2</v>
      </c>
      <c r="U554" s="1">
        <f>(Table2[[#This Row],[Close Price]]-Table2[[#This Row],[200D EMA]])/Table2[[#This Row],[200D EMA]]</f>
        <v>5.4801568266091408E-2</v>
      </c>
      <c r="V554">
        <v>0.66943237256204702</v>
      </c>
      <c r="W554">
        <v>621</v>
      </c>
      <c r="X554">
        <v>645</v>
      </c>
      <c r="Y554">
        <v>621</v>
      </c>
      <c r="Z554">
        <v>645</v>
      </c>
      <c r="AA554">
        <v>621</v>
      </c>
      <c r="AB554">
        <v>684.45</v>
      </c>
      <c r="AC554" s="1">
        <f>(Table2[[#This Row],[Close Price]]/Table2[[#This Row],[Day Low]])-1</f>
        <v>2.2866344605475097E-2</v>
      </c>
      <c r="AD554" s="1">
        <f>(Table2[[#This Row],[Day High]]/Table2[[#This Row],[Close Price]])-1</f>
        <v>1.5428211586901774E-2</v>
      </c>
      <c r="AE554" s="1">
        <f>(Table2[[#This Row],[Close Price]]/Table2[[#This Row],[Current Week Low]])-1</f>
        <v>2.2866344605475097E-2</v>
      </c>
      <c r="AF554" s="1">
        <f>(Table2[[#This Row],[Current Week High]]/Table2[[#This Row],[Close Price]])-1</f>
        <v>1.5428211586901774E-2</v>
      </c>
      <c r="AG554" s="1">
        <f>(Table2[[#This Row],[Close Price]]/Table2[[#This Row],[Current Month Low]])-1</f>
        <v>2.2866344605475097E-2</v>
      </c>
      <c r="AH554" s="1">
        <f>(Table2[[#This Row],[Current Month High]]/Table2[[#This Row],[Close Price]])-1</f>
        <v>7.7534634760705323E-2</v>
      </c>
      <c r="AI554">
        <v>41.034319899244302</v>
      </c>
      <c r="AJ554">
        <v>119.526524969759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-0.17</v>
      </c>
      <c r="AM554" t="s">
        <v>3189</v>
      </c>
      <c r="AN554">
        <v>-5.71</v>
      </c>
      <c r="AO554" t="s">
        <v>3189</v>
      </c>
      <c r="AP554">
        <v>0.170260620301878</v>
      </c>
      <c r="AQ554">
        <f>(Table2[[#This Row],[Sharpe Ratio]]-AVERAGE(Table2[Sharpe Ratio]))/_xlfn.STDEV.P(Table2[Sharpe Ratio])</f>
        <v>1.2281518066159749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242</v>
      </c>
      <c r="AT554">
        <f>_xlfn.RANK.AVG(Table2[[#This Row],[6M Return vs Nifty Z-Score]],Table2[6M Return vs Nifty Z-Score])</f>
        <v>456</v>
      </c>
      <c r="AU554">
        <f>_xlfn.RANK.AVG(Table2[[#This Row],[Sharpe Ratio Z-Score]],Table2[Sharpe Ratio Z-Score])</f>
        <v>87</v>
      </c>
      <c r="AV554">
        <f>(Table2[[#This Row],[Rank 1Y]]+Table2[[#This Row],[Rank 6M]]+Table2[[#This Row],[Rank Sharpe]])/3</f>
        <v>261.66666666666669</v>
      </c>
    </row>
    <row r="555" spans="1:48" x14ac:dyDescent="0.3">
      <c r="A555" t="s">
        <v>2300</v>
      </c>
      <c r="B555" t="s">
        <v>2301</v>
      </c>
      <c r="C555" t="s">
        <v>3161</v>
      </c>
      <c r="D555" t="s">
        <v>1958</v>
      </c>
      <c r="E555">
        <v>2406.7143338720002</v>
      </c>
      <c r="F555">
        <v>50.48</v>
      </c>
      <c r="G555">
        <v>-11.9927748769117</v>
      </c>
      <c r="H555">
        <f>(Table2[[#This Row],[1Y Return vs Nifty]]-AVERAGE(Table2[1Y Return vs Nifty]))/_xlfn.STDEV.P(Table2[1Y Return vs Nifty])</f>
        <v>-0.60014993377695991</v>
      </c>
      <c r="I555">
        <v>-5.2578615745655899</v>
      </c>
      <c r="J555">
        <f>(Table2[[#This Row],[1M Return vs Nifty]]-AVERAGE(Table2[1M Return vs Nifty]))/_xlfn.STDEV.P(Table2[1M Return vs Nifty])</f>
        <v>-0.59447595004202636</v>
      </c>
      <c r="K555">
        <v>-15.3446141578351</v>
      </c>
      <c r="L555">
        <f>(Table2[[#This Row],[6M Return vs Nifty]]-AVERAGE(Table2[6M Return vs Nifty]))/_xlfn.STDEV.P(Table2[6M Return vs Nifty])</f>
        <v>-0.93074431059457874</v>
      </c>
      <c r="M555">
        <v>-2.2322333172487601</v>
      </c>
      <c r="N555">
        <f>(Table2[[#This Row],[1W Return vs Nifty]]-AVERAGE(Table2[1W Return vs Nifty]))/_xlfn.STDEV.P(Table2[1W Return vs Nifty])</f>
        <v>-0.52777895069925129</v>
      </c>
      <c r="O555">
        <v>52.06</v>
      </c>
      <c r="P555">
        <v>52.6269110176721</v>
      </c>
      <c r="Q555">
        <v>51.837451827470296</v>
      </c>
      <c r="R555">
        <v>34.210901144352199</v>
      </c>
      <c r="S555" s="1">
        <f>(Table2[[#This Row],[Close Price]]-Table2[[#This Row],[20D EMA]])/Table2[[#This Row],[20D EMA]]</f>
        <v>-3.0349596619285543E-2</v>
      </c>
      <c r="T555" s="1">
        <f>(Table2[[#This Row],[Close Price]]-Table2[[#This Row],[50D EMA]])/Table2[[#This Row],[50D EMA]]</f>
        <v>-4.0794927464984046E-2</v>
      </c>
      <c r="U555" s="1">
        <f>(Table2[[#This Row],[Close Price]]-Table2[[#This Row],[200D EMA]])/Table2[[#This Row],[200D EMA]]</f>
        <v>-2.6186700534360431E-2</v>
      </c>
      <c r="V555">
        <v>0.66319762658534398</v>
      </c>
      <c r="W555">
        <v>49.7</v>
      </c>
      <c r="X555">
        <v>50.93</v>
      </c>
      <c r="Y555">
        <v>49.7</v>
      </c>
      <c r="Z555">
        <v>50.93</v>
      </c>
      <c r="AA555">
        <v>49.7</v>
      </c>
      <c r="AB555">
        <v>52.89</v>
      </c>
      <c r="AC555" s="1">
        <f>(Table2[[#This Row],[Close Price]]/Table2[[#This Row],[Day Low]])-1</f>
        <v>1.5694164989939585E-2</v>
      </c>
      <c r="AD555" s="1">
        <f>(Table2[[#This Row],[Day High]]/Table2[[#This Row],[Close Price]])-1</f>
        <v>8.9144215530903015E-3</v>
      </c>
      <c r="AE555" s="1">
        <f>(Table2[[#This Row],[Close Price]]/Table2[[#This Row],[Current Week Low]])-1</f>
        <v>1.5694164989939585E-2</v>
      </c>
      <c r="AF555" s="1">
        <f>(Table2[[#This Row],[Current Week High]]/Table2[[#This Row],[Close Price]])-1</f>
        <v>8.9144215530903015E-3</v>
      </c>
      <c r="AG555" s="1">
        <f>(Table2[[#This Row],[Close Price]]/Table2[[#This Row],[Current Month Low]])-1</f>
        <v>1.5694164989939585E-2</v>
      </c>
      <c r="AH555" s="1">
        <f>(Table2[[#This Row],[Current Month High]]/Table2[[#This Row],[Close Price]])-1</f>
        <v>4.7741679873217091E-2</v>
      </c>
      <c r="AI555">
        <v>37.480190174326403</v>
      </c>
      <c r="AJ555">
        <v>24.029484029483999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-0.14000000000000001</v>
      </c>
      <c r="AM555" t="s">
        <v>3189</v>
      </c>
      <c r="AN555">
        <v>-6</v>
      </c>
      <c r="AO555" t="s">
        <v>3189</v>
      </c>
      <c r="AP555">
        <v>-1.4183931375018E-2</v>
      </c>
      <c r="AQ555">
        <f>(Table2[[#This Row],[Sharpe Ratio]]-AVERAGE(Table2[Sharpe Ratio]))/_xlfn.STDEV.P(Table2[Sharpe Ratio])</f>
        <v>-0.91686063302794008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529</v>
      </c>
      <c r="AT555">
        <f>_xlfn.RANK.AVG(Table2[[#This Row],[6M Return vs Nifty Z-Score]],Table2[6M Return vs Nifty Z-Score])</f>
        <v>634</v>
      </c>
      <c r="AU555">
        <f>_xlfn.RANK.AVG(Table2[[#This Row],[Sharpe Ratio Z-Score]],Table2[Sharpe Ratio Z-Score])</f>
        <v>607</v>
      </c>
      <c r="AV555">
        <f>(Table2[[#This Row],[Rank 1Y]]+Table2[[#This Row],[Rank 6M]]+Table2[[#This Row],[Rank Sharpe]])/3</f>
        <v>590</v>
      </c>
    </row>
    <row r="556" spans="1:48" x14ac:dyDescent="0.3">
      <c r="A556" t="s">
        <v>224</v>
      </c>
      <c r="B556" t="s">
        <v>225</v>
      </c>
      <c r="C556" t="s">
        <v>3146</v>
      </c>
      <c r="D556" t="s">
        <v>177</v>
      </c>
      <c r="E556">
        <v>117389.044320535</v>
      </c>
      <c r="F556">
        <v>662.35</v>
      </c>
      <c r="G556">
        <v>-9.5517009439352396</v>
      </c>
      <c r="H556">
        <f>(Table2[[#This Row],[1Y Return vs Nifty]]-AVERAGE(Table2[1Y Return vs Nifty]))/_xlfn.STDEV.P(Table2[1Y Return vs Nifty])</f>
        <v>-0.55662684268602358</v>
      </c>
      <c r="I556">
        <v>-1.7571737104191101</v>
      </c>
      <c r="J556">
        <f>(Table2[[#This Row],[1M Return vs Nifty]]-AVERAGE(Table2[1M Return vs Nifty]))/_xlfn.STDEV.P(Table2[1M Return vs Nifty])</f>
        <v>-0.25588425941464704</v>
      </c>
      <c r="K556">
        <v>13.314878736678899</v>
      </c>
      <c r="L556">
        <f>(Table2[[#This Row],[6M Return vs Nifty]]-AVERAGE(Table2[6M Return vs Nifty]))/_xlfn.STDEV.P(Table2[6M Return vs Nifty])</f>
        <v>-2.5444484510229294E-3</v>
      </c>
      <c r="M556">
        <v>2.12032805585907</v>
      </c>
      <c r="N556">
        <f>(Table2[[#This Row],[1W Return vs Nifty]]-AVERAGE(Table2[1W Return vs Nifty]))/_xlfn.STDEV.P(Table2[1W Return vs Nifty])</f>
        <v>0.3149497429599139</v>
      </c>
      <c r="O556">
        <v>640.41999999999996</v>
      </c>
      <c r="P556">
        <v>626.89245230524898</v>
      </c>
      <c r="Q556">
        <v>582.02182322640601</v>
      </c>
      <c r="R556">
        <v>71.463828745650801</v>
      </c>
      <c r="S556" s="1">
        <f>(Table2[[#This Row],[Close Price]]-Table2[[#This Row],[20D EMA]])/Table2[[#This Row],[20D EMA]]</f>
        <v>3.4243152930889205E-2</v>
      </c>
      <c r="T556" s="1">
        <f>(Table2[[#This Row],[Close Price]]-Table2[[#This Row],[50D EMA]])/Table2[[#This Row],[50D EMA]]</f>
        <v>5.6560814481597735E-2</v>
      </c>
      <c r="U556" s="1">
        <f>(Table2[[#This Row],[Close Price]]-Table2[[#This Row],[200D EMA]])/Table2[[#This Row],[200D EMA]]</f>
        <v>0.13801574712147247</v>
      </c>
      <c r="V556">
        <v>0.80757867816177298</v>
      </c>
      <c r="W556">
        <v>644.04999999999995</v>
      </c>
      <c r="X556">
        <v>664.9</v>
      </c>
      <c r="Y556">
        <v>644.04999999999995</v>
      </c>
      <c r="Z556">
        <v>664.9</v>
      </c>
      <c r="AA556">
        <v>634.20000000000005</v>
      </c>
      <c r="AB556">
        <v>664.9</v>
      </c>
      <c r="AC556" s="1">
        <f>(Table2[[#This Row],[Close Price]]/Table2[[#This Row],[Day Low]])-1</f>
        <v>2.8413943016846632E-2</v>
      </c>
      <c r="AD556" s="1">
        <f>(Table2[[#This Row],[Day High]]/Table2[[#This Row],[Close Price]])-1</f>
        <v>3.849928285649451E-3</v>
      </c>
      <c r="AE556" s="1">
        <f>(Table2[[#This Row],[Close Price]]/Table2[[#This Row],[Current Week Low]])-1</f>
        <v>2.8413943016846632E-2</v>
      </c>
      <c r="AF556" s="1">
        <f>(Table2[[#This Row],[Current Week High]]/Table2[[#This Row],[Close Price]])-1</f>
        <v>3.849928285649451E-3</v>
      </c>
      <c r="AG556" s="1">
        <f>(Table2[[#This Row],[Close Price]]/Table2[[#This Row],[Current Month Low]])-1</f>
        <v>4.4386628823714913E-2</v>
      </c>
      <c r="AH556" s="1">
        <f>(Table2[[#This Row],[Current Month High]]/Table2[[#This Row],[Close Price]])-1</f>
        <v>3.849928285649451E-3</v>
      </c>
      <c r="AI556">
        <v>0.38499282856494499</v>
      </c>
      <c r="AJ556">
        <v>35.394521668029398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-0.03</v>
      </c>
      <c r="AM556" t="s">
        <v>3189</v>
      </c>
      <c r="AN556">
        <v>2.5099999999999998</v>
      </c>
      <c r="AO556" t="s">
        <v>3191</v>
      </c>
      <c r="AP556">
        <v>-7.7539737458658997E-2</v>
      </c>
      <c r="AQ556">
        <f>(Table2[[#This Row],[Sharpe Ratio]]-AVERAGE(Table2[Sharpe Ratio]))/_xlfn.STDEV.P(Table2[Sharpe Ratio])</f>
        <v>-1.653661969459612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-2.1537677770513914</v>
      </c>
      <c r="AS556">
        <f>_xlfn.RANK.AVG(Table2[[#This Row],[1Y Return vs Nifty Z-Score]],Table2[1Y Return vs Nifty Z-Score])</f>
        <v>504</v>
      </c>
      <c r="AT556">
        <f>_xlfn.RANK.AVG(Table2[[#This Row],[6M Return vs Nifty Z-Score]],Table2[6M Return vs Nifty Z-Score])</f>
        <v>322</v>
      </c>
      <c r="AU556">
        <f>_xlfn.RANK.AVG(Table2[[#This Row],[Sharpe Ratio Z-Score]],Table2[Sharpe Ratio Z-Score])</f>
        <v>703</v>
      </c>
      <c r="AV556">
        <f>(Table2[[#This Row],[Rank 1Y]]+Table2[[#This Row],[Rank 6M]]+Table2[[#This Row],[Rank Sharpe]])/3</f>
        <v>509.66666666666669</v>
      </c>
    </row>
    <row r="557" spans="1:48" x14ac:dyDescent="0.3">
      <c r="A557" t="s">
        <v>35</v>
      </c>
      <c r="B557" t="s">
        <v>36</v>
      </c>
      <c r="C557" t="s">
        <v>3146</v>
      </c>
      <c r="D557" t="s">
        <v>37</v>
      </c>
      <c r="E557">
        <v>686503.57493115996</v>
      </c>
      <c r="F557">
        <v>2921.8</v>
      </c>
      <c r="G557">
        <v>-10.6130692222081</v>
      </c>
      <c r="H557">
        <f>(Table2[[#This Row],[1Y Return vs Nifty]]-AVERAGE(Table2[1Y Return vs Nifty]))/_xlfn.STDEV.P(Table2[1Y Return vs Nifty])</f>
        <v>-0.57555049249124457</v>
      </c>
      <c r="I557">
        <v>1.04084498485323</v>
      </c>
      <c r="J557">
        <f>(Table2[[#This Row],[1M Return vs Nifty]]-AVERAGE(Table2[1M Return vs Nifty]))/_xlfn.STDEV.P(Table2[1M Return vs Nifty])</f>
        <v>1.4744233385942187E-2</v>
      </c>
      <c r="K557">
        <v>11.398494791042801</v>
      </c>
      <c r="L557">
        <f>(Table2[[#This Row],[6M Return vs Nifty]]-AVERAGE(Table2[6M Return vs Nifty]))/_xlfn.STDEV.P(Table2[6M Return vs Nifty])</f>
        <v>-6.4610700659346057E-2</v>
      </c>
      <c r="M557">
        <v>3.0739489410554102</v>
      </c>
      <c r="N557">
        <f>(Table2[[#This Row],[1W Return vs Nifty]]-AVERAGE(Table2[1W Return vs Nifty]))/_xlfn.STDEV.P(Table2[1W Return vs Nifty])</f>
        <v>0.49958669898146402</v>
      </c>
      <c r="O557">
        <v>2795.31</v>
      </c>
      <c r="P557">
        <v>2708.51939834522</v>
      </c>
      <c r="Q557">
        <v>2545.8201926215102</v>
      </c>
      <c r="R557">
        <v>85.087372138328902</v>
      </c>
      <c r="S557" s="1">
        <f>(Table2[[#This Row],[Close Price]]-Table2[[#This Row],[20D EMA]])/Table2[[#This Row],[20D EMA]]</f>
        <v>4.5250795081762038E-2</v>
      </c>
      <c r="T557" s="1">
        <f>(Table2[[#This Row],[Close Price]]-Table2[[#This Row],[50D EMA]])/Table2[[#This Row],[50D EMA]]</f>
        <v>7.8744350801063026E-2</v>
      </c>
      <c r="U557" s="1">
        <f>(Table2[[#This Row],[Close Price]]-Table2[[#This Row],[200D EMA]])/Table2[[#This Row],[200D EMA]]</f>
        <v>0.14768513835666136</v>
      </c>
      <c r="V557">
        <v>0.99400971556401996</v>
      </c>
      <c r="W557">
        <v>2843.2</v>
      </c>
      <c r="X557">
        <v>2938.2</v>
      </c>
      <c r="Y557">
        <v>2843.2</v>
      </c>
      <c r="Z557">
        <v>2938.2</v>
      </c>
      <c r="AA557">
        <v>2771.65</v>
      </c>
      <c r="AB557">
        <v>2938.2</v>
      </c>
      <c r="AC557" s="1">
        <f>(Table2[[#This Row],[Close Price]]/Table2[[#This Row],[Day Low]])-1</f>
        <v>2.7644907146876951E-2</v>
      </c>
      <c r="AD557" s="1">
        <f>(Table2[[#This Row],[Day High]]/Table2[[#This Row],[Close Price]])-1</f>
        <v>5.6129783010472334E-3</v>
      </c>
      <c r="AE557" s="1">
        <f>(Table2[[#This Row],[Close Price]]/Table2[[#This Row],[Current Week Low]])-1</f>
        <v>2.7644907146876951E-2</v>
      </c>
      <c r="AF557" s="1">
        <f>(Table2[[#This Row],[Current Week High]]/Table2[[#This Row],[Close Price]])-1</f>
        <v>5.6129783010472334E-3</v>
      </c>
      <c r="AG557" s="1">
        <f>(Table2[[#This Row],[Close Price]]/Table2[[#This Row],[Current Month Low]])-1</f>
        <v>5.4173506755903489E-2</v>
      </c>
      <c r="AH557" s="1">
        <f>(Table2[[#This Row],[Current Month High]]/Table2[[#This Row],[Close Price]])-1</f>
        <v>5.6129783010472334E-3</v>
      </c>
      <c r="AI557">
        <v>0.56129783010472301</v>
      </c>
      <c r="AJ557">
        <v>34.518081996270801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0.03</v>
      </c>
      <c r="AM557" t="s">
        <v>3191</v>
      </c>
      <c r="AN557">
        <v>4.62</v>
      </c>
      <c r="AO557" t="s">
        <v>3191</v>
      </c>
      <c r="AP557">
        <v>-5.6346026352443998E-2</v>
      </c>
      <c r="AQ557">
        <f>(Table2[[#This Row],[Sharpe Ratio]]-AVERAGE(Table2[Sharpe Ratio]))/_xlfn.STDEV.P(Table2[Sharpe Ratio])</f>
        <v>-1.4071880370406851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-1.5330182978238693</v>
      </c>
      <c r="AS557">
        <f>_xlfn.RANK.AVG(Table2[[#This Row],[1Y Return vs Nifty Z-Score]],Table2[1Y Return vs Nifty Z-Score])</f>
        <v>513</v>
      </c>
      <c r="AT557">
        <f>_xlfn.RANK.AVG(Table2[[#This Row],[6M Return vs Nifty Z-Score]],Table2[6M Return vs Nifty Z-Score])</f>
        <v>344</v>
      </c>
      <c r="AU557">
        <f>_xlfn.RANK.AVG(Table2[[#This Row],[Sharpe Ratio Z-Score]],Table2[Sharpe Ratio Z-Score])</f>
        <v>674</v>
      </c>
      <c r="AV557">
        <f>(Table2[[#This Row],[Rank 1Y]]+Table2[[#This Row],[Rank 6M]]+Table2[[#This Row],[Rank Sharpe]])/3</f>
        <v>510.33333333333331</v>
      </c>
    </row>
    <row r="558" spans="1:48" x14ac:dyDescent="0.3">
      <c r="A558" t="s">
        <v>1659</v>
      </c>
      <c r="B558" t="s">
        <v>1660</v>
      </c>
      <c r="C558" t="s">
        <v>3144</v>
      </c>
      <c r="D558" t="s">
        <v>24</v>
      </c>
      <c r="E558">
        <v>5255.1507665999998</v>
      </c>
      <c r="F558">
        <v>310.8</v>
      </c>
      <c r="G558">
        <v>-33.287108396074501</v>
      </c>
      <c r="H558">
        <f>(Table2[[#This Row],[1Y Return vs Nifty]]-AVERAGE(Table2[1Y Return vs Nifty]))/_xlfn.STDEV.P(Table2[1Y Return vs Nifty])</f>
        <v>-0.97981693400797543</v>
      </c>
      <c r="I558">
        <v>-5.2068103753816599</v>
      </c>
      <c r="J558">
        <f>(Table2[[#This Row],[1M Return vs Nifty]]-AVERAGE(Table2[1M Return vs Nifty]))/_xlfn.STDEV.P(Table2[1M Return vs Nifty])</f>
        <v>-0.58953820280175462</v>
      </c>
      <c r="K558">
        <v>-24.382761938036399</v>
      </c>
      <c r="L558">
        <f>(Table2[[#This Row],[6M Return vs Nifty]]-AVERAGE(Table2[6M Return vs Nifty]))/_xlfn.STDEV.P(Table2[6M Return vs Nifty])</f>
        <v>-1.2234643372361456</v>
      </c>
      <c r="M558">
        <v>-1.56301239535631</v>
      </c>
      <c r="N558">
        <f>(Table2[[#This Row],[1W Return vs Nifty]]-AVERAGE(Table2[1W Return vs Nifty]))/_xlfn.STDEV.P(Table2[1W Return vs Nifty])</f>
        <v>-0.39820658515828766</v>
      </c>
      <c r="O558">
        <v>323.86</v>
      </c>
      <c r="P558">
        <v>334.65121142266599</v>
      </c>
      <c r="Q558">
        <v>346.20087832911202</v>
      </c>
      <c r="R558">
        <v>22.870926572463901</v>
      </c>
      <c r="S558" s="1">
        <f>(Table2[[#This Row],[Close Price]]-Table2[[#This Row],[20D EMA]])/Table2[[#This Row],[20D EMA]]</f>
        <v>-4.0326066818995865E-2</v>
      </c>
      <c r="T558" s="1">
        <f>(Table2[[#This Row],[Close Price]]-Table2[[#This Row],[50D EMA]])/Table2[[#This Row],[50D EMA]]</f>
        <v>-7.1271851433825514E-2</v>
      </c>
      <c r="U558" s="1">
        <f>(Table2[[#This Row],[Close Price]]-Table2[[#This Row],[200D EMA]])/Table2[[#This Row],[200D EMA]]</f>
        <v>-0.10225531055833588</v>
      </c>
      <c r="V558">
        <v>0.66009418989718205</v>
      </c>
      <c r="W558">
        <v>307.64999999999998</v>
      </c>
      <c r="X558">
        <v>315.95</v>
      </c>
      <c r="Y558">
        <v>307.64999999999998</v>
      </c>
      <c r="Z558">
        <v>315.95</v>
      </c>
      <c r="AA558">
        <v>307.64999999999998</v>
      </c>
      <c r="AB558">
        <v>329.95</v>
      </c>
      <c r="AC558" s="1">
        <f>(Table2[[#This Row],[Close Price]]/Table2[[#This Row],[Day Low]])-1</f>
        <v>1.0238907849829504E-2</v>
      </c>
      <c r="AD558" s="1">
        <f>(Table2[[#This Row],[Day High]]/Table2[[#This Row],[Close Price]])-1</f>
        <v>1.6570141570141583E-2</v>
      </c>
      <c r="AE558" s="1">
        <f>(Table2[[#This Row],[Close Price]]/Table2[[#This Row],[Current Week Low]])-1</f>
        <v>1.0238907849829504E-2</v>
      </c>
      <c r="AF558" s="1">
        <f>(Table2[[#This Row],[Current Week High]]/Table2[[#This Row],[Close Price]])-1</f>
        <v>1.6570141570141583E-2</v>
      </c>
      <c r="AG558" s="1">
        <f>(Table2[[#This Row],[Close Price]]/Table2[[#This Row],[Current Month Low]])-1</f>
        <v>1.0238907849829504E-2</v>
      </c>
      <c r="AH558" s="1">
        <f>(Table2[[#This Row],[Current Month High]]/Table2[[#This Row],[Close Price]])-1</f>
        <v>6.1615186615186612E-2</v>
      </c>
      <c r="AI558">
        <v>35.8590733590733</v>
      </c>
      <c r="AJ558">
        <v>1.0238907849829499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-0.11</v>
      </c>
      <c r="AM558" t="s">
        <v>3189</v>
      </c>
      <c r="AN558">
        <v>-6</v>
      </c>
      <c r="AO558" t="s">
        <v>3189</v>
      </c>
      <c r="AP558">
        <v>-3.0119761150138001E-2</v>
      </c>
      <c r="AQ558">
        <f>(Table2[[#This Row],[Sharpe Ratio]]-AVERAGE(Table2[Sharpe Ratio]))/_xlfn.STDEV.P(Table2[Sharpe Ratio])</f>
        <v>-1.1021876204228302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663</v>
      </c>
      <c r="AT558">
        <f>_xlfn.RANK.AVG(Table2[[#This Row],[6M Return vs Nifty Z-Score]],Table2[6M Return vs Nifty Z-Score])</f>
        <v>698</v>
      </c>
      <c r="AU558">
        <f>_xlfn.RANK.AVG(Table2[[#This Row],[Sharpe Ratio Z-Score]],Table2[Sharpe Ratio Z-Score])</f>
        <v>645</v>
      </c>
      <c r="AV558">
        <f>(Table2[[#This Row],[Rank 1Y]]+Table2[[#This Row],[Rank 6M]]+Table2[[#This Row],[Rank Sharpe]])/3</f>
        <v>668.66666666666663</v>
      </c>
    </row>
    <row r="559" spans="1:48" x14ac:dyDescent="0.3">
      <c r="A559" t="s">
        <v>242</v>
      </c>
      <c r="B559" t="s">
        <v>243</v>
      </c>
      <c r="C559" t="s">
        <v>3148</v>
      </c>
      <c r="D559" t="s">
        <v>54</v>
      </c>
      <c r="E559">
        <v>110870.77205943</v>
      </c>
      <c r="F559">
        <v>6655.9</v>
      </c>
      <c r="G559">
        <v>-7.2514627704875396</v>
      </c>
      <c r="H559">
        <f>(Table2[[#This Row],[1Y Return vs Nifty]]-AVERAGE(Table2[1Y Return vs Nifty]))/_xlfn.STDEV.P(Table2[1Y Return vs Nifty])</f>
        <v>-0.51561478065816757</v>
      </c>
      <c r="I559">
        <v>-7.2201098983230398</v>
      </c>
      <c r="J559">
        <f>(Table2[[#This Row],[1M Return vs Nifty]]-AVERAGE(Table2[1M Return vs Nifty]))/_xlfn.STDEV.P(Table2[1M Return vs Nifty])</f>
        <v>-0.78426750049028859</v>
      </c>
      <c r="K559">
        <v>-6.6574517509888302</v>
      </c>
      <c r="L559">
        <f>(Table2[[#This Row],[6M Return vs Nifty]]-AVERAGE(Table2[6M Return vs Nifty]))/_xlfn.STDEV.P(Table2[6M Return vs Nifty])</f>
        <v>-0.64939170682967096</v>
      </c>
      <c r="M559">
        <v>-4.0475428672199998</v>
      </c>
      <c r="N559">
        <f>(Table2[[#This Row],[1W Return vs Nifty]]-AVERAGE(Table2[1W Return vs Nifty]))/_xlfn.STDEV.P(Table2[1W Return vs Nifty])</f>
        <v>-0.8792532469805574</v>
      </c>
      <c r="O559">
        <v>6836.36</v>
      </c>
      <c r="P559">
        <v>6721.6036746174796</v>
      </c>
      <c r="Q559">
        <v>6208.8064946572404</v>
      </c>
      <c r="R559">
        <v>27.6210709506298</v>
      </c>
      <c r="S559" s="1">
        <f>(Table2[[#This Row],[Close Price]]-Table2[[#This Row],[20D EMA]])/Table2[[#This Row],[20D EMA]]</f>
        <v>-2.6397088509089638E-2</v>
      </c>
      <c r="T559" s="1">
        <f>(Table2[[#This Row],[Close Price]]-Table2[[#This Row],[50D EMA]])/Table2[[#This Row],[50D EMA]]</f>
        <v>-9.7749998063102195E-3</v>
      </c>
      <c r="U559" s="1">
        <f>(Table2[[#This Row],[Close Price]]-Table2[[#This Row],[200D EMA]])/Table2[[#This Row],[200D EMA]]</f>
        <v>7.2009573132531854E-2</v>
      </c>
      <c r="V559">
        <v>0.88482722308587203</v>
      </c>
      <c r="W559">
        <v>6602.7</v>
      </c>
      <c r="X559">
        <v>6715.95</v>
      </c>
      <c r="Y559">
        <v>6602.7</v>
      </c>
      <c r="Z559">
        <v>6715.95</v>
      </c>
      <c r="AA559">
        <v>6602.7</v>
      </c>
      <c r="AB559">
        <v>7074.95</v>
      </c>
      <c r="AC559" s="1">
        <f>(Table2[[#This Row],[Close Price]]/Table2[[#This Row],[Day Low]])-1</f>
        <v>8.0573098883789385E-3</v>
      </c>
      <c r="AD559" s="1">
        <f>(Table2[[#This Row],[Day High]]/Table2[[#This Row],[Close Price]])-1</f>
        <v>9.0220706440902187E-3</v>
      </c>
      <c r="AE559" s="1">
        <f>(Table2[[#This Row],[Close Price]]/Table2[[#This Row],[Current Week Low]])-1</f>
        <v>8.0573098883789385E-3</v>
      </c>
      <c r="AF559" s="1">
        <f>(Table2[[#This Row],[Current Week High]]/Table2[[#This Row],[Close Price]])-1</f>
        <v>9.0220706440902187E-3</v>
      </c>
      <c r="AG559" s="1">
        <f>(Table2[[#This Row],[Close Price]]/Table2[[#This Row],[Current Month Low]])-1</f>
        <v>8.0573098883789385E-3</v>
      </c>
      <c r="AH559" s="1">
        <f>(Table2[[#This Row],[Current Month High]]/Table2[[#This Row],[Close Price]])-1</f>
        <v>6.2959179074204785E-2</v>
      </c>
      <c r="AI559">
        <v>6.7842064934869803</v>
      </c>
      <c r="AJ559">
        <v>27.861609243979899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-0.05</v>
      </c>
      <c r="AM559" t="s">
        <v>3189</v>
      </c>
      <c r="AN559">
        <v>-4.49</v>
      </c>
      <c r="AO559" t="s">
        <v>3189</v>
      </c>
      <c r="AP559">
        <v>8.1135911309480006E-3</v>
      </c>
      <c r="AQ559">
        <f>(Table2[[#This Row],[Sharpe Ratio]]-AVERAGE(Table2[Sharpe Ratio]))/_xlfn.STDEV.P(Table2[Sharpe Ratio])</f>
        <v>-0.65754983900502106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-3.4860770739637053</v>
      </c>
      <c r="AS559">
        <f>_xlfn.RANK.AVG(Table2[[#This Row],[1Y Return vs Nifty Z-Score]],Table2[1Y Return vs Nifty Z-Score])</f>
        <v>485</v>
      </c>
      <c r="AT559">
        <f>_xlfn.RANK.AVG(Table2[[#This Row],[6M Return vs Nifty Z-Score]],Table2[6M Return vs Nifty Z-Score])</f>
        <v>539</v>
      </c>
      <c r="AU559">
        <f>_xlfn.RANK.AVG(Table2[[#This Row],[Sharpe Ratio Z-Score]],Table2[Sharpe Ratio Z-Score])</f>
        <v>510</v>
      </c>
      <c r="AV559">
        <f>(Table2[[#This Row],[Rank 1Y]]+Table2[[#This Row],[Rank 6M]]+Table2[[#This Row],[Rank Sharpe]])/3</f>
        <v>511.33333333333331</v>
      </c>
    </row>
    <row r="560" spans="1:48" x14ac:dyDescent="0.3">
      <c r="A560" t="s">
        <v>1814</v>
      </c>
      <c r="B560" t="s">
        <v>1815</v>
      </c>
      <c r="C560" t="s">
        <v>3149</v>
      </c>
      <c r="D560" t="s">
        <v>206</v>
      </c>
      <c r="E560">
        <v>4258.9438097669999</v>
      </c>
      <c r="F560">
        <v>167.49</v>
      </c>
      <c r="G560">
        <v>-10.9774848865391</v>
      </c>
      <c r="H560">
        <f>(Table2[[#This Row],[1Y Return vs Nifty]]-AVERAGE(Table2[1Y Return vs Nifty]))/_xlfn.STDEV.P(Table2[1Y Return vs Nifty])</f>
        <v>-0.58204783611504174</v>
      </c>
      <c r="I560">
        <v>-10.4544434649388</v>
      </c>
      <c r="J560">
        <f>(Table2[[#This Row],[1M Return vs Nifty]]-AVERAGE(Table2[1M Return vs Nifty]))/_xlfn.STDEV.P(Table2[1M Return vs Nifty])</f>
        <v>-1.0970970108243434</v>
      </c>
      <c r="K560">
        <v>-5.48746564627195</v>
      </c>
      <c r="L560">
        <f>(Table2[[#This Row],[6M Return vs Nifty]]-AVERAGE(Table2[6M Return vs Nifty]))/_xlfn.STDEV.P(Table2[6M Return vs Nifty])</f>
        <v>-0.61149916821758821</v>
      </c>
      <c r="M560">
        <v>-1.7342252895389401</v>
      </c>
      <c r="N560">
        <f>(Table2[[#This Row],[1W Return vs Nifty]]-AVERAGE(Table2[1W Return vs Nifty]))/_xlfn.STDEV.P(Table2[1W Return vs Nifty])</f>
        <v>-0.43135626560704582</v>
      </c>
      <c r="O560">
        <v>173.73</v>
      </c>
      <c r="P560">
        <v>181.88282387049099</v>
      </c>
      <c r="Q560">
        <v>171.370488650125</v>
      </c>
      <c r="R560">
        <v>35.762463421887603</v>
      </c>
      <c r="S560" s="1">
        <f>(Table2[[#This Row],[Close Price]]-Table2[[#This Row],[20D EMA]])/Table2[[#This Row],[20D EMA]]</f>
        <v>-3.5917803488171189E-2</v>
      </c>
      <c r="T560" s="1">
        <f>(Table2[[#This Row],[Close Price]]-Table2[[#This Row],[50D EMA]])/Table2[[#This Row],[50D EMA]]</f>
        <v>-7.9132397244609215E-2</v>
      </c>
      <c r="U560" s="1">
        <f>(Table2[[#This Row],[Close Price]]-Table2[[#This Row],[200D EMA]])/Table2[[#This Row],[200D EMA]]</f>
        <v>-2.2643855897776587E-2</v>
      </c>
      <c r="V560">
        <v>0.65827866226360798</v>
      </c>
      <c r="W560">
        <v>162.27000000000001</v>
      </c>
      <c r="X560">
        <v>170</v>
      </c>
      <c r="Y560">
        <v>162.27000000000001</v>
      </c>
      <c r="Z560">
        <v>170</v>
      </c>
      <c r="AA560">
        <v>162.27000000000001</v>
      </c>
      <c r="AB560">
        <v>171.9</v>
      </c>
      <c r="AC560" s="1">
        <f>(Table2[[#This Row],[Close Price]]/Table2[[#This Row],[Day Low]])-1</f>
        <v>3.2168607875762589E-2</v>
      </c>
      <c r="AD560" s="1">
        <f>(Table2[[#This Row],[Day High]]/Table2[[#This Row],[Close Price]])-1</f>
        <v>1.4985969311600567E-2</v>
      </c>
      <c r="AE560" s="1">
        <f>(Table2[[#This Row],[Close Price]]/Table2[[#This Row],[Current Week Low]])-1</f>
        <v>3.2168607875762589E-2</v>
      </c>
      <c r="AF560" s="1">
        <f>(Table2[[#This Row],[Current Week High]]/Table2[[#This Row],[Close Price]])-1</f>
        <v>1.4985969311600567E-2</v>
      </c>
      <c r="AG560" s="1">
        <f>(Table2[[#This Row],[Close Price]]/Table2[[#This Row],[Current Month Low]])-1</f>
        <v>3.2168607875762589E-2</v>
      </c>
      <c r="AH560" s="1">
        <f>(Table2[[#This Row],[Current Month High]]/Table2[[#This Row],[Close Price]])-1</f>
        <v>2.6329930145083225E-2</v>
      </c>
      <c r="AI560">
        <v>34.7543136903695</v>
      </c>
      <c r="AJ560">
        <v>32.875842919476398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-0.14000000000000001</v>
      </c>
      <c r="AM560" t="s">
        <v>3189</v>
      </c>
      <c r="AN560">
        <v>-1.44</v>
      </c>
      <c r="AO560" t="s">
        <v>3189</v>
      </c>
      <c r="AP560">
        <v>3.8580921531015999E-2</v>
      </c>
      <c r="AQ560">
        <f>(Table2[[#This Row],[Sharpe Ratio]]-AVERAGE(Table2[Sharpe Ratio]))/_xlfn.STDEV.P(Table2[Sharpe Ratio])</f>
        <v>-0.30322762066500741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518</v>
      </c>
      <c r="AT560">
        <f>_xlfn.RANK.AVG(Table2[[#This Row],[6M Return vs Nifty Z-Score]],Table2[6M Return vs Nifty Z-Score])</f>
        <v>525</v>
      </c>
      <c r="AU560">
        <f>_xlfn.RANK.AVG(Table2[[#This Row],[Sharpe Ratio Z-Score]],Table2[Sharpe Ratio Z-Score])</f>
        <v>421</v>
      </c>
      <c r="AV560">
        <f>(Table2[[#This Row],[Rank 1Y]]+Table2[[#This Row],[Rank 6M]]+Table2[[#This Row],[Rank Sharpe]])/3</f>
        <v>488</v>
      </c>
    </row>
    <row r="561" spans="1:48" x14ac:dyDescent="0.3">
      <c r="A561" t="s">
        <v>1380</v>
      </c>
      <c r="B561" t="s">
        <v>1381</v>
      </c>
      <c r="C561" t="s">
        <v>3144</v>
      </c>
      <c r="D561" t="s">
        <v>21</v>
      </c>
      <c r="E561">
        <v>8228.7504398479996</v>
      </c>
      <c r="F561">
        <v>29.71</v>
      </c>
      <c r="G561">
        <v>34.779948240794504</v>
      </c>
      <c r="H561">
        <f>(Table2[[#This Row],[1Y Return vs Nifty]]-AVERAGE(Table2[1Y Return vs Nifty]))/_xlfn.STDEV.P(Table2[1Y Return vs Nifty])</f>
        <v>0.23378363182418424</v>
      </c>
      <c r="I561">
        <v>-13.0171596586517</v>
      </c>
      <c r="J561">
        <f>(Table2[[#This Row],[1M Return vs Nifty]]-AVERAGE(Table2[1M Return vs Nifty]))/_xlfn.STDEV.P(Table2[1M Return vs Nifty])</f>
        <v>-1.3449666988117857</v>
      </c>
      <c r="K561">
        <v>-36.492264425494596</v>
      </c>
      <c r="L561">
        <f>(Table2[[#This Row],[6M Return vs Nifty]]-AVERAGE(Table2[6M Return vs Nifty]))/_xlfn.STDEV.P(Table2[6M Return vs Nifty])</f>
        <v>-1.6156568502319815</v>
      </c>
      <c r="M561">
        <v>-3.39273099937592</v>
      </c>
      <c r="N561">
        <f>(Table2[[#This Row],[1W Return vs Nifty]]-AVERAGE(Table2[1W Return vs Nifty]))/_xlfn.STDEV.P(Table2[1W Return vs Nifty])</f>
        <v>-0.75247071534522736</v>
      </c>
      <c r="O561">
        <v>30.73</v>
      </c>
      <c r="P561">
        <v>30.949607805224201</v>
      </c>
      <c r="Q561">
        <v>29.3342743412625</v>
      </c>
      <c r="R561">
        <v>28.3674267572727</v>
      </c>
      <c r="S561" s="1">
        <f>(Table2[[#This Row],[Close Price]]-Table2[[#This Row],[20D EMA]])/Table2[[#This Row],[20D EMA]]</f>
        <v>-3.3192320208265527E-2</v>
      </c>
      <c r="T561" s="1">
        <f>(Table2[[#This Row],[Close Price]]-Table2[[#This Row],[50D EMA]])/Table2[[#This Row],[50D EMA]]</f>
        <v>-4.0052456012542995E-2</v>
      </c>
      <c r="U561" s="1">
        <f>(Table2[[#This Row],[Close Price]]-Table2[[#This Row],[200D EMA]])/Table2[[#This Row],[200D EMA]]</f>
        <v>1.2808418383440075E-2</v>
      </c>
      <c r="V561">
        <v>0.65221264830082104</v>
      </c>
      <c r="W561">
        <v>29.27</v>
      </c>
      <c r="X561">
        <v>30.28</v>
      </c>
      <c r="Y561">
        <v>29.27</v>
      </c>
      <c r="Z561">
        <v>30.28</v>
      </c>
      <c r="AA561">
        <v>29.27</v>
      </c>
      <c r="AB561">
        <v>31.64</v>
      </c>
      <c r="AC561" s="1">
        <f>(Table2[[#This Row],[Close Price]]/Table2[[#This Row],[Day Low]])-1</f>
        <v>1.5032456440041031E-2</v>
      </c>
      <c r="AD561" s="1">
        <f>(Table2[[#This Row],[Day High]]/Table2[[#This Row],[Close Price]])-1</f>
        <v>1.9185459441265484E-2</v>
      </c>
      <c r="AE561" s="1">
        <f>(Table2[[#This Row],[Close Price]]/Table2[[#This Row],[Current Week Low]])-1</f>
        <v>1.5032456440041031E-2</v>
      </c>
      <c r="AF561" s="1">
        <f>(Table2[[#This Row],[Current Week High]]/Table2[[#This Row],[Close Price]])-1</f>
        <v>1.9185459441265484E-2</v>
      </c>
      <c r="AG561" s="1">
        <f>(Table2[[#This Row],[Close Price]]/Table2[[#This Row],[Current Month Low]])-1</f>
        <v>1.5032456440041031E-2</v>
      </c>
      <c r="AH561" s="1">
        <f>(Table2[[#This Row],[Current Month High]]/Table2[[#This Row],[Close Price]])-1</f>
        <v>6.4961292494109646E-2</v>
      </c>
      <c r="AI561">
        <v>43.049478290137898</v>
      </c>
      <c r="AJ561">
        <v>81.158536585365795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-0.21</v>
      </c>
      <c r="AM561" t="s">
        <v>3189</v>
      </c>
      <c r="AN561">
        <v>-7.5</v>
      </c>
      <c r="AO561" t="s">
        <v>3189</v>
      </c>
      <c r="AP561">
        <v>3.6206202129576003E-2</v>
      </c>
      <c r="AQ561">
        <f>(Table2[[#This Row],[Sharpe Ratio]]-AVERAGE(Table2[Sharpe Ratio]))/_xlfn.STDEV.P(Table2[Sharpe Ratio])</f>
        <v>-0.33084460696491014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231</v>
      </c>
      <c r="AT561">
        <f>_xlfn.RANK.AVG(Table2[[#This Row],[6M Return vs Nifty Z-Score]],Table2[6M Return vs Nifty Z-Score])</f>
        <v>728</v>
      </c>
      <c r="AU561">
        <f>_xlfn.RANK.AVG(Table2[[#This Row],[Sharpe Ratio Z-Score]],Table2[Sharpe Ratio Z-Score])</f>
        <v>430</v>
      </c>
      <c r="AV561">
        <f>(Table2[[#This Row],[Rank 1Y]]+Table2[[#This Row],[Rank 6M]]+Table2[[#This Row],[Rank Sharpe]])/3</f>
        <v>463</v>
      </c>
    </row>
    <row r="562" spans="1:48" x14ac:dyDescent="0.3">
      <c r="A562" t="s">
        <v>691</v>
      </c>
      <c r="B562" t="s">
        <v>692</v>
      </c>
      <c r="C562" t="s">
        <v>3148</v>
      </c>
      <c r="D562" t="s">
        <v>54</v>
      </c>
      <c r="E562">
        <v>26470.026520829899</v>
      </c>
      <c r="F562">
        <v>490.95</v>
      </c>
      <c r="G562">
        <v>-5.3065462065246702</v>
      </c>
      <c r="H562">
        <f>(Table2[[#This Row],[1Y Return vs Nifty]]-AVERAGE(Table2[1Y Return vs Nifty]))/_xlfn.STDEV.P(Table2[1Y Return vs Nifty])</f>
        <v>-0.4809379199395688</v>
      </c>
      <c r="I562">
        <v>7.9907970531362897</v>
      </c>
      <c r="J562">
        <f>(Table2[[#This Row],[1M Return vs Nifty]]-AVERAGE(Table2[1M Return vs Nifty]))/_xlfn.STDEV.P(Table2[1M Return vs Nifty])</f>
        <v>0.68695384244029223</v>
      </c>
      <c r="K562">
        <v>8.9275028418425197</v>
      </c>
      <c r="L562">
        <f>(Table2[[#This Row],[6M Return vs Nifty]]-AVERAGE(Table2[6M Return vs Nifty]))/_xlfn.STDEV.P(Table2[6M Return vs Nifty])</f>
        <v>-0.14463913643967954</v>
      </c>
      <c r="M562">
        <v>3.45400899345525</v>
      </c>
      <c r="N562">
        <f>(Table2[[#This Row],[1W Return vs Nifty]]-AVERAGE(Table2[1W Return vs Nifty]))/_xlfn.STDEV.P(Table2[1W Return vs Nifty])</f>
        <v>0.5731726829608832</v>
      </c>
      <c r="O562">
        <v>461.68</v>
      </c>
      <c r="P562">
        <v>450.817855346062</v>
      </c>
      <c r="Q562">
        <v>427.11941870983497</v>
      </c>
      <c r="R562">
        <v>75.1413167824509</v>
      </c>
      <c r="S562" s="1">
        <f>(Table2[[#This Row],[Close Price]]-Table2[[#This Row],[20D EMA]])/Table2[[#This Row],[20D EMA]]</f>
        <v>6.3398891006757885E-2</v>
      </c>
      <c r="T562" s="1">
        <f>(Table2[[#This Row],[Close Price]]-Table2[[#This Row],[50D EMA]])/Table2[[#This Row],[50D EMA]]</f>
        <v>8.9020752346047352E-2</v>
      </c>
      <c r="U562" s="1">
        <f>(Table2[[#This Row],[Close Price]]-Table2[[#This Row],[200D EMA]])/Table2[[#This Row],[200D EMA]]</f>
        <v>0.14944434388624353</v>
      </c>
      <c r="V562">
        <v>1.1399468657412399</v>
      </c>
      <c r="W562">
        <v>478.05</v>
      </c>
      <c r="X562">
        <v>492.5</v>
      </c>
      <c r="Y562">
        <v>478.05</v>
      </c>
      <c r="Z562">
        <v>492.5</v>
      </c>
      <c r="AA562">
        <v>458.65</v>
      </c>
      <c r="AB562">
        <v>501.3</v>
      </c>
      <c r="AC562" s="1">
        <f>(Table2[[#This Row],[Close Price]]/Table2[[#This Row],[Day Low]])-1</f>
        <v>2.6984625039221832E-2</v>
      </c>
      <c r="AD562" s="1">
        <f>(Table2[[#This Row],[Day High]]/Table2[[#This Row],[Close Price]])-1</f>
        <v>3.1571443120481657E-3</v>
      </c>
      <c r="AE562" s="1">
        <f>(Table2[[#This Row],[Close Price]]/Table2[[#This Row],[Current Week Low]])-1</f>
        <v>2.6984625039221832E-2</v>
      </c>
      <c r="AF562" s="1">
        <f>(Table2[[#This Row],[Current Week High]]/Table2[[#This Row],[Close Price]])-1</f>
        <v>3.1571443120481657E-3</v>
      </c>
      <c r="AG562" s="1">
        <f>(Table2[[#This Row],[Close Price]]/Table2[[#This Row],[Current Month Low]])-1</f>
        <v>7.0424070642101766E-2</v>
      </c>
      <c r="AH562" s="1">
        <f>(Table2[[#This Row],[Current Month High]]/Table2[[#This Row],[Close Price]])-1</f>
        <v>2.1081576535288749E-2</v>
      </c>
      <c r="AI562">
        <v>2.10815765352887</v>
      </c>
      <c r="AJ562">
        <v>40.512306811677099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-0.04</v>
      </c>
      <c r="AM562" t="s">
        <v>3189</v>
      </c>
      <c r="AN562">
        <v>9.16</v>
      </c>
      <c r="AO562" t="s">
        <v>3191</v>
      </c>
      <c r="AP562">
        <v>-7.4210205674900998E-2</v>
      </c>
      <c r="AQ562">
        <f>(Table2[[#This Row],[Sharpe Ratio]]-AVERAGE(Table2[Sharpe Ratio]))/_xlfn.STDEV.P(Table2[Sharpe Ratio])</f>
        <v>-1.6149409173633613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-0.98039144834143421</v>
      </c>
      <c r="AS562">
        <f>_xlfn.RANK.AVG(Table2[[#This Row],[1Y Return vs Nifty Z-Score]],Table2[1Y Return vs Nifty Z-Score])</f>
        <v>470</v>
      </c>
      <c r="AT562">
        <f>_xlfn.RANK.AVG(Table2[[#This Row],[6M Return vs Nifty Z-Score]],Table2[6M Return vs Nifty Z-Score])</f>
        <v>376</v>
      </c>
      <c r="AU562">
        <f>_xlfn.RANK.AVG(Table2[[#This Row],[Sharpe Ratio Z-Score]],Table2[Sharpe Ratio Z-Score])</f>
        <v>696</v>
      </c>
      <c r="AV562">
        <f>(Table2[[#This Row],[Rank 1Y]]+Table2[[#This Row],[Rank 6M]]+Table2[[#This Row],[Rank Sharpe]])/3</f>
        <v>514</v>
      </c>
    </row>
    <row r="563" spans="1:48" x14ac:dyDescent="0.3">
      <c r="A563" t="s">
        <v>152</v>
      </c>
      <c r="B563" t="s">
        <v>153</v>
      </c>
      <c r="C563" t="s">
        <v>3143</v>
      </c>
      <c r="D563" t="s">
        <v>21</v>
      </c>
      <c r="E563">
        <v>181990.22372966001</v>
      </c>
      <c r="F563">
        <v>6146.6</v>
      </c>
      <c r="G563">
        <v>-14.2337690063555</v>
      </c>
      <c r="H563">
        <f>(Table2[[#This Row],[1Y Return vs Nifty]]-AVERAGE(Table2[1Y Return vs Nifty]))/_xlfn.STDEV.P(Table2[1Y Return vs Nifty])</f>
        <v>-0.64010570501044683</v>
      </c>
      <c r="I563">
        <v>10.5661368197442</v>
      </c>
      <c r="J563">
        <f>(Table2[[#This Row],[1M Return vs Nifty]]-AVERAGE(Table2[1M Return vs Nifty]))/_xlfn.STDEV.P(Table2[1M Return vs Nifty])</f>
        <v>0.93604450100670422</v>
      </c>
      <c r="K563">
        <v>9.1202558119581205</v>
      </c>
      <c r="L563">
        <f>(Table2[[#This Row],[6M Return vs Nifty]]-AVERAGE(Table2[6M Return vs Nifty]))/_xlfn.STDEV.P(Table2[6M Return vs Nifty])</f>
        <v>-0.1383964132712138</v>
      </c>
      <c r="M563">
        <v>1.80214041687764</v>
      </c>
      <c r="N563">
        <f>(Table2[[#This Row],[1W Return vs Nifty]]-AVERAGE(Table2[1W Return vs Nifty]))/_xlfn.STDEV.P(Table2[1W Return vs Nifty])</f>
        <v>0.25334329325100324</v>
      </c>
      <c r="O563">
        <v>5921.06</v>
      </c>
      <c r="P563">
        <v>5664.28099591299</v>
      </c>
      <c r="Q563">
        <v>5339.7276786021503</v>
      </c>
      <c r="R563">
        <v>71.426111088173997</v>
      </c>
      <c r="S563" s="1">
        <f>(Table2[[#This Row],[Close Price]]-Table2[[#This Row],[20D EMA]])/Table2[[#This Row],[20D EMA]]</f>
        <v>3.8091152597676758E-2</v>
      </c>
      <c r="T563" s="1">
        <f>(Table2[[#This Row],[Close Price]]-Table2[[#This Row],[50D EMA]])/Table2[[#This Row],[50D EMA]]</f>
        <v>8.5150966986811433E-2</v>
      </c>
      <c r="U563" s="1">
        <f>(Table2[[#This Row],[Close Price]]-Table2[[#This Row],[200D EMA]])/Table2[[#This Row],[200D EMA]]</f>
        <v>0.15110739160561004</v>
      </c>
      <c r="V563">
        <v>1.62408332157456</v>
      </c>
      <c r="W563">
        <v>6105</v>
      </c>
      <c r="X563">
        <v>6198.95</v>
      </c>
      <c r="Y563">
        <v>6105</v>
      </c>
      <c r="Z563">
        <v>6198.95</v>
      </c>
      <c r="AA563">
        <v>5989.75</v>
      </c>
      <c r="AB563">
        <v>6317.95</v>
      </c>
      <c r="AC563" s="1">
        <f>(Table2[[#This Row],[Close Price]]/Table2[[#This Row],[Day Low]])-1</f>
        <v>6.814086814086906E-3</v>
      </c>
      <c r="AD563" s="1">
        <f>(Table2[[#This Row],[Day High]]/Table2[[#This Row],[Close Price]])-1</f>
        <v>8.5169036540526655E-3</v>
      </c>
      <c r="AE563" s="1">
        <f>(Table2[[#This Row],[Close Price]]/Table2[[#This Row],[Current Week Low]])-1</f>
        <v>6.814086814086906E-3</v>
      </c>
      <c r="AF563" s="1">
        <f>(Table2[[#This Row],[Current Week High]]/Table2[[#This Row],[Close Price]])-1</f>
        <v>8.5169036540526655E-3</v>
      </c>
      <c r="AG563" s="1">
        <f>(Table2[[#This Row],[Close Price]]/Table2[[#This Row],[Current Month Low]])-1</f>
        <v>2.6186401769690004E-2</v>
      </c>
      <c r="AH563" s="1">
        <f>(Table2[[#This Row],[Current Month High]]/Table2[[#This Row],[Close Price]])-1</f>
        <v>2.7877200403475078E-2</v>
      </c>
      <c r="AI563">
        <v>4.8059089577977998</v>
      </c>
      <c r="AJ563">
        <v>36.181054823808303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0.01</v>
      </c>
      <c r="AM563" t="s">
        <v>3191</v>
      </c>
      <c r="AN563">
        <v>7.75</v>
      </c>
      <c r="AO563" t="s">
        <v>3191</v>
      </c>
      <c r="AP563">
        <v>-2.1645033452616001E-2</v>
      </c>
      <c r="AQ563">
        <f>(Table2[[#This Row],[Sharpe Ratio]]-AVERAGE(Table2[Sharpe Ratio]))/_xlfn.STDEV.P(Table2[Sharpe Ratio])</f>
        <v>-1.0036301072379257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-0.59274443126187881</v>
      </c>
      <c r="AS563">
        <f>_xlfn.RANK.AVG(Table2[[#This Row],[1Y Return vs Nifty Z-Score]],Table2[1Y Return vs Nifty Z-Score])</f>
        <v>544</v>
      </c>
      <c r="AT563">
        <f>_xlfn.RANK.AVG(Table2[[#This Row],[6M Return vs Nifty Z-Score]],Table2[6M Return vs Nifty Z-Score])</f>
        <v>372</v>
      </c>
      <c r="AU563">
        <f>_xlfn.RANK.AVG(Table2[[#This Row],[Sharpe Ratio Z-Score]],Table2[Sharpe Ratio Z-Score])</f>
        <v>626</v>
      </c>
      <c r="AV563">
        <f>(Table2[[#This Row],[Rank 1Y]]+Table2[[#This Row],[Rank 6M]]+Table2[[#This Row],[Rank Sharpe]])/3</f>
        <v>514</v>
      </c>
    </row>
    <row r="564" spans="1:48" x14ac:dyDescent="0.3">
      <c r="A564" t="s">
        <v>1971</v>
      </c>
      <c r="B564" t="s">
        <v>1972</v>
      </c>
      <c r="C564" t="s">
        <v>3151</v>
      </c>
      <c r="D564" t="s">
        <v>1484</v>
      </c>
      <c r="E564">
        <v>3525.4742631019899</v>
      </c>
      <c r="F564">
        <v>131.66</v>
      </c>
      <c r="G564">
        <v>-54.6278391085986</v>
      </c>
      <c r="H564">
        <f>(Table2[[#This Row],[1Y Return vs Nifty]]-AVERAGE(Table2[1Y Return vs Nifty]))/_xlfn.STDEV.P(Table2[1Y Return vs Nifty])</f>
        <v>-1.3603111723024306</v>
      </c>
      <c r="I564">
        <v>0.97213969108786302</v>
      </c>
      <c r="J564">
        <f>(Table2[[#This Row],[1M Return vs Nifty]]-AVERAGE(Table2[1M Return vs Nifty]))/_xlfn.STDEV.P(Table2[1M Return vs Nifty])</f>
        <v>8.0989560936354614E-3</v>
      </c>
      <c r="K564">
        <v>-11.7186581103718</v>
      </c>
      <c r="L564">
        <f>(Table2[[#This Row],[6M Return vs Nifty]]-AVERAGE(Table2[6M Return vs Nifty]))/_xlfn.STDEV.P(Table2[6M Return vs Nifty])</f>
        <v>-0.81330985647559917</v>
      </c>
      <c r="M564">
        <v>-0.26461382578095199</v>
      </c>
      <c r="N564">
        <f>(Table2[[#This Row],[1W Return vs Nifty]]-AVERAGE(Table2[1W Return vs Nifty]))/_xlfn.STDEV.P(Table2[1W Return vs Nifty])</f>
        <v>-0.14681490182726373</v>
      </c>
      <c r="O564">
        <v>131.94</v>
      </c>
      <c r="P564">
        <v>131.445932219214</v>
      </c>
      <c r="Q564">
        <v>137.98114401669</v>
      </c>
      <c r="R564">
        <v>47.877991842674398</v>
      </c>
      <c r="S564" s="1">
        <f>(Table2[[#This Row],[Close Price]]-Table2[[#This Row],[20D EMA]])/Table2[[#This Row],[20D EMA]]</f>
        <v>-2.1221767470062237E-3</v>
      </c>
      <c r="T564" s="1">
        <f>(Table2[[#This Row],[Close Price]]-Table2[[#This Row],[50D EMA]])/Table2[[#This Row],[50D EMA]]</f>
        <v>1.628561471411625E-3</v>
      </c>
      <c r="U564" s="1">
        <f>(Table2[[#This Row],[Close Price]]-Table2[[#This Row],[200D EMA]])/Table2[[#This Row],[200D EMA]]</f>
        <v>-4.5811651017514415E-2</v>
      </c>
      <c r="V564">
        <v>0.65043443073624796</v>
      </c>
      <c r="W564">
        <v>130.51</v>
      </c>
      <c r="X564">
        <v>137</v>
      </c>
      <c r="Y564">
        <v>130.51</v>
      </c>
      <c r="Z564">
        <v>137</v>
      </c>
      <c r="AA564">
        <v>128.96</v>
      </c>
      <c r="AB564">
        <v>139.69999999999999</v>
      </c>
      <c r="AC564" s="1">
        <f>(Table2[[#This Row],[Close Price]]/Table2[[#This Row],[Day Low]])-1</f>
        <v>8.8115853191326199E-3</v>
      </c>
      <c r="AD564" s="1">
        <f>(Table2[[#This Row],[Day High]]/Table2[[#This Row],[Close Price]])-1</f>
        <v>4.0559015646361773E-2</v>
      </c>
      <c r="AE564" s="1">
        <f>(Table2[[#This Row],[Close Price]]/Table2[[#This Row],[Current Week Low]])-1</f>
        <v>8.8115853191326199E-3</v>
      </c>
      <c r="AF564" s="1">
        <f>(Table2[[#This Row],[Current Week High]]/Table2[[#This Row],[Close Price]])-1</f>
        <v>4.0559015646361773E-2</v>
      </c>
      <c r="AG564" s="1">
        <f>(Table2[[#This Row],[Close Price]]/Table2[[#This Row],[Current Month Low]])-1</f>
        <v>2.0936724565756792E-2</v>
      </c>
      <c r="AH564" s="1">
        <f>(Table2[[#This Row],[Current Month High]]/Table2[[#This Row],[Close Price]])-1</f>
        <v>6.1066383108005384E-2</v>
      </c>
      <c r="AI564">
        <v>41.994531368676803</v>
      </c>
      <c r="AJ564">
        <v>26.050741981809399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-0.16</v>
      </c>
      <c r="AM564" t="s">
        <v>3189</v>
      </c>
      <c r="AN564">
        <v>2.19</v>
      </c>
      <c r="AO564" t="s">
        <v>3191</v>
      </c>
      <c r="AP564">
        <v>-6.9109964022499998E-2</v>
      </c>
      <c r="AQ564">
        <f>(Table2[[#This Row],[Sharpe Ratio]]-AVERAGE(Table2[Sharpe Ratio]))/_xlfn.STDEV.P(Table2[Sharpe Ratio])</f>
        <v>-1.5556272553975983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724</v>
      </c>
      <c r="AT564">
        <f>_xlfn.RANK.AVG(Table2[[#This Row],[6M Return vs Nifty Z-Score]],Table2[6M Return vs Nifty Z-Score])</f>
        <v>588</v>
      </c>
      <c r="AU564">
        <f>_xlfn.RANK.AVG(Table2[[#This Row],[Sharpe Ratio Z-Score]],Table2[Sharpe Ratio Z-Score])</f>
        <v>689</v>
      </c>
      <c r="AV564">
        <f>(Table2[[#This Row],[Rank 1Y]]+Table2[[#This Row],[Rank 6M]]+Table2[[#This Row],[Rank Sharpe]])/3</f>
        <v>667</v>
      </c>
    </row>
    <row r="565" spans="1:48" x14ac:dyDescent="0.3">
      <c r="A565" t="s">
        <v>745</v>
      </c>
      <c r="B565" t="s">
        <v>746</v>
      </c>
      <c r="C565" t="s">
        <v>3154</v>
      </c>
      <c r="D565" t="s">
        <v>747</v>
      </c>
      <c r="E565">
        <v>22534.2531585</v>
      </c>
      <c r="F565">
        <v>1414.95</v>
      </c>
      <c r="G565">
        <v>-24.1841920532075</v>
      </c>
      <c r="H565">
        <f>(Table2[[#This Row],[1Y Return vs Nifty]]-AVERAGE(Table2[1Y Return vs Nifty]))/_xlfn.STDEV.P(Table2[1Y Return vs Nifty])</f>
        <v>-0.81751662354556665</v>
      </c>
      <c r="I565">
        <v>-4.6602484723981901</v>
      </c>
      <c r="J565">
        <f>(Table2[[#This Row],[1M Return vs Nifty]]-AVERAGE(Table2[1M Return vs Nifty]))/_xlfn.STDEV.P(Table2[1M Return vs Nifty])</f>
        <v>-0.53667392985155504</v>
      </c>
      <c r="K565">
        <v>4.1997471634985999</v>
      </c>
      <c r="L565">
        <f>(Table2[[#This Row],[6M Return vs Nifty]]-AVERAGE(Table2[6M Return vs Nifty]))/_xlfn.STDEV.P(Table2[6M Return vs Nifty])</f>
        <v>-0.29775776226600209</v>
      </c>
      <c r="M565">
        <v>7.28583978001463</v>
      </c>
      <c r="N565">
        <f>(Table2[[#This Row],[1W Return vs Nifty]]-AVERAGE(Table2[1W Return vs Nifty]))/_xlfn.STDEV.P(Table2[1W Return vs Nifty])</f>
        <v>1.315079224022345</v>
      </c>
      <c r="O565">
        <v>1398.81</v>
      </c>
      <c r="P565">
        <v>1388.7535876716099</v>
      </c>
      <c r="Q565">
        <v>1326.9650998531099</v>
      </c>
      <c r="R565">
        <v>55.182389127758597</v>
      </c>
      <c r="S565" s="1">
        <f>(Table2[[#This Row],[Close Price]]-Table2[[#This Row],[20D EMA]])/Table2[[#This Row],[20D EMA]]</f>
        <v>1.1538379050764651E-2</v>
      </c>
      <c r="T565" s="1">
        <f>(Table2[[#This Row],[Close Price]]-Table2[[#This Row],[50D EMA]])/Table2[[#This Row],[50D EMA]]</f>
        <v>1.8863254475771429E-2</v>
      </c>
      <c r="U565" s="1">
        <f>(Table2[[#This Row],[Close Price]]-Table2[[#This Row],[200D EMA]])/Table2[[#This Row],[200D EMA]]</f>
        <v>6.6305361125646597E-2</v>
      </c>
      <c r="V565">
        <v>0.951210376120042</v>
      </c>
      <c r="W565">
        <v>1410</v>
      </c>
      <c r="X565">
        <v>1449.9</v>
      </c>
      <c r="Y565">
        <v>1410</v>
      </c>
      <c r="Z565">
        <v>1449.9</v>
      </c>
      <c r="AA565">
        <v>1347.65</v>
      </c>
      <c r="AB565">
        <v>1492.35</v>
      </c>
      <c r="AC565" s="1">
        <f>(Table2[[#This Row],[Close Price]]/Table2[[#This Row],[Day Low]])-1</f>
        <v>3.5106382978724593E-3</v>
      </c>
      <c r="AD565" s="1">
        <f>(Table2[[#This Row],[Day High]]/Table2[[#This Row],[Close Price]])-1</f>
        <v>2.4700519452984127E-2</v>
      </c>
      <c r="AE565" s="1">
        <f>(Table2[[#This Row],[Close Price]]/Table2[[#This Row],[Current Week Low]])-1</f>
        <v>3.5106382978724593E-3</v>
      </c>
      <c r="AF565" s="1">
        <f>(Table2[[#This Row],[Current Week High]]/Table2[[#This Row],[Close Price]])-1</f>
        <v>2.4700519452984127E-2</v>
      </c>
      <c r="AG565" s="1">
        <f>(Table2[[#This Row],[Close Price]]/Table2[[#This Row],[Current Month Low]])-1</f>
        <v>4.9938782324787656E-2</v>
      </c>
      <c r="AH565" s="1">
        <f>(Table2[[#This Row],[Current Month High]]/Table2[[#This Row],[Close Price]])-1</f>
        <v>5.470157956111521E-2</v>
      </c>
      <c r="AI565">
        <v>9.1911374960245809</v>
      </c>
      <c r="AJ565">
        <v>27.432791462151499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0.03</v>
      </c>
      <c r="AM565" t="s">
        <v>3191</v>
      </c>
      <c r="AN565">
        <v>4.87</v>
      </c>
      <c r="AO565" t="s">
        <v>3191</v>
      </c>
      <c r="AP565">
        <v>2.1994322636170001E-3</v>
      </c>
      <c r="AQ565">
        <f>(Table2[[#This Row],[Sharpe Ratio]]-AVERAGE(Table2[Sharpe Ratio]))/_xlfn.STDEV.P(Table2[Sharpe Ratio])</f>
        <v>-0.72632901532180483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-1.063198106962584</v>
      </c>
      <c r="AS565">
        <f>_xlfn.RANK.AVG(Table2[[#This Row],[1Y Return vs Nifty Z-Score]],Table2[1Y Return vs Nifty Z-Score])</f>
        <v>601</v>
      </c>
      <c r="AT565">
        <f>_xlfn.RANK.AVG(Table2[[#This Row],[6M Return vs Nifty Z-Score]],Table2[6M Return vs Nifty Z-Score])</f>
        <v>421</v>
      </c>
      <c r="AU565">
        <f>_xlfn.RANK.AVG(Table2[[#This Row],[Sharpe Ratio Z-Score]],Table2[Sharpe Ratio Z-Score])</f>
        <v>523</v>
      </c>
      <c r="AV565">
        <f>(Table2[[#This Row],[Rank 1Y]]+Table2[[#This Row],[Rank 6M]]+Table2[[#This Row],[Rank Sharpe]])/3</f>
        <v>515</v>
      </c>
    </row>
    <row r="566" spans="1:48" x14ac:dyDescent="0.3">
      <c r="A566" t="s">
        <v>736</v>
      </c>
      <c r="B566" t="s">
        <v>737</v>
      </c>
      <c r="C566" t="s">
        <v>3158</v>
      </c>
      <c r="D566" t="s">
        <v>163</v>
      </c>
      <c r="E566">
        <v>23409.7282356</v>
      </c>
      <c r="F566">
        <v>7951.2</v>
      </c>
      <c r="G566">
        <v>-20.6817625775208</v>
      </c>
      <c r="H566">
        <f>(Table2[[#This Row],[1Y Return vs Nifty]]-AVERAGE(Table2[1Y Return vs Nifty]))/_xlfn.STDEV.P(Table2[1Y Return vs Nifty])</f>
        <v>-0.7550701097179322</v>
      </c>
      <c r="I566">
        <v>-4.9337778588203696</v>
      </c>
      <c r="J566">
        <f>(Table2[[#This Row],[1M Return vs Nifty]]-AVERAGE(Table2[1M Return vs Nifty]))/_xlfn.STDEV.P(Table2[1M Return vs Nifty])</f>
        <v>-0.56313009531934843</v>
      </c>
      <c r="K566">
        <v>21.354579784964301</v>
      </c>
      <c r="L566">
        <f>(Table2[[#This Row],[6M Return vs Nifty]]-AVERAGE(Table2[6M Return vs Nifty]))/_xlfn.STDEV.P(Table2[6M Return vs Nifty])</f>
        <v>0.25783871436908312</v>
      </c>
      <c r="M566">
        <v>0.34928431964427498</v>
      </c>
      <c r="N566">
        <f>(Table2[[#This Row],[1W Return vs Nifty]]-AVERAGE(Table2[1W Return vs Nifty]))/_xlfn.STDEV.P(Table2[1W Return vs Nifty])</f>
        <v>-2.7953951277453062E-2</v>
      </c>
      <c r="O566">
        <v>7856.67</v>
      </c>
      <c r="P566">
        <v>7497.9419097577602</v>
      </c>
      <c r="Q566">
        <v>6846.8814682263401</v>
      </c>
      <c r="R566">
        <v>55.149045768786699</v>
      </c>
      <c r="S566" s="1">
        <f>(Table2[[#This Row],[Close Price]]-Table2[[#This Row],[20D EMA]])/Table2[[#This Row],[20D EMA]]</f>
        <v>1.203181500559394E-2</v>
      </c>
      <c r="T566" s="1">
        <f>(Table2[[#This Row],[Close Price]]-Table2[[#This Row],[50D EMA]])/Table2[[#This Row],[50D EMA]]</f>
        <v>6.0451000514204205E-2</v>
      </c>
      <c r="U566" s="1">
        <f>(Table2[[#This Row],[Close Price]]-Table2[[#This Row],[200D EMA]])/Table2[[#This Row],[200D EMA]]</f>
        <v>0.16128781210809093</v>
      </c>
      <c r="V566">
        <v>0.57665601454958604</v>
      </c>
      <c r="W566">
        <v>7827.55</v>
      </c>
      <c r="X566">
        <v>8065.7</v>
      </c>
      <c r="Y566">
        <v>7827.55</v>
      </c>
      <c r="Z566">
        <v>8065.7</v>
      </c>
      <c r="AA566">
        <v>7770</v>
      </c>
      <c r="AB566">
        <v>8065.7</v>
      </c>
      <c r="AC566" s="1">
        <f>(Table2[[#This Row],[Close Price]]/Table2[[#This Row],[Day Low]])-1</f>
        <v>1.5796769103997965E-2</v>
      </c>
      <c r="AD566" s="1">
        <f>(Table2[[#This Row],[Day High]]/Table2[[#This Row],[Close Price]])-1</f>
        <v>1.4400342086729134E-2</v>
      </c>
      <c r="AE566" s="1">
        <f>(Table2[[#This Row],[Close Price]]/Table2[[#This Row],[Current Week Low]])-1</f>
        <v>1.5796769103997965E-2</v>
      </c>
      <c r="AF566" s="1">
        <f>(Table2[[#This Row],[Current Week High]]/Table2[[#This Row],[Close Price]])-1</f>
        <v>1.4400342086729134E-2</v>
      </c>
      <c r="AG566" s="1">
        <f>(Table2[[#This Row],[Close Price]]/Table2[[#This Row],[Current Month Low]])-1</f>
        <v>2.3320463320463336E-2</v>
      </c>
      <c r="AH566" s="1">
        <f>(Table2[[#This Row],[Current Month High]]/Table2[[#This Row],[Close Price]])-1</f>
        <v>1.4400342086729134E-2</v>
      </c>
      <c r="AI566">
        <v>2.31663145185632</v>
      </c>
      <c r="AJ566">
        <v>53.650830458853797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0.21</v>
      </c>
      <c r="AM566" t="s">
        <v>3191</v>
      </c>
      <c r="AN566">
        <v>0.49</v>
      </c>
      <c r="AO566" t="s">
        <v>3191</v>
      </c>
      <c r="AP566">
        <v>-8.7704611663863993E-2</v>
      </c>
      <c r="AQ566">
        <f>(Table2[[#This Row],[Sharpe Ratio]]-AVERAGE(Table2[Sharpe Ratio]))/_xlfn.STDEV.P(Table2[Sharpe Ratio])</f>
        <v>-1.7718751745629835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-2.8601906165086342</v>
      </c>
      <c r="AS566">
        <f>_xlfn.RANK.AVG(Table2[[#This Row],[1Y Return vs Nifty Z-Score]],Table2[1Y Return vs Nifty Z-Score])</f>
        <v>585</v>
      </c>
      <c r="AT566">
        <f>_xlfn.RANK.AVG(Table2[[#This Row],[6M Return vs Nifty Z-Score]],Table2[6M Return vs Nifty Z-Score])</f>
        <v>247</v>
      </c>
      <c r="AU566">
        <f>_xlfn.RANK.AVG(Table2[[#This Row],[Sharpe Ratio Z-Score]],Table2[Sharpe Ratio Z-Score])</f>
        <v>714</v>
      </c>
      <c r="AV566">
        <f>(Table2[[#This Row],[Rank 1Y]]+Table2[[#This Row],[Rank 6M]]+Table2[[#This Row],[Rank Sharpe]])/3</f>
        <v>515.33333333333337</v>
      </c>
    </row>
    <row r="567" spans="1:48" x14ac:dyDescent="0.3">
      <c r="A567" t="s">
        <v>1718</v>
      </c>
      <c r="B567" t="s">
        <v>1719</v>
      </c>
      <c r="C567" t="s">
        <v>3154</v>
      </c>
      <c r="D567" t="s">
        <v>885</v>
      </c>
      <c r="E567">
        <v>4802.7019251749998</v>
      </c>
      <c r="F567">
        <v>391.65</v>
      </c>
      <c r="G567">
        <v>-25.597143794946401</v>
      </c>
      <c r="H567">
        <f>(Table2[[#This Row],[1Y Return vs Nifty]]-AVERAGE(Table2[1Y Return vs Nifty]))/_xlfn.STDEV.P(Table2[1Y Return vs Nifty])</f>
        <v>-0.84270882544164594</v>
      </c>
      <c r="I567">
        <v>5.7877819025424797</v>
      </c>
      <c r="J567">
        <f>(Table2[[#This Row],[1M Return vs Nifty]]-AVERAGE(Table2[1M Return vs Nifty]))/_xlfn.STDEV.P(Table2[1M Return vs Nifty])</f>
        <v>0.47387496958306996</v>
      </c>
      <c r="K567">
        <v>1.8448115957909299</v>
      </c>
      <c r="L567">
        <f>(Table2[[#This Row],[6M Return vs Nifty]]-AVERAGE(Table2[6M Return vs Nifty]))/_xlfn.STDEV.P(Table2[6M Return vs Nifty])</f>
        <v>-0.37402746031504303</v>
      </c>
      <c r="M567">
        <v>2.6672100020506302</v>
      </c>
      <c r="N567">
        <f>(Table2[[#This Row],[1W Return vs Nifty]]-AVERAGE(Table2[1W Return vs Nifty]))/_xlfn.STDEV.P(Table2[1W Return vs Nifty])</f>
        <v>0.42083523625755842</v>
      </c>
      <c r="O567">
        <v>381.86</v>
      </c>
      <c r="P567">
        <v>359.632501216327</v>
      </c>
      <c r="Q567">
        <v>344.557067956536</v>
      </c>
      <c r="R567">
        <v>56.086074257791999</v>
      </c>
      <c r="S567" s="1">
        <f>(Table2[[#This Row],[Close Price]]-Table2[[#This Row],[20D EMA]])/Table2[[#This Row],[20D EMA]]</f>
        <v>2.5637668255381458E-2</v>
      </c>
      <c r="T567" s="1">
        <f>(Table2[[#This Row],[Close Price]]-Table2[[#This Row],[50D EMA]])/Table2[[#This Row],[50D EMA]]</f>
        <v>8.9028379457878129E-2</v>
      </c>
      <c r="U567" s="1">
        <f>(Table2[[#This Row],[Close Price]]-Table2[[#This Row],[200D EMA]])/Table2[[#This Row],[200D EMA]]</f>
        <v>0.13667672621768565</v>
      </c>
      <c r="V567">
        <v>0.94485783083151498</v>
      </c>
      <c r="W567">
        <v>386.75</v>
      </c>
      <c r="X567">
        <v>396.45</v>
      </c>
      <c r="Y567">
        <v>386.75</v>
      </c>
      <c r="Z567">
        <v>396.45</v>
      </c>
      <c r="AA567">
        <v>386.75</v>
      </c>
      <c r="AB567">
        <v>412.95</v>
      </c>
      <c r="AC567" s="1">
        <f>(Table2[[#This Row],[Close Price]]/Table2[[#This Row],[Day Low]])-1</f>
        <v>1.2669683257918507E-2</v>
      </c>
      <c r="AD567" s="1">
        <f>(Table2[[#This Row],[Day High]]/Table2[[#This Row],[Close Price]])-1</f>
        <v>1.2255840674071372E-2</v>
      </c>
      <c r="AE567" s="1">
        <f>(Table2[[#This Row],[Close Price]]/Table2[[#This Row],[Current Week Low]])-1</f>
        <v>1.2669683257918507E-2</v>
      </c>
      <c r="AF567" s="1">
        <f>(Table2[[#This Row],[Current Week High]]/Table2[[#This Row],[Close Price]])-1</f>
        <v>1.2255840674071372E-2</v>
      </c>
      <c r="AG567" s="1">
        <f>(Table2[[#This Row],[Close Price]]/Table2[[#This Row],[Current Month Low]])-1</f>
        <v>1.2669683257918507E-2</v>
      </c>
      <c r="AH567" s="1">
        <f>(Table2[[#This Row],[Current Month High]]/Table2[[#This Row],[Close Price]])-1</f>
        <v>5.4385292991191214E-2</v>
      </c>
      <c r="AI567">
        <v>14.8729733180135</v>
      </c>
      <c r="AJ567">
        <v>46.165329352491099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0.2</v>
      </c>
      <c r="AM567" t="s">
        <v>3191</v>
      </c>
      <c r="AN567">
        <v>3.86</v>
      </c>
      <c r="AO567" t="s">
        <v>3191</v>
      </c>
      <c r="AP567">
        <v>1.4302139302227001E-2</v>
      </c>
      <c r="AQ567">
        <f>(Table2[[#This Row],[Sharpe Ratio]]-AVERAGE(Table2[Sharpe Ratio]))/_xlfn.STDEV.P(Table2[Sharpe Ratio])</f>
        <v>-0.58557963066846408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-0.90760571058452455</v>
      </c>
      <c r="AS567">
        <f>_xlfn.RANK.AVG(Table2[[#This Row],[1Y Return vs Nifty Z-Score]],Table2[1Y Return vs Nifty Z-Score])</f>
        <v>609</v>
      </c>
      <c r="AT567">
        <f>_xlfn.RANK.AVG(Table2[[#This Row],[6M Return vs Nifty Z-Score]],Table2[6M Return vs Nifty Z-Score])</f>
        <v>446</v>
      </c>
      <c r="AU567">
        <f>_xlfn.RANK.AVG(Table2[[#This Row],[Sharpe Ratio Z-Score]],Table2[Sharpe Ratio Z-Score])</f>
        <v>492</v>
      </c>
      <c r="AV567">
        <f>(Table2[[#This Row],[Rank 1Y]]+Table2[[#This Row],[Rank 6M]]+Table2[[#This Row],[Rank Sharpe]])/3</f>
        <v>515.66666666666663</v>
      </c>
    </row>
    <row r="568" spans="1:48" x14ac:dyDescent="0.3">
      <c r="A568" t="s">
        <v>2213</v>
      </c>
      <c r="B568" t="s">
        <v>2214</v>
      </c>
      <c r="C568" t="s">
        <v>3143</v>
      </c>
      <c r="D568" t="s">
        <v>292</v>
      </c>
      <c r="E568">
        <v>2634.78359172</v>
      </c>
      <c r="F568">
        <v>1765.2</v>
      </c>
      <c r="G568">
        <v>-11.436366045370001</v>
      </c>
      <c r="H568">
        <f>(Table2[[#This Row],[1Y Return vs Nifty]]-AVERAGE(Table2[1Y Return vs Nifty]))/_xlfn.STDEV.P(Table2[1Y Return vs Nifty])</f>
        <v>-0.59022945085677947</v>
      </c>
      <c r="I568">
        <v>-1.0968894248705201</v>
      </c>
      <c r="J568">
        <f>(Table2[[#This Row],[1M Return vs Nifty]]-AVERAGE(Table2[1M Return vs Nifty]))/_xlfn.STDEV.P(Table2[1M Return vs Nifty])</f>
        <v>-0.19202058998318308</v>
      </c>
      <c r="K568">
        <v>-9.6620359904065598</v>
      </c>
      <c r="L568">
        <f>(Table2[[#This Row],[6M Return vs Nifty]]-AVERAGE(Table2[6M Return vs Nifty]))/_xlfn.STDEV.P(Table2[6M Return vs Nifty])</f>
        <v>-0.74670168670583548</v>
      </c>
      <c r="M568">
        <v>3.3180140468953798</v>
      </c>
      <c r="N568">
        <f>(Table2[[#This Row],[1W Return vs Nifty]]-AVERAGE(Table2[1W Return vs Nifty]))/_xlfn.STDEV.P(Table2[1W Return vs Nifty])</f>
        <v>0.54684178631534874</v>
      </c>
      <c r="O568">
        <v>1769.14</v>
      </c>
      <c r="P568">
        <v>1768.6871980482499</v>
      </c>
      <c r="Q568">
        <v>1694.1022835148499</v>
      </c>
      <c r="R568">
        <v>48.887106891780199</v>
      </c>
      <c r="S568" s="1">
        <f>(Table2[[#This Row],[Close Price]]-Table2[[#This Row],[20D EMA]])/Table2[[#This Row],[20D EMA]]</f>
        <v>-2.2270707801530995E-3</v>
      </c>
      <c r="T568" s="1">
        <f>(Table2[[#This Row],[Close Price]]-Table2[[#This Row],[50D EMA]])/Table2[[#This Row],[50D EMA]]</f>
        <v>-1.9716307395100706E-3</v>
      </c>
      <c r="U568" s="1">
        <f>(Table2[[#This Row],[Close Price]]-Table2[[#This Row],[200D EMA]])/Table2[[#This Row],[200D EMA]]</f>
        <v>4.1967782687618894E-2</v>
      </c>
      <c r="V568">
        <v>0.54521614178742195</v>
      </c>
      <c r="W568">
        <v>1750</v>
      </c>
      <c r="X568">
        <v>1799</v>
      </c>
      <c r="Y568">
        <v>1750</v>
      </c>
      <c r="Z568">
        <v>1799</v>
      </c>
      <c r="AA568">
        <v>1733</v>
      </c>
      <c r="AB568">
        <v>1842</v>
      </c>
      <c r="AC568" s="1">
        <f>(Table2[[#This Row],[Close Price]]/Table2[[#This Row],[Day Low]])-1</f>
        <v>8.6857142857144076E-3</v>
      </c>
      <c r="AD568" s="1">
        <f>(Table2[[#This Row],[Day High]]/Table2[[#This Row],[Close Price]])-1</f>
        <v>1.9147971901200878E-2</v>
      </c>
      <c r="AE568" s="1">
        <f>(Table2[[#This Row],[Close Price]]/Table2[[#This Row],[Current Week Low]])-1</f>
        <v>8.6857142857144076E-3</v>
      </c>
      <c r="AF568" s="1">
        <f>(Table2[[#This Row],[Current Week High]]/Table2[[#This Row],[Close Price]])-1</f>
        <v>1.9147971901200878E-2</v>
      </c>
      <c r="AG568" s="1">
        <f>(Table2[[#This Row],[Close Price]]/Table2[[#This Row],[Current Month Low]])-1</f>
        <v>1.8580496249278822E-2</v>
      </c>
      <c r="AH568" s="1">
        <f>(Table2[[#This Row],[Current Month High]]/Table2[[#This Row],[Close Price]])-1</f>
        <v>4.3507817811012872E-2</v>
      </c>
      <c r="AI568">
        <v>20.518921368683401</v>
      </c>
      <c r="AJ568">
        <v>34.748091603053403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-0.16</v>
      </c>
      <c r="AM568" t="s">
        <v>3189</v>
      </c>
      <c r="AN568">
        <v>-0.9</v>
      </c>
      <c r="AO568" t="s">
        <v>3189</v>
      </c>
      <c r="AP568">
        <v>2.70124058582E-2</v>
      </c>
      <c r="AQ568">
        <f>(Table2[[#This Row],[Sharpe Ratio]]-AVERAGE(Table2[Sharpe Ratio]))/_xlfn.STDEV.P(Table2[Sharpe Ratio])</f>
        <v>-0.43776458475964403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-1.4198745259900931</v>
      </c>
      <c r="AS568">
        <f>_xlfn.RANK.AVG(Table2[[#This Row],[1Y Return vs Nifty Z-Score]],Table2[1Y Return vs Nifty Z-Score])</f>
        <v>524</v>
      </c>
      <c r="AT568">
        <f>_xlfn.RANK.AVG(Table2[[#This Row],[6M Return vs Nifty Z-Score]],Table2[6M Return vs Nifty Z-Score])</f>
        <v>568</v>
      </c>
      <c r="AU568">
        <f>_xlfn.RANK.AVG(Table2[[#This Row],[Sharpe Ratio Z-Score]],Table2[Sharpe Ratio Z-Score])</f>
        <v>456</v>
      </c>
      <c r="AV568">
        <f>(Table2[[#This Row],[Rank 1Y]]+Table2[[#This Row],[Rank 6M]]+Table2[[#This Row],[Rank Sharpe]])/3</f>
        <v>516</v>
      </c>
    </row>
    <row r="569" spans="1:48" x14ac:dyDescent="0.3">
      <c r="A569" t="s">
        <v>829</v>
      </c>
      <c r="B569" t="s">
        <v>830</v>
      </c>
      <c r="C569" t="s">
        <v>3160</v>
      </c>
      <c r="D569" t="s">
        <v>635</v>
      </c>
      <c r="E569">
        <v>19301.107755450001</v>
      </c>
      <c r="F569">
        <v>615.75</v>
      </c>
      <c r="G569">
        <v>77.336128967875894</v>
      </c>
      <c r="H569">
        <f>(Table2[[#This Row],[1Y Return vs Nifty]]-AVERAGE(Table2[1Y Return vs Nifty]))/_xlfn.STDEV.P(Table2[1Y Return vs Nifty])</f>
        <v>0.99253841808692822</v>
      </c>
      <c r="I569">
        <v>-12.032646362918801</v>
      </c>
      <c r="J569">
        <f>(Table2[[#This Row],[1M Return vs Nifty]]-AVERAGE(Table2[1M Return vs Nifty]))/_xlfn.STDEV.P(Table2[1M Return vs Nifty])</f>
        <v>-1.2497431215653148</v>
      </c>
      <c r="K569">
        <v>-18.936659398198302</v>
      </c>
      <c r="L569">
        <f>(Table2[[#This Row],[6M Return vs Nifty]]-AVERAGE(Table2[6M Return vs Nifty]))/_xlfn.STDEV.P(Table2[6M Return vs Nifty])</f>
        <v>-1.0470804896466779</v>
      </c>
      <c r="M569">
        <v>-6.7125523916129799</v>
      </c>
      <c r="N569">
        <f>(Table2[[#This Row],[1W Return vs Nifty]]-AVERAGE(Table2[1W Return vs Nifty]))/_xlfn.STDEV.P(Table2[1W Return vs Nifty])</f>
        <v>-1.3952436725164341</v>
      </c>
      <c r="O569">
        <v>665.25</v>
      </c>
      <c r="P569">
        <v>669.03644679903505</v>
      </c>
      <c r="Q569">
        <v>593.83329107622296</v>
      </c>
      <c r="R569">
        <v>15.747500402141499</v>
      </c>
      <c r="S569" s="1">
        <f>(Table2[[#This Row],[Close Price]]-Table2[[#This Row],[20D EMA]])/Table2[[#This Row],[20D EMA]]</f>
        <v>-7.4408117249154457E-2</v>
      </c>
      <c r="T569" s="1">
        <f>(Table2[[#This Row],[Close Price]]-Table2[[#This Row],[50D EMA]])/Table2[[#This Row],[50D EMA]]</f>
        <v>-7.9646552970291634E-2</v>
      </c>
      <c r="U569" s="1">
        <f>(Table2[[#This Row],[Close Price]]-Table2[[#This Row],[200D EMA]])/Table2[[#This Row],[200D EMA]]</f>
        <v>3.690717454398134E-2</v>
      </c>
      <c r="V569">
        <v>0.65016689011777595</v>
      </c>
      <c r="W569">
        <v>605.5</v>
      </c>
      <c r="X569">
        <v>625</v>
      </c>
      <c r="Y569">
        <v>605.5</v>
      </c>
      <c r="Z569">
        <v>625</v>
      </c>
      <c r="AA569">
        <v>605.5</v>
      </c>
      <c r="AB569">
        <v>687.2</v>
      </c>
      <c r="AC569" s="1">
        <f>(Table2[[#This Row],[Close Price]]/Table2[[#This Row],[Day Low]])-1</f>
        <v>1.6928158546655636E-2</v>
      </c>
      <c r="AD569" s="1">
        <f>(Table2[[#This Row],[Day High]]/Table2[[#This Row],[Close Price]])-1</f>
        <v>1.5022330491270885E-2</v>
      </c>
      <c r="AE569" s="1">
        <f>(Table2[[#This Row],[Close Price]]/Table2[[#This Row],[Current Week Low]])-1</f>
        <v>1.6928158546655636E-2</v>
      </c>
      <c r="AF569" s="1">
        <f>(Table2[[#This Row],[Current Week High]]/Table2[[#This Row],[Close Price]])-1</f>
        <v>1.5022330491270885E-2</v>
      </c>
      <c r="AG569" s="1">
        <f>(Table2[[#This Row],[Close Price]]/Table2[[#This Row],[Current Month Low]])-1</f>
        <v>1.6928158546655636E-2</v>
      </c>
      <c r="AH569" s="1">
        <f>(Table2[[#This Row],[Current Month High]]/Table2[[#This Row],[Close Price]])-1</f>
        <v>0.1160373528217622</v>
      </c>
      <c r="AI569">
        <v>27.040194884287398</v>
      </c>
      <c r="AJ569">
        <v>125.508148690715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-0.14000000000000001</v>
      </c>
      <c r="AM569" t="s">
        <v>3189</v>
      </c>
      <c r="AN569">
        <v>-10.5</v>
      </c>
      <c r="AO569" t="s">
        <v>3189</v>
      </c>
      <c r="AP569">
        <v>0.14429686662987501</v>
      </c>
      <c r="AQ569">
        <f>(Table2[[#This Row],[Sharpe Ratio]]-AVERAGE(Table2[Sharpe Ratio]))/_xlfn.STDEV.P(Table2[Sharpe Ratio])</f>
        <v>0.92620428851385583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97</v>
      </c>
      <c r="AT569">
        <f>_xlfn.RANK.AVG(Table2[[#This Row],[6M Return vs Nifty Z-Score]],Table2[6M Return vs Nifty Z-Score])</f>
        <v>667</v>
      </c>
      <c r="AU569">
        <f>_xlfn.RANK.AVG(Table2[[#This Row],[Sharpe Ratio Z-Score]],Table2[Sharpe Ratio Z-Score])</f>
        <v>125</v>
      </c>
      <c r="AV569">
        <f>(Table2[[#This Row],[Rank 1Y]]+Table2[[#This Row],[Rank 6M]]+Table2[[#This Row],[Rank Sharpe]])/3</f>
        <v>296.33333333333331</v>
      </c>
    </row>
    <row r="570" spans="1:48" x14ac:dyDescent="0.3">
      <c r="A570" t="s">
        <v>493</v>
      </c>
      <c r="B570" t="s">
        <v>494</v>
      </c>
      <c r="C570" t="s">
        <v>3143</v>
      </c>
      <c r="D570" t="s">
        <v>21</v>
      </c>
      <c r="E570">
        <v>43289.263955349998</v>
      </c>
      <c r="F570">
        <v>6490.75</v>
      </c>
      <c r="G570">
        <v>-8.1369263907854101</v>
      </c>
      <c r="H570">
        <f>(Table2[[#This Row],[1Y Return vs Nifty]]-AVERAGE(Table2[1Y Return vs Nifty]))/_xlfn.STDEV.P(Table2[1Y Return vs Nifty])</f>
        <v>-0.53140214100122107</v>
      </c>
      <c r="I570">
        <v>8.7519431350743897</v>
      </c>
      <c r="J570">
        <f>(Table2[[#This Row],[1M Return vs Nifty]]-AVERAGE(Table2[1M Return vs Nifty]))/_xlfn.STDEV.P(Table2[1M Return vs Nifty])</f>
        <v>0.76057301350016693</v>
      </c>
      <c r="K570">
        <v>-6.9691613357291402</v>
      </c>
      <c r="L570">
        <f>(Table2[[#This Row],[6M Return vs Nifty]]-AVERAGE(Table2[6M Return vs Nifty]))/_xlfn.STDEV.P(Table2[6M Return vs Nifty])</f>
        <v>-0.65948709807227612</v>
      </c>
      <c r="M570">
        <v>5.4694310294418802</v>
      </c>
      <c r="N570">
        <f>(Table2[[#This Row],[1W Return vs Nifty]]-AVERAGE(Table2[1W Return vs Nifty]))/_xlfn.STDEV.P(Table2[1W Return vs Nifty])</f>
        <v>0.96339210411660869</v>
      </c>
      <c r="O570">
        <v>6262.47</v>
      </c>
      <c r="P570">
        <v>6027.7355998942303</v>
      </c>
      <c r="Q570">
        <v>5657.0527094151303</v>
      </c>
      <c r="R570">
        <v>64.481908695220696</v>
      </c>
      <c r="S570" s="1">
        <f>(Table2[[#This Row],[Close Price]]-Table2[[#This Row],[20D EMA]])/Table2[[#This Row],[20D EMA]]</f>
        <v>3.6452070828283369E-2</v>
      </c>
      <c r="T570" s="1">
        <f>(Table2[[#This Row],[Close Price]]-Table2[[#This Row],[50D EMA]])/Table2[[#This Row],[50D EMA]]</f>
        <v>7.6813986352336744E-2</v>
      </c>
      <c r="U570" s="1">
        <f>(Table2[[#This Row],[Close Price]]-Table2[[#This Row],[200D EMA]])/Table2[[#This Row],[200D EMA]]</f>
        <v>0.14737308160437201</v>
      </c>
      <c r="V570">
        <v>0.877279064645755</v>
      </c>
      <c r="W570">
        <v>6431.15</v>
      </c>
      <c r="X570">
        <v>6693</v>
      </c>
      <c r="Y570">
        <v>6431.15</v>
      </c>
      <c r="Z570">
        <v>6693</v>
      </c>
      <c r="AA570">
        <v>6222.7</v>
      </c>
      <c r="AB570">
        <v>6713.75</v>
      </c>
      <c r="AC570" s="1">
        <f>(Table2[[#This Row],[Close Price]]/Table2[[#This Row],[Day Low]])-1</f>
        <v>9.2673938564642455E-3</v>
      </c>
      <c r="AD570" s="1">
        <f>(Table2[[#This Row],[Day High]]/Table2[[#This Row],[Close Price]])-1</f>
        <v>3.1159727304240548E-2</v>
      </c>
      <c r="AE570" s="1">
        <f>(Table2[[#This Row],[Close Price]]/Table2[[#This Row],[Current Week Low]])-1</f>
        <v>9.2673938564642455E-3</v>
      </c>
      <c r="AF570" s="1">
        <f>(Table2[[#This Row],[Current Week High]]/Table2[[#This Row],[Close Price]])-1</f>
        <v>3.1159727304240548E-2</v>
      </c>
      <c r="AG570" s="1">
        <f>(Table2[[#This Row],[Close Price]]/Table2[[#This Row],[Current Month Low]])-1</f>
        <v>4.3076156652257058E-2</v>
      </c>
      <c r="AH570" s="1">
        <f>(Table2[[#This Row],[Current Month High]]/Table2[[#This Row],[Close Price]])-1</f>
        <v>3.4356584370065057E-2</v>
      </c>
      <c r="AI570">
        <v>5.4955128452027697</v>
      </c>
      <c r="AJ570">
        <v>51.396582891130599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0.02</v>
      </c>
      <c r="AM570" t="s">
        <v>3191</v>
      </c>
      <c r="AN570">
        <v>6.68</v>
      </c>
      <c r="AO570" t="s">
        <v>3191</v>
      </c>
      <c r="AP570">
        <v>4.5106433052129998E-3</v>
      </c>
      <c r="AQ570">
        <f>(Table2[[#This Row],[Sharpe Ratio]]-AVERAGE(Table2[Sharpe Ratio]))/_xlfn.STDEV.P(Table2[Sharpe Ratio])</f>
        <v>-0.69945060449430407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-0.16637472595102554</v>
      </c>
      <c r="AS570">
        <f>_xlfn.RANK.AVG(Table2[[#This Row],[1Y Return vs Nifty Z-Score]],Table2[1Y Return vs Nifty Z-Score])</f>
        <v>491</v>
      </c>
      <c r="AT570">
        <f>_xlfn.RANK.AVG(Table2[[#This Row],[6M Return vs Nifty Z-Score]],Table2[6M Return vs Nifty Z-Score])</f>
        <v>542</v>
      </c>
      <c r="AU570">
        <f>_xlfn.RANK.AVG(Table2[[#This Row],[Sharpe Ratio Z-Score]],Table2[Sharpe Ratio Z-Score])</f>
        <v>517</v>
      </c>
      <c r="AV570">
        <f>(Table2[[#This Row],[Rank 1Y]]+Table2[[#This Row],[Rank 6M]]+Table2[[#This Row],[Rank Sharpe]])/3</f>
        <v>516.66666666666663</v>
      </c>
    </row>
    <row r="571" spans="1:48" x14ac:dyDescent="0.3">
      <c r="A571" t="s">
        <v>1631</v>
      </c>
      <c r="B571" t="s">
        <v>1632</v>
      </c>
      <c r="C571" t="s">
        <v>3154</v>
      </c>
      <c r="D571" t="s">
        <v>345</v>
      </c>
      <c r="E571">
        <v>5672.332424915</v>
      </c>
      <c r="F571">
        <v>265.85000000000002</v>
      </c>
      <c r="G571">
        <v>-15.2051185818009</v>
      </c>
      <c r="H571">
        <f>(Table2[[#This Row],[1Y Return vs Nifty]]-AVERAGE(Table2[1Y Return vs Nifty]))/_xlfn.STDEV.P(Table2[1Y Return vs Nifty])</f>
        <v>-0.65742436770318402</v>
      </c>
      <c r="I571">
        <v>-7.5164852588675304</v>
      </c>
      <c r="J571">
        <f>(Table2[[#This Row],[1M Return vs Nifty]]-AVERAGE(Table2[1M Return vs Nifty]))/_xlfn.STDEV.P(Table2[1M Return vs Nifty])</f>
        <v>-0.81293336225272406</v>
      </c>
      <c r="K571">
        <v>18.193173682820301</v>
      </c>
      <c r="L571">
        <f>(Table2[[#This Row],[6M Return vs Nifty]]-AVERAGE(Table2[6M Return vs Nifty]))/_xlfn.STDEV.P(Table2[6M Return vs Nifty])</f>
        <v>0.15544971819980469</v>
      </c>
      <c r="M571">
        <v>-1.4780177847709699</v>
      </c>
      <c r="N571">
        <f>(Table2[[#This Row],[1W Return vs Nifty]]-AVERAGE(Table2[1W Return vs Nifty]))/_xlfn.STDEV.P(Table2[1W Return vs Nifty])</f>
        <v>-0.38175020671657262</v>
      </c>
      <c r="O571">
        <v>265.99</v>
      </c>
      <c r="P571">
        <v>263.240815385806</v>
      </c>
      <c r="Q571">
        <v>242.60832611967999</v>
      </c>
      <c r="R571">
        <v>51.409540933290799</v>
      </c>
      <c r="S571" s="1">
        <f>(Table2[[#This Row],[Close Price]]-Table2[[#This Row],[20D EMA]])/Table2[[#This Row],[20D EMA]]</f>
        <v>-5.2633557652538197E-4</v>
      </c>
      <c r="T571" s="1">
        <f>(Table2[[#This Row],[Close Price]]-Table2[[#This Row],[50D EMA]])/Table2[[#This Row],[50D EMA]]</f>
        <v>9.9117783477839384E-3</v>
      </c>
      <c r="U571" s="1">
        <f>(Table2[[#This Row],[Close Price]]-Table2[[#This Row],[200D EMA]])/Table2[[#This Row],[200D EMA]]</f>
        <v>9.5799160119734689E-2</v>
      </c>
      <c r="V571">
        <v>0.63235993951275804</v>
      </c>
      <c r="W571">
        <v>252.25</v>
      </c>
      <c r="X571">
        <v>267.7</v>
      </c>
      <c r="Y571">
        <v>252.25</v>
      </c>
      <c r="Z571">
        <v>267.7</v>
      </c>
      <c r="AA571">
        <v>252.25</v>
      </c>
      <c r="AB571">
        <v>270</v>
      </c>
      <c r="AC571" s="1">
        <f>(Table2[[#This Row],[Close Price]]/Table2[[#This Row],[Day Low]])-1</f>
        <v>5.3914767096134852E-2</v>
      </c>
      <c r="AD571" s="1">
        <f>(Table2[[#This Row],[Day High]]/Table2[[#This Row],[Close Price]])-1</f>
        <v>6.9588113597891521E-3</v>
      </c>
      <c r="AE571" s="1">
        <f>(Table2[[#This Row],[Close Price]]/Table2[[#This Row],[Current Week Low]])-1</f>
        <v>5.3914767096134852E-2</v>
      </c>
      <c r="AF571" s="1">
        <f>(Table2[[#This Row],[Current Week High]]/Table2[[#This Row],[Close Price]])-1</f>
        <v>6.9588113597891521E-3</v>
      </c>
      <c r="AG571" s="1">
        <f>(Table2[[#This Row],[Close Price]]/Table2[[#This Row],[Current Month Low]])-1</f>
        <v>5.3914767096134852E-2</v>
      </c>
      <c r="AH571" s="1">
        <f>(Table2[[#This Row],[Current Month High]]/Table2[[#This Row],[Close Price]])-1</f>
        <v>1.5610306563851761E-2</v>
      </c>
      <c r="AI571">
        <v>11.754748918562999</v>
      </c>
      <c r="AJ571">
        <v>40.661375661375601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-0.03</v>
      </c>
      <c r="AM571" t="s">
        <v>3189</v>
      </c>
      <c r="AN571">
        <v>-2.19</v>
      </c>
      <c r="AO571" t="s">
        <v>3189</v>
      </c>
      <c r="AP571">
        <v>-9.7133222510914996E-2</v>
      </c>
      <c r="AQ571">
        <f>(Table2[[#This Row],[Sharpe Ratio]]-AVERAGE(Table2[Sharpe Ratio]))/_xlfn.STDEV.P(Table2[Sharpe Ratio])</f>
        <v>-1.8815259469583347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-3.5781841654310109</v>
      </c>
      <c r="AS571">
        <f>_xlfn.RANK.AVG(Table2[[#This Row],[1Y Return vs Nifty Z-Score]],Table2[1Y Return vs Nifty Z-Score])</f>
        <v>556</v>
      </c>
      <c r="AT571">
        <f>_xlfn.RANK.AVG(Table2[[#This Row],[6M Return vs Nifty Z-Score]],Table2[6M Return vs Nifty Z-Score])</f>
        <v>272</v>
      </c>
      <c r="AU571">
        <f>_xlfn.RANK.AVG(Table2[[#This Row],[Sharpe Ratio Z-Score]],Table2[Sharpe Ratio Z-Score])</f>
        <v>722</v>
      </c>
      <c r="AV571">
        <f>(Table2[[#This Row],[Rank 1Y]]+Table2[[#This Row],[Rank 6M]]+Table2[[#This Row],[Rank Sharpe]])/3</f>
        <v>516.66666666666663</v>
      </c>
    </row>
    <row r="572" spans="1:48" x14ac:dyDescent="0.3">
      <c r="A572" t="s">
        <v>19</v>
      </c>
      <c r="B572" t="s">
        <v>20</v>
      </c>
      <c r="C572" t="s">
        <v>3143</v>
      </c>
      <c r="D572" t="s">
        <v>21</v>
      </c>
      <c r="E572">
        <v>1609886.1315716901</v>
      </c>
      <c r="F572">
        <v>4449.55</v>
      </c>
      <c r="G572">
        <v>2.0221082753640101</v>
      </c>
      <c r="H572">
        <f>(Table2[[#This Row],[1Y Return vs Nifty]]-AVERAGE(Table2[1Y Return vs Nifty]))/_xlfn.STDEV.P(Table2[1Y Return vs Nifty])</f>
        <v>-0.35027178472738507</v>
      </c>
      <c r="I572">
        <v>2.6931408128502601</v>
      </c>
      <c r="J572">
        <f>(Table2[[#This Row],[1M Return vs Nifty]]-AVERAGE(Table2[1M Return vs Nifty]))/_xlfn.STDEV.P(Table2[1M Return vs Nifty])</f>
        <v>0.17455672153946203</v>
      </c>
      <c r="K572">
        <v>-2.9230041005888499</v>
      </c>
      <c r="L572">
        <f>(Table2[[#This Row],[6M Return vs Nifty]]-AVERAGE(Table2[6M Return vs Nifty]))/_xlfn.STDEV.P(Table2[6M Return vs Nifty])</f>
        <v>-0.52844351674682721</v>
      </c>
      <c r="M572">
        <v>-1.50556054832783</v>
      </c>
      <c r="N572">
        <f>(Table2[[#This Row],[1W Return vs Nifty]]-AVERAGE(Table2[1W Return vs Nifty]))/_xlfn.STDEV.P(Table2[1W Return vs Nifty])</f>
        <v>-0.3870829464903171</v>
      </c>
      <c r="O572">
        <v>4441.83</v>
      </c>
      <c r="P572">
        <v>4302.75806372635</v>
      </c>
      <c r="Q572">
        <v>3982.8961211037299</v>
      </c>
      <c r="R572">
        <v>44.595676717329397</v>
      </c>
      <c r="S572" s="1">
        <f>(Table2[[#This Row],[Close Price]]-Table2[[#This Row],[20D EMA]])/Table2[[#This Row],[20D EMA]]</f>
        <v>1.7380223916719584E-3</v>
      </c>
      <c r="T572" s="1">
        <f>(Table2[[#This Row],[Close Price]]-Table2[[#This Row],[50D EMA]])/Table2[[#This Row],[50D EMA]]</f>
        <v>3.4115777391983522E-2</v>
      </c>
      <c r="U572" s="1">
        <f>(Table2[[#This Row],[Close Price]]-Table2[[#This Row],[200D EMA]])/Table2[[#This Row],[200D EMA]]</f>
        <v>0.11716446141380969</v>
      </c>
      <c r="V572">
        <v>0.69847977504940695</v>
      </c>
      <c r="W572">
        <v>4430.5</v>
      </c>
      <c r="X572">
        <v>4490.25</v>
      </c>
      <c r="Y572">
        <v>4430.5</v>
      </c>
      <c r="Z572">
        <v>4490.25</v>
      </c>
      <c r="AA572">
        <v>4430.5</v>
      </c>
      <c r="AB572">
        <v>4588</v>
      </c>
      <c r="AC572" s="1">
        <f>(Table2[[#This Row],[Close Price]]/Table2[[#This Row],[Day Low]])-1</f>
        <v>4.2997404356168722E-3</v>
      </c>
      <c r="AD572" s="1">
        <f>(Table2[[#This Row],[Day High]]/Table2[[#This Row],[Close Price]])-1</f>
        <v>9.1469923924891727E-3</v>
      </c>
      <c r="AE572" s="1">
        <f>(Table2[[#This Row],[Close Price]]/Table2[[#This Row],[Current Week Low]])-1</f>
        <v>4.2997404356168722E-3</v>
      </c>
      <c r="AF572" s="1">
        <f>(Table2[[#This Row],[Current Week High]]/Table2[[#This Row],[Close Price]])-1</f>
        <v>9.1469923924891727E-3</v>
      </c>
      <c r="AG572" s="1">
        <f>(Table2[[#This Row],[Close Price]]/Table2[[#This Row],[Current Month Low]])-1</f>
        <v>4.2997404356168722E-3</v>
      </c>
      <c r="AH572" s="1">
        <f>(Table2[[#This Row],[Current Month High]]/Table2[[#This Row],[Close Price]])-1</f>
        <v>3.1115506062410869E-2</v>
      </c>
      <c r="AI572">
        <v>3.2070658830668202</v>
      </c>
      <c r="AJ572">
        <v>34.3868921775898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-0.02</v>
      </c>
      <c r="AM572" t="s">
        <v>3189</v>
      </c>
      <c r="AN572">
        <v>-1.17</v>
      </c>
      <c r="AO572" t="s">
        <v>3189</v>
      </c>
      <c r="AP572">
        <v>-2.6064910200729999E-2</v>
      </c>
      <c r="AQ572">
        <f>(Table2[[#This Row],[Sharpe Ratio]]-AVERAGE(Table2[Sharpe Ratio]))/_xlfn.STDEV.P(Table2[Sharpe Ratio])</f>
        <v>-1.055031411967194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-2.1462729383922614</v>
      </c>
      <c r="AS572">
        <f>_xlfn.RANK.AVG(Table2[[#This Row],[1Y Return vs Nifty Z-Score]],Table2[1Y Return vs Nifty Z-Score])</f>
        <v>419</v>
      </c>
      <c r="AT572">
        <f>_xlfn.RANK.AVG(Table2[[#This Row],[6M Return vs Nifty Z-Score]],Table2[6M Return vs Nifty Z-Score])</f>
        <v>500</v>
      </c>
      <c r="AU572">
        <f>_xlfn.RANK.AVG(Table2[[#This Row],[Sharpe Ratio Z-Score]],Table2[Sharpe Ratio Z-Score])</f>
        <v>632</v>
      </c>
      <c r="AV572">
        <f>(Table2[[#This Row],[Rank 1Y]]+Table2[[#This Row],[Rank 6M]]+Table2[[#This Row],[Rank Sharpe]])/3</f>
        <v>517</v>
      </c>
    </row>
    <row r="573" spans="1:48" x14ac:dyDescent="0.3">
      <c r="A573" t="s">
        <v>2147</v>
      </c>
      <c r="B573" t="s">
        <v>2148</v>
      </c>
      <c r="C573" t="s">
        <v>3148</v>
      </c>
      <c r="D573" t="s">
        <v>274</v>
      </c>
      <c r="E573">
        <v>2818.1576235099901</v>
      </c>
      <c r="F573">
        <v>480.05</v>
      </c>
      <c r="G573">
        <v>-21.772600406682599</v>
      </c>
      <c r="H573">
        <f>(Table2[[#This Row],[1Y Return vs Nifty]]-AVERAGE(Table2[1Y Return vs Nifty]))/_xlfn.STDEV.P(Table2[1Y Return vs Nifty])</f>
        <v>-0.77451918643891415</v>
      </c>
      <c r="I573">
        <v>9.9439207046110791</v>
      </c>
      <c r="J573">
        <f>(Table2[[#This Row],[1M Return vs Nifty]]-AVERAGE(Table2[1M Return vs Nifty]))/_xlfn.STDEV.P(Table2[1M Return vs Nifty])</f>
        <v>0.87586284113458368</v>
      </c>
      <c r="K573">
        <v>14.1527964579012</v>
      </c>
      <c r="L573">
        <f>(Table2[[#This Row],[6M Return vs Nifty]]-AVERAGE(Table2[6M Return vs Nifty]))/_xlfn.STDEV.P(Table2[6M Return vs Nifty])</f>
        <v>2.4593335046711594E-2</v>
      </c>
      <c r="M573">
        <v>6.7494217154638703</v>
      </c>
      <c r="N573">
        <f>(Table2[[#This Row],[1W Return vs Nifty]]-AVERAGE(Table2[1W Return vs Nifty]))/_xlfn.STDEV.P(Table2[1W Return vs Nifty])</f>
        <v>1.2112197132554097</v>
      </c>
      <c r="O573">
        <v>444.43</v>
      </c>
      <c r="P573">
        <v>427.26575758426299</v>
      </c>
      <c r="Q573">
        <v>413.079473303675</v>
      </c>
      <c r="R573">
        <v>74.082317237150306</v>
      </c>
      <c r="S573" s="1">
        <f>(Table2[[#This Row],[Close Price]]-Table2[[#This Row],[20D EMA]])/Table2[[#This Row],[20D EMA]]</f>
        <v>8.0147604797155922E-2</v>
      </c>
      <c r="T573" s="1">
        <f>(Table2[[#This Row],[Close Price]]-Table2[[#This Row],[50D EMA]])/Table2[[#This Row],[50D EMA]]</f>
        <v>0.12353960381514358</v>
      </c>
      <c r="U573" s="1">
        <f>(Table2[[#This Row],[Close Price]]-Table2[[#This Row],[200D EMA]])/Table2[[#This Row],[200D EMA]]</f>
        <v>0.16212504136484091</v>
      </c>
      <c r="V573">
        <v>1.4699447818726199</v>
      </c>
      <c r="W573">
        <v>460</v>
      </c>
      <c r="X573">
        <v>494.9</v>
      </c>
      <c r="Y573">
        <v>460</v>
      </c>
      <c r="Z573">
        <v>494.9</v>
      </c>
      <c r="AA573">
        <v>428.55</v>
      </c>
      <c r="AB573">
        <v>494.9</v>
      </c>
      <c r="AC573" s="1">
        <f>(Table2[[#This Row],[Close Price]]/Table2[[#This Row],[Day Low]])-1</f>
        <v>4.3586956521739051E-2</v>
      </c>
      <c r="AD573" s="1">
        <f>(Table2[[#This Row],[Day High]]/Table2[[#This Row],[Close Price]])-1</f>
        <v>3.0934277679408373E-2</v>
      </c>
      <c r="AE573" s="1">
        <f>(Table2[[#This Row],[Close Price]]/Table2[[#This Row],[Current Week Low]])-1</f>
        <v>4.3586956521739051E-2</v>
      </c>
      <c r="AF573" s="1">
        <f>(Table2[[#This Row],[Current Week High]]/Table2[[#This Row],[Close Price]])-1</f>
        <v>3.0934277679408373E-2</v>
      </c>
      <c r="AG573" s="1">
        <f>(Table2[[#This Row],[Close Price]]/Table2[[#This Row],[Current Month Low]])-1</f>
        <v>0.12017267530043174</v>
      </c>
      <c r="AH573" s="1">
        <f>(Table2[[#This Row],[Current Month High]]/Table2[[#This Row],[Close Price]])-1</f>
        <v>3.0934277679408373E-2</v>
      </c>
      <c r="AI573">
        <v>11.6342047703364</v>
      </c>
      <c r="AJ573">
        <v>45.095964938793998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-0.03</v>
      </c>
      <c r="AM573" t="s">
        <v>3189</v>
      </c>
      <c r="AN573">
        <v>2.88</v>
      </c>
      <c r="AO573" t="s">
        <v>3191</v>
      </c>
      <c r="AP573">
        <v>-3.3990920056366003E-2</v>
      </c>
      <c r="AQ573">
        <f>(Table2[[#This Row],[Sharpe Ratio]]-AVERAGE(Table2[Sharpe Ratio]))/_xlfn.STDEV.P(Table2[Sharpe Ratio])</f>
        <v>-1.1472075677956513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0.18994913520213941</v>
      </c>
      <c r="AS573">
        <f>_xlfn.RANK.AVG(Table2[[#This Row],[1Y Return vs Nifty Z-Score]],Table2[1Y Return vs Nifty Z-Score])</f>
        <v>591</v>
      </c>
      <c r="AT573">
        <f>_xlfn.RANK.AVG(Table2[[#This Row],[6M Return vs Nifty Z-Score]],Table2[6M Return vs Nifty Z-Score])</f>
        <v>311</v>
      </c>
      <c r="AU573">
        <f>_xlfn.RANK.AVG(Table2[[#This Row],[Sharpe Ratio Z-Score]],Table2[Sharpe Ratio Z-Score])</f>
        <v>652</v>
      </c>
      <c r="AV573">
        <f>(Table2[[#This Row],[Rank 1Y]]+Table2[[#This Row],[Rank 6M]]+Table2[[#This Row],[Rank Sharpe]])/3</f>
        <v>518</v>
      </c>
    </row>
    <row r="574" spans="1:48" x14ac:dyDescent="0.3">
      <c r="A574" t="s">
        <v>1149</v>
      </c>
      <c r="B574" t="s">
        <v>1150</v>
      </c>
      <c r="C574" t="s">
        <v>3158</v>
      </c>
      <c r="D574" t="s">
        <v>490</v>
      </c>
      <c r="E574">
        <v>10842.772256639901</v>
      </c>
      <c r="F574">
        <v>3058.2</v>
      </c>
      <c r="G574">
        <v>-15.4322313098557</v>
      </c>
      <c r="H574">
        <f>(Table2[[#This Row],[1Y Return vs Nifty]]-AVERAGE(Table2[1Y Return vs Nifty]))/_xlfn.STDEV.P(Table2[1Y Return vs Nifty])</f>
        <v>-0.66147367068311769</v>
      </c>
      <c r="I574">
        <v>2.6876696927100898</v>
      </c>
      <c r="J574">
        <f>(Table2[[#This Row],[1M Return vs Nifty]]-AVERAGE(Table2[1M Return vs Nifty]))/_xlfn.STDEV.P(Table2[1M Return vs Nifty])</f>
        <v>0.17402754673445914</v>
      </c>
      <c r="K574">
        <v>14.012685528408101</v>
      </c>
      <c r="L574">
        <f>(Table2[[#This Row],[6M Return vs Nifty]]-AVERAGE(Table2[6M Return vs Nifty]))/_xlfn.STDEV.P(Table2[6M Return vs Nifty])</f>
        <v>2.005553858537942E-2</v>
      </c>
      <c r="M574">
        <v>5.2341180398551197</v>
      </c>
      <c r="N574">
        <f>(Table2[[#This Row],[1W Return vs Nifty]]-AVERAGE(Table2[1W Return vs Nifty]))/_xlfn.STDEV.P(Table2[1W Return vs Nifty])</f>
        <v>0.9178315728991272</v>
      </c>
      <c r="O574">
        <v>2913.35</v>
      </c>
      <c r="P574">
        <v>2854.33297797654</v>
      </c>
      <c r="Q574">
        <v>2714.9053861141801</v>
      </c>
      <c r="R574">
        <v>69.335018724600005</v>
      </c>
      <c r="S574" s="1">
        <f>(Table2[[#This Row],[Close Price]]-Table2[[#This Row],[20D EMA]])/Table2[[#This Row],[20D EMA]]</f>
        <v>4.9719395197967947E-2</v>
      </c>
      <c r="T574" s="1">
        <f>(Table2[[#This Row],[Close Price]]-Table2[[#This Row],[50D EMA]])/Table2[[#This Row],[50D EMA]]</f>
        <v>7.142369989642304E-2</v>
      </c>
      <c r="U574" s="1">
        <f>(Table2[[#This Row],[Close Price]]-Table2[[#This Row],[200D EMA]])/Table2[[#This Row],[200D EMA]]</f>
        <v>0.12644809489187178</v>
      </c>
      <c r="V574">
        <v>1.21978191320117</v>
      </c>
      <c r="W574">
        <v>3004</v>
      </c>
      <c r="X574">
        <v>3150</v>
      </c>
      <c r="Y574">
        <v>3004</v>
      </c>
      <c r="Z574">
        <v>3150</v>
      </c>
      <c r="AA574">
        <v>2840.35</v>
      </c>
      <c r="AB574">
        <v>3150</v>
      </c>
      <c r="AC574" s="1">
        <f>(Table2[[#This Row],[Close Price]]/Table2[[#This Row],[Day Low]])-1</f>
        <v>1.8042609853528457E-2</v>
      </c>
      <c r="AD574" s="1">
        <f>(Table2[[#This Row],[Day High]]/Table2[[#This Row],[Close Price]])-1</f>
        <v>3.0017657445556178E-2</v>
      </c>
      <c r="AE574" s="1">
        <f>(Table2[[#This Row],[Close Price]]/Table2[[#This Row],[Current Week Low]])-1</f>
        <v>1.8042609853528457E-2</v>
      </c>
      <c r="AF574" s="1">
        <f>(Table2[[#This Row],[Current Week High]]/Table2[[#This Row],[Close Price]])-1</f>
        <v>3.0017657445556178E-2</v>
      </c>
      <c r="AG574" s="1">
        <f>(Table2[[#This Row],[Close Price]]/Table2[[#This Row],[Current Month Low]])-1</f>
        <v>7.6698294224303298E-2</v>
      </c>
      <c r="AH574" s="1">
        <f>(Table2[[#This Row],[Current Month High]]/Table2[[#This Row],[Close Price]])-1</f>
        <v>3.0017657445556178E-2</v>
      </c>
      <c r="AI574">
        <v>4.8999411418481502</v>
      </c>
      <c r="AJ574">
        <v>36.101468624833103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-0.01</v>
      </c>
      <c r="AM574" t="s">
        <v>3189</v>
      </c>
      <c r="AN574">
        <v>4.3499999999999996</v>
      </c>
      <c r="AO574" t="s">
        <v>3191</v>
      </c>
      <c r="AP574">
        <v>-6.5544834836432003E-2</v>
      </c>
      <c r="AQ574">
        <f>(Table2[[#This Row],[Sharpe Ratio]]-AVERAGE(Table2[Sharpe Ratio]))/_xlfn.STDEV.P(Table2[Sharpe Ratio])</f>
        <v>-1.5141663047567269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-1.0637253172208792</v>
      </c>
      <c r="AS574">
        <f>_xlfn.RANK.AVG(Table2[[#This Row],[1Y Return vs Nifty Z-Score]],Table2[1Y Return vs Nifty Z-Score])</f>
        <v>557</v>
      </c>
      <c r="AT574">
        <f>_xlfn.RANK.AVG(Table2[[#This Row],[6M Return vs Nifty Z-Score]],Table2[6M Return vs Nifty Z-Score])</f>
        <v>318</v>
      </c>
      <c r="AU574">
        <f>_xlfn.RANK.AVG(Table2[[#This Row],[Sharpe Ratio Z-Score]],Table2[Sharpe Ratio Z-Score])</f>
        <v>685</v>
      </c>
      <c r="AV574">
        <f>(Table2[[#This Row],[Rank 1Y]]+Table2[[#This Row],[Rank 6M]]+Table2[[#This Row],[Rank Sharpe]])/3</f>
        <v>520</v>
      </c>
    </row>
    <row r="575" spans="1:48" x14ac:dyDescent="0.3">
      <c r="A575" t="s">
        <v>1942</v>
      </c>
      <c r="B575" t="s">
        <v>1943</v>
      </c>
      <c r="C575" t="s">
        <v>3146</v>
      </c>
      <c r="D575" t="s">
        <v>988</v>
      </c>
      <c r="E575">
        <v>3669.78799801999</v>
      </c>
      <c r="F575">
        <v>453.4</v>
      </c>
      <c r="G575">
        <v>-22.722331665305301</v>
      </c>
      <c r="H575">
        <f>(Table2[[#This Row],[1Y Return vs Nifty]]-AVERAGE(Table2[1Y Return vs Nifty]))/_xlfn.STDEV.P(Table2[1Y Return vs Nifty])</f>
        <v>-0.79145240567596709</v>
      </c>
      <c r="I575">
        <v>13.3832816408993</v>
      </c>
      <c r="J575">
        <f>(Table2[[#This Row],[1M Return vs Nifty]]-AVERAGE(Table2[1M Return vs Nifty]))/_xlfn.STDEV.P(Table2[1M Return vs Nifty])</f>
        <v>1.208522900896732</v>
      </c>
      <c r="K575">
        <v>8.0487711661362304</v>
      </c>
      <c r="L575">
        <f>(Table2[[#This Row],[6M Return vs Nifty]]-AVERAGE(Table2[6M Return vs Nifty]))/_xlfn.STDEV.P(Table2[6M Return vs Nifty])</f>
        <v>-0.17309876841062355</v>
      </c>
      <c r="M575">
        <v>-3.2336333998897402</v>
      </c>
      <c r="N575">
        <f>(Table2[[#This Row],[1W Return vs Nifty]]-AVERAGE(Table2[1W Return vs Nifty]))/_xlfn.STDEV.P(Table2[1W Return vs Nifty])</f>
        <v>-0.7216667586204164</v>
      </c>
      <c r="O575">
        <v>440.91</v>
      </c>
      <c r="P575">
        <v>422.41843102747799</v>
      </c>
      <c r="Q575">
        <v>403.58812586868999</v>
      </c>
      <c r="R575">
        <v>54.624657315246701</v>
      </c>
      <c r="S575" s="1">
        <f>(Table2[[#This Row],[Close Price]]-Table2[[#This Row],[20D EMA]])/Table2[[#This Row],[20D EMA]]</f>
        <v>2.8327776643759389E-2</v>
      </c>
      <c r="T575" s="1">
        <f>(Table2[[#This Row],[Close Price]]-Table2[[#This Row],[50D EMA]])/Table2[[#This Row],[50D EMA]]</f>
        <v>7.3343317187091819E-2</v>
      </c>
      <c r="U575" s="1">
        <f>(Table2[[#This Row],[Close Price]]-Table2[[#This Row],[200D EMA]])/Table2[[#This Row],[200D EMA]]</f>
        <v>0.1234225462508196</v>
      </c>
      <c r="V575">
        <v>2.4459733126776602</v>
      </c>
      <c r="W575">
        <v>448.3</v>
      </c>
      <c r="X575">
        <v>458</v>
      </c>
      <c r="Y575">
        <v>448.3</v>
      </c>
      <c r="Z575">
        <v>458</v>
      </c>
      <c r="AA575">
        <v>446.55</v>
      </c>
      <c r="AB575">
        <v>486.8</v>
      </c>
      <c r="AC575" s="1">
        <f>(Table2[[#This Row],[Close Price]]/Table2[[#This Row],[Day Low]])-1</f>
        <v>1.1376310506357346E-2</v>
      </c>
      <c r="AD575" s="1">
        <f>(Table2[[#This Row],[Day High]]/Table2[[#This Row],[Close Price]])-1</f>
        <v>1.0145566828407615E-2</v>
      </c>
      <c r="AE575" s="1">
        <f>(Table2[[#This Row],[Close Price]]/Table2[[#This Row],[Current Week Low]])-1</f>
        <v>1.1376310506357346E-2</v>
      </c>
      <c r="AF575" s="1">
        <f>(Table2[[#This Row],[Current Week High]]/Table2[[#This Row],[Close Price]])-1</f>
        <v>1.0145566828407615E-2</v>
      </c>
      <c r="AG575" s="1">
        <f>(Table2[[#This Row],[Close Price]]/Table2[[#This Row],[Current Month Low]])-1</f>
        <v>1.5339827566901665E-2</v>
      </c>
      <c r="AH575" s="1">
        <f>(Table2[[#This Row],[Current Month High]]/Table2[[#This Row],[Close Price]])-1</f>
        <v>7.3665637406263862E-2</v>
      </c>
      <c r="AI575">
        <v>10.057344508160501</v>
      </c>
      <c r="AJ575">
        <v>34.122171276438301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-0.08</v>
      </c>
      <c r="AM575" t="s">
        <v>3189</v>
      </c>
      <c r="AN575">
        <v>3.93</v>
      </c>
      <c r="AO575" t="s">
        <v>3191</v>
      </c>
      <c r="AP575">
        <v>-3.339485721168E-3</v>
      </c>
      <c r="AQ575">
        <f>(Table2[[#This Row],[Sharpe Ratio]]-AVERAGE(Table2[Sharpe Ratio]))/_xlfn.STDEV.P(Table2[Sharpe Ratio])</f>
        <v>-0.790744298242951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-1.268439330053226</v>
      </c>
      <c r="AS575">
        <f>_xlfn.RANK.AVG(Table2[[#This Row],[1Y Return vs Nifty Z-Score]],Table2[1Y Return vs Nifty Z-Score])</f>
        <v>597</v>
      </c>
      <c r="AT575">
        <f>_xlfn.RANK.AVG(Table2[[#This Row],[6M Return vs Nifty Z-Score]],Table2[6M Return vs Nifty Z-Score])</f>
        <v>384</v>
      </c>
      <c r="AU575">
        <f>_xlfn.RANK.AVG(Table2[[#This Row],[Sharpe Ratio Z-Score]],Table2[Sharpe Ratio Z-Score])</f>
        <v>585</v>
      </c>
      <c r="AV575">
        <f>(Table2[[#This Row],[Rank 1Y]]+Table2[[#This Row],[Rank 6M]]+Table2[[#This Row],[Rank Sharpe]])/3</f>
        <v>522</v>
      </c>
    </row>
    <row r="576" spans="1:48" x14ac:dyDescent="0.3">
      <c r="A576" t="s">
        <v>1575</v>
      </c>
      <c r="B576" t="s">
        <v>1576</v>
      </c>
      <c r="C576" t="s">
        <v>3151</v>
      </c>
      <c r="D576" t="s">
        <v>483</v>
      </c>
      <c r="E576">
        <v>6147.3025588800001</v>
      </c>
      <c r="F576">
        <v>1138.2</v>
      </c>
      <c r="G576">
        <v>-44.418715435217401</v>
      </c>
      <c r="H576">
        <f>(Table2[[#This Row],[1Y Return vs Nifty]]-AVERAGE(Table2[1Y Return vs Nifty]))/_xlfn.STDEV.P(Table2[1Y Return vs Nifty])</f>
        <v>-1.1782877548250998</v>
      </c>
      <c r="I576">
        <v>0.24770157833799999</v>
      </c>
      <c r="J576">
        <f>(Table2[[#This Row],[1M Return vs Nifty]]-AVERAGE(Table2[1M Return vs Nifty]))/_xlfn.STDEV.P(Table2[1M Return vs Nifty])</f>
        <v>-6.1969766074683089E-2</v>
      </c>
      <c r="K576">
        <v>-6.9814254341160202</v>
      </c>
      <c r="L576">
        <f>(Table2[[#This Row],[6M Return vs Nifty]]-AVERAGE(Table2[6M Return vs Nifty]))/_xlfn.STDEV.P(Table2[6M Return vs Nifty])</f>
        <v>-0.65988429750891364</v>
      </c>
      <c r="M576">
        <v>-2.2401882045659098</v>
      </c>
      <c r="N576">
        <f>(Table2[[#This Row],[1W Return vs Nifty]]-AVERAGE(Table2[1W Return vs Nifty]))/_xlfn.STDEV.P(Table2[1W Return vs Nifty])</f>
        <v>-0.52931914995718876</v>
      </c>
      <c r="O576">
        <v>1146.74</v>
      </c>
      <c r="P576">
        <v>1120.32818152393</v>
      </c>
      <c r="Q576">
        <v>1120.7923719984601</v>
      </c>
      <c r="R576">
        <v>41.734824924722197</v>
      </c>
      <c r="S576" s="1">
        <f>(Table2[[#This Row],[Close Price]]-Table2[[#This Row],[20D EMA]])/Table2[[#This Row],[20D EMA]]</f>
        <v>-7.4471981443046927E-3</v>
      </c>
      <c r="T576" s="1">
        <f>(Table2[[#This Row],[Close Price]]-Table2[[#This Row],[50D EMA]])/Table2[[#This Row],[50D EMA]]</f>
        <v>1.5952306449847471E-2</v>
      </c>
      <c r="U576" s="1">
        <f>(Table2[[#This Row],[Close Price]]-Table2[[#This Row],[200D EMA]])/Table2[[#This Row],[200D EMA]]</f>
        <v>1.5531536827379344E-2</v>
      </c>
      <c r="V576">
        <v>0.65009532411835402</v>
      </c>
      <c r="W576">
        <v>1112</v>
      </c>
      <c r="X576">
        <v>1150.5999999999999</v>
      </c>
      <c r="Y576">
        <v>1112</v>
      </c>
      <c r="Z576">
        <v>1150.5999999999999</v>
      </c>
      <c r="AA576">
        <v>1112</v>
      </c>
      <c r="AB576">
        <v>1194.95</v>
      </c>
      <c r="AC576" s="1">
        <f>(Table2[[#This Row],[Close Price]]/Table2[[#This Row],[Day Low]])-1</f>
        <v>2.35611510791367E-2</v>
      </c>
      <c r="AD576" s="1">
        <f>(Table2[[#This Row],[Day High]]/Table2[[#This Row],[Close Price]])-1</f>
        <v>1.0894394658232276E-2</v>
      </c>
      <c r="AE576" s="1">
        <f>(Table2[[#This Row],[Close Price]]/Table2[[#This Row],[Current Week Low]])-1</f>
        <v>2.35611510791367E-2</v>
      </c>
      <c r="AF576" s="1">
        <f>(Table2[[#This Row],[Current Week High]]/Table2[[#This Row],[Close Price]])-1</f>
        <v>1.0894394658232276E-2</v>
      </c>
      <c r="AG576" s="1">
        <f>(Table2[[#This Row],[Close Price]]/Table2[[#This Row],[Current Month Low]])-1</f>
        <v>2.35611510791367E-2</v>
      </c>
      <c r="AH576" s="1">
        <f>(Table2[[#This Row],[Current Month High]]/Table2[[#This Row],[Close Price]])-1</f>
        <v>4.9859427165700243E-2</v>
      </c>
      <c r="AI576">
        <v>23.4141627130556</v>
      </c>
      <c r="AJ576">
        <v>21.9543555126968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-0.04</v>
      </c>
      <c r="AM576" t="s">
        <v>3189</v>
      </c>
      <c r="AN576">
        <v>-1.18</v>
      </c>
      <c r="AO576" t="s">
        <v>3189</v>
      </c>
      <c r="AP576">
        <v>-5.2729406874109999E-2</v>
      </c>
      <c r="AQ576">
        <f>(Table2[[#This Row],[Sharpe Ratio]]-AVERAGE(Table2[Sharpe Ratio]))/_xlfn.STDEV.P(Table2[Sharpe Ratio])</f>
        <v>-1.3651282759907919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697</v>
      </c>
      <c r="AT576">
        <f>_xlfn.RANK.AVG(Table2[[#This Row],[6M Return vs Nifty Z-Score]],Table2[6M Return vs Nifty Z-Score])</f>
        <v>543</v>
      </c>
      <c r="AU576">
        <f>_xlfn.RANK.AVG(Table2[[#This Row],[Sharpe Ratio Z-Score]],Table2[Sharpe Ratio Z-Score])</f>
        <v>671</v>
      </c>
      <c r="AV576">
        <f>(Table2[[#This Row],[Rank 1Y]]+Table2[[#This Row],[Rank 6M]]+Table2[[#This Row],[Rank Sharpe]])/3</f>
        <v>637</v>
      </c>
    </row>
    <row r="577" spans="1:48" x14ac:dyDescent="0.3">
      <c r="A577" t="s">
        <v>1024</v>
      </c>
      <c r="B577" t="s">
        <v>1025</v>
      </c>
      <c r="C577" t="s">
        <v>3143</v>
      </c>
      <c r="D577" t="s">
        <v>292</v>
      </c>
      <c r="E577">
        <v>13571.915013939901</v>
      </c>
      <c r="F577">
        <v>984.35</v>
      </c>
      <c r="G577">
        <v>12.884804118230299</v>
      </c>
      <c r="H577">
        <f>(Table2[[#This Row],[1Y Return vs Nifty]]-AVERAGE(Table2[1Y Return vs Nifty]))/_xlfn.STDEV.P(Table2[1Y Return vs Nifty])</f>
        <v>-0.15659551205270431</v>
      </c>
      <c r="I577">
        <v>3.0994828779747099</v>
      </c>
      <c r="J577">
        <f>(Table2[[#This Row],[1M Return vs Nifty]]-AVERAGE(Table2[1M Return vs Nifty]))/_xlfn.STDEV.P(Table2[1M Return vs Nifty])</f>
        <v>0.21385872507214579</v>
      </c>
      <c r="K577">
        <v>-20.722410172785601</v>
      </c>
      <c r="L577">
        <f>(Table2[[#This Row],[6M Return vs Nifty]]-AVERAGE(Table2[6M Return vs Nifty]))/_xlfn.STDEV.P(Table2[6M Return vs Nifty])</f>
        <v>-1.1049159031655251</v>
      </c>
      <c r="M577">
        <v>1.1887654988251199</v>
      </c>
      <c r="N577">
        <f>(Table2[[#This Row],[1W Return vs Nifty]]-AVERAGE(Table2[1W Return vs Nifty]))/_xlfn.STDEV.P(Table2[1W Return vs Nifty])</f>
        <v>0.13458364827335806</v>
      </c>
      <c r="O577">
        <v>982.83</v>
      </c>
      <c r="P577">
        <v>989.28523374091799</v>
      </c>
      <c r="Q577">
        <v>932.79982794176306</v>
      </c>
      <c r="R577">
        <v>50.5480121061685</v>
      </c>
      <c r="S577" s="1">
        <f>(Table2[[#This Row],[Close Price]]-Table2[[#This Row],[20D EMA]])/Table2[[#This Row],[20D EMA]]</f>
        <v>1.5465543379831524E-3</v>
      </c>
      <c r="T577" s="1">
        <f>(Table2[[#This Row],[Close Price]]-Table2[[#This Row],[50D EMA]])/Table2[[#This Row],[50D EMA]]</f>
        <v>-4.9886863490883199E-3</v>
      </c>
      <c r="U577" s="1">
        <f>(Table2[[#This Row],[Close Price]]-Table2[[#This Row],[200D EMA]])/Table2[[#This Row],[200D EMA]]</f>
        <v>5.5263916774066307E-2</v>
      </c>
      <c r="V577">
        <v>0.64735175078301999</v>
      </c>
      <c r="W577">
        <v>981</v>
      </c>
      <c r="X577">
        <v>996.3</v>
      </c>
      <c r="Y577">
        <v>981</v>
      </c>
      <c r="Z577">
        <v>996.3</v>
      </c>
      <c r="AA577">
        <v>975</v>
      </c>
      <c r="AB577">
        <v>1024</v>
      </c>
      <c r="AC577" s="1">
        <f>(Table2[[#This Row],[Close Price]]/Table2[[#This Row],[Day Low]])-1</f>
        <v>3.4148827726809827E-3</v>
      </c>
      <c r="AD577" s="1">
        <f>(Table2[[#This Row],[Day High]]/Table2[[#This Row],[Close Price]])-1</f>
        <v>1.2139990856910643E-2</v>
      </c>
      <c r="AE577" s="1">
        <f>(Table2[[#This Row],[Close Price]]/Table2[[#This Row],[Current Week Low]])-1</f>
        <v>3.4148827726809827E-3</v>
      </c>
      <c r="AF577" s="1">
        <f>(Table2[[#This Row],[Current Week High]]/Table2[[#This Row],[Close Price]])-1</f>
        <v>1.2139990856910643E-2</v>
      </c>
      <c r="AG577" s="1">
        <f>(Table2[[#This Row],[Close Price]]/Table2[[#This Row],[Current Month Low]])-1</f>
        <v>9.5897435897436267E-3</v>
      </c>
      <c r="AH577" s="1">
        <f>(Table2[[#This Row],[Current Month High]]/Table2[[#This Row],[Close Price]])-1</f>
        <v>4.0280388073347773E-2</v>
      </c>
      <c r="AI577">
        <v>21.8062680956976</v>
      </c>
      <c r="AJ577">
        <v>57.496000000000002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-0.21</v>
      </c>
      <c r="AM577" t="s">
        <v>3189</v>
      </c>
      <c r="AN577">
        <v>0.22</v>
      </c>
      <c r="AO577" t="s">
        <v>3191</v>
      </c>
      <c r="AP577">
        <v>3.4662699929712E-2</v>
      </c>
      <c r="AQ577">
        <f>(Table2[[#This Row],[Sharpe Ratio]]-AVERAGE(Table2[Sharpe Ratio]))/_xlfn.STDEV.P(Table2[Sharpe Ratio])</f>
        <v>-0.34879488735663372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351</v>
      </c>
      <c r="AT577">
        <f>_xlfn.RANK.AVG(Table2[[#This Row],[6M Return vs Nifty Z-Score]],Table2[6M Return vs Nifty Z-Score])</f>
        <v>677</v>
      </c>
      <c r="AU577">
        <f>_xlfn.RANK.AVG(Table2[[#This Row],[Sharpe Ratio Z-Score]],Table2[Sharpe Ratio Z-Score])</f>
        <v>434</v>
      </c>
      <c r="AV577">
        <f>(Table2[[#This Row],[Rank 1Y]]+Table2[[#This Row],[Rank 6M]]+Table2[[#This Row],[Rank Sharpe]])/3</f>
        <v>487.33333333333331</v>
      </c>
    </row>
    <row r="578" spans="1:48" x14ac:dyDescent="0.3">
      <c r="A578" t="s">
        <v>484</v>
      </c>
      <c r="B578" t="s">
        <v>485</v>
      </c>
      <c r="C578" t="s">
        <v>3155</v>
      </c>
      <c r="D578" t="s">
        <v>135</v>
      </c>
      <c r="E578">
        <v>43751.701866504998</v>
      </c>
      <c r="F578">
        <v>49484.35</v>
      </c>
      <c r="G578">
        <v>-0.115046560571475</v>
      </c>
      <c r="H578">
        <f>(Table2[[#This Row],[1Y Return vs Nifty]]-AVERAGE(Table2[1Y Return vs Nifty]))/_xlfn.STDEV.P(Table2[1Y Return vs Nifty])</f>
        <v>-0.38837615483404497</v>
      </c>
      <c r="I578">
        <v>-8.1436833004106806</v>
      </c>
      <c r="J578">
        <f>(Table2[[#This Row],[1M Return vs Nifty]]-AVERAGE(Table2[1M Return vs Nifty]))/_xlfn.STDEV.P(Table2[1M Return vs Nifty])</f>
        <v>-0.87359688139114167</v>
      </c>
      <c r="K578">
        <v>21.841525964472201</v>
      </c>
      <c r="L578">
        <f>(Table2[[#This Row],[6M Return vs Nifty]]-AVERAGE(Table2[6M Return vs Nifty]))/_xlfn.STDEV.P(Table2[6M Return vs Nifty])</f>
        <v>0.27360952295785207</v>
      </c>
      <c r="M578">
        <v>-3.0340074785454898</v>
      </c>
      <c r="N578">
        <f>(Table2[[#This Row],[1W Return vs Nifty]]-AVERAGE(Table2[1W Return vs Nifty]))/_xlfn.STDEV.P(Table2[1W Return vs Nifty])</f>
        <v>-0.68301584080582689</v>
      </c>
      <c r="O578">
        <v>51080.95</v>
      </c>
      <c r="P578">
        <v>52007.085950489898</v>
      </c>
      <c r="Q578">
        <v>47230.241687493202</v>
      </c>
      <c r="R578">
        <v>31.6373072774118</v>
      </c>
      <c r="S578" s="1">
        <f>(Table2[[#This Row],[Close Price]]-Table2[[#This Row],[20D EMA]])/Table2[[#This Row],[20D EMA]]</f>
        <v>-3.1256270684080829E-2</v>
      </c>
      <c r="T578" s="1">
        <f>(Table2[[#This Row],[Close Price]]-Table2[[#This Row],[50D EMA]])/Table2[[#This Row],[50D EMA]]</f>
        <v>-4.8507542854670092E-2</v>
      </c>
      <c r="U578" s="1">
        <f>(Table2[[#This Row],[Close Price]]-Table2[[#This Row],[200D EMA]])/Table2[[#This Row],[200D EMA]]</f>
        <v>4.7725953371602056E-2</v>
      </c>
      <c r="V578">
        <v>0.64085633523680297</v>
      </c>
      <c r="W578">
        <v>48890</v>
      </c>
      <c r="X578">
        <v>49880</v>
      </c>
      <c r="Y578">
        <v>48890</v>
      </c>
      <c r="Z578">
        <v>49880</v>
      </c>
      <c r="AA578">
        <v>48826.7</v>
      </c>
      <c r="AB578">
        <v>51380</v>
      </c>
      <c r="AC578" s="1">
        <f>(Table2[[#This Row],[Close Price]]/Table2[[#This Row],[Day Low]])-1</f>
        <v>1.2156882798118218E-2</v>
      </c>
      <c r="AD578" s="1">
        <f>(Table2[[#This Row],[Day High]]/Table2[[#This Row],[Close Price]])-1</f>
        <v>7.9954571495837179E-3</v>
      </c>
      <c r="AE578" s="1">
        <f>(Table2[[#This Row],[Close Price]]/Table2[[#This Row],[Current Week Low]])-1</f>
        <v>1.2156882798118218E-2</v>
      </c>
      <c r="AF578" s="1">
        <f>(Table2[[#This Row],[Current Week High]]/Table2[[#This Row],[Close Price]])-1</f>
        <v>7.9954571495837179E-3</v>
      </c>
      <c r="AG578" s="1">
        <f>(Table2[[#This Row],[Close Price]]/Table2[[#This Row],[Current Month Low]])-1</f>
        <v>1.3469065081195275E-2</v>
      </c>
      <c r="AH578" s="1">
        <f>(Table2[[#This Row],[Current Month High]]/Table2[[#This Row],[Close Price]])-1</f>
        <v>3.8308071137642452E-2</v>
      </c>
      <c r="AI578">
        <v>21.238330906640101</v>
      </c>
      <c r="AJ578">
        <v>41.473996289064097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-0.19</v>
      </c>
      <c r="AM578" t="s">
        <v>3189</v>
      </c>
      <c r="AN578">
        <v>-5.23</v>
      </c>
      <c r="AO578" t="s">
        <v>3189</v>
      </c>
      <c r="AP578">
        <v>-2.0496801415163E-2</v>
      </c>
      <c r="AQ578">
        <f>(Table2[[#This Row],[Sharpe Ratio]]-AVERAGE(Table2[Sharpe Ratio]))/_xlfn.STDEV.P(Table2[Sharpe Ratio])</f>
        <v>-0.99027665232943407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435</v>
      </c>
      <c r="AT578">
        <f>_xlfn.RANK.AVG(Table2[[#This Row],[6M Return vs Nifty Z-Score]],Table2[6M Return vs Nifty Z-Score])</f>
        <v>240</v>
      </c>
      <c r="AU578">
        <f>_xlfn.RANK.AVG(Table2[[#This Row],[Sharpe Ratio Z-Score]],Table2[Sharpe Ratio Z-Score])</f>
        <v>623</v>
      </c>
      <c r="AV578">
        <f>(Table2[[#This Row],[Rank 1Y]]+Table2[[#This Row],[Rank 6M]]+Table2[[#This Row],[Rank Sharpe]])/3</f>
        <v>432.66666666666669</v>
      </c>
    </row>
    <row r="579" spans="1:48" x14ac:dyDescent="0.3">
      <c r="A579" t="s">
        <v>1635</v>
      </c>
      <c r="B579" t="s">
        <v>1636</v>
      </c>
      <c r="C579" t="s">
        <v>3155</v>
      </c>
      <c r="D579" t="s">
        <v>257</v>
      </c>
      <c r="E579">
        <v>5575.6170478199901</v>
      </c>
      <c r="F579">
        <v>703.05</v>
      </c>
      <c r="G579">
        <v>-26.4857398830456</v>
      </c>
      <c r="H579">
        <f>(Table2[[#This Row],[1Y Return vs Nifty]]-AVERAGE(Table2[1Y Return vs Nifty]))/_xlfn.STDEV.P(Table2[1Y Return vs Nifty])</f>
        <v>-0.85855203607240071</v>
      </c>
      <c r="I579">
        <v>-10.5744399509685</v>
      </c>
      <c r="J579">
        <f>(Table2[[#This Row],[1M Return vs Nifty]]-AVERAGE(Table2[1M Return vs Nifty]))/_xlfn.STDEV.P(Table2[1M Return vs Nifty])</f>
        <v>-1.1087032478414354</v>
      </c>
      <c r="K579">
        <v>-16.173355688563301</v>
      </c>
      <c r="L579">
        <f>(Table2[[#This Row],[6M Return vs Nifty]]-AVERAGE(Table2[6M Return vs Nifty]))/_xlfn.STDEV.P(Table2[6M Return vs Nifty])</f>
        <v>-0.95758490325285994</v>
      </c>
      <c r="M579">
        <v>-2.8686865046138101</v>
      </c>
      <c r="N579">
        <f>(Table2[[#This Row],[1W Return vs Nifty]]-AVERAGE(Table2[1W Return vs Nifty]))/_xlfn.STDEV.P(Table2[1W Return vs Nifty])</f>
        <v>-0.65100693468064408</v>
      </c>
      <c r="O579">
        <v>749.69</v>
      </c>
      <c r="P579">
        <v>753.076484978758</v>
      </c>
      <c r="Q579">
        <v>705.12022127325599</v>
      </c>
      <c r="R579">
        <v>18.474724367705999</v>
      </c>
      <c r="S579" s="1">
        <f>(Table2[[#This Row],[Close Price]]-Table2[[#This Row],[20D EMA]])/Table2[[#This Row],[20D EMA]]</f>
        <v>-6.2212381117528706E-2</v>
      </c>
      <c r="T579" s="1">
        <f>(Table2[[#This Row],[Close Price]]-Table2[[#This Row],[50D EMA]])/Table2[[#This Row],[50D EMA]]</f>
        <v>-6.6429487544242133E-2</v>
      </c>
      <c r="U579" s="1">
        <f>(Table2[[#This Row],[Close Price]]-Table2[[#This Row],[200D EMA]])/Table2[[#This Row],[200D EMA]]</f>
        <v>-2.9359834121871868E-3</v>
      </c>
      <c r="V579">
        <v>0.64016287605084099</v>
      </c>
      <c r="W579">
        <v>698</v>
      </c>
      <c r="X579">
        <v>713.6</v>
      </c>
      <c r="Y579">
        <v>698</v>
      </c>
      <c r="Z579">
        <v>713.6</v>
      </c>
      <c r="AA579">
        <v>694.95</v>
      </c>
      <c r="AB579">
        <v>750.8</v>
      </c>
      <c r="AC579" s="1">
        <f>(Table2[[#This Row],[Close Price]]/Table2[[#This Row],[Day Low]])-1</f>
        <v>7.2349570200571645E-3</v>
      </c>
      <c r="AD579" s="1">
        <f>(Table2[[#This Row],[Day High]]/Table2[[#This Row],[Close Price]])-1</f>
        <v>1.5006045089253961E-2</v>
      </c>
      <c r="AE579" s="1">
        <f>(Table2[[#This Row],[Close Price]]/Table2[[#This Row],[Current Week Low]])-1</f>
        <v>7.2349570200571645E-3</v>
      </c>
      <c r="AF579" s="1">
        <f>(Table2[[#This Row],[Current Week High]]/Table2[[#This Row],[Close Price]])-1</f>
        <v>1.5006045089253961E-2</v>
      </c>
      <c r="AG579" s="1">
        <f>(Table2[[#This Row],[Close Price]]/Table2[[#This Row],[Current Month Low]])-1</f>
        <v>1.1655514785236187E-2</v>
      </c>
      <c r="AH579" s="1">
        <f>(Table2[[#This Row],[Current Month High]]/Table2[[#This Row],[Close Price]])-1</f>
        <v>6.7918355735723024E-2</v>
      </c>
      <c r="AI579">
        <v>25.709409003627002</v>
      </c>
      <c r="AJ579">
        <v>21.090251464002701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-0.08</v>
      </c>
      <c r="AM579" t="s">
        <v>3189</v>
      </c>
      <c r="AN579">
        <v>-13.99</v>
      </c>
      <c r="AO579" t="s">
        <v>3189</v>
      </c>
      <c r="AQ579">
        <f>(Table2[[#This Row],[Sharpe Ratio]]-AVERAGE(Table2[Sharpe Ratio]))/_xlfn.STDEV.P(Table2[Sharpe Ratio])</f>
        <v>-0.75190748604766899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619</v>
      </c>
      <c r="AT579">
        <f>_xlfn.RANK.AVG(Table2[[#This Row],[6M Return vs Nifty Z-Score]],Table2[6M Return vs Nifty Z-Score])</f>
        <v>644</v>
      </c>
      <c r="AU579">
        <f>_xlfn.RANK.AVG(Table2[[#This Row],[Sharpe Ratio Z-Score]],Table2[Sharpe Ratio Z-Score])</f>
        <v>556</v>
      </c>
      <c r="AV579">
        <f>(Table2[[#This Row],[Rank 1Y]]+Table2[[#This Row],[Rank 6M]]+Table2[[#This Row],[Rank Sharpe]])/3</f>
        <v>606.33333333333337</v>
      </c>
    </row>
    <row r="580" spans="1:48" x14ac:dyDescent="0.3">
      <c r="A580" t="s">
        <v>591</v>
      </c>
      <c r="B580" t="s">
        <v>592</v>
      </c>
      <c r="C580" t="s">
        <v>3144</v>
      </c>
      <c r="D580" t="s">
        <v>551</v>
      </c>
      <c r="E580">
        <v>33381.125687250002</v>
      </c>
      <c r="F580">
        <v>4564.6499999999996</v>
      </c>
      <c r="G580">
        <v>-9.5430109117938997</v>
      </c>
      <c r="H580">
        <f>(Table2[[#This Row],[1Y Return vs Nifty]]-AVERAGE(Table2[1Y Return vs Nifty]))/_xlfn.STDEV.P(Table2[1Y Return vs Nifty])</f>
        <v>-0.5564719038882423</v>
      </c>
      <c r="I580">
        <v>1.26615481307337</v>
      </c>
      <c r="J580">
        <f>(Table2[[#This Row],[1M Return vs Nifty]]-AVERAGE(Table2[1M Return vs Nifty]))/_xlfn.STDEV.P(Table2[1M Return vs Nifty])</f>
        <v>3.653653210338919E-2</v>
      </c>
      <c r="K580">
        <v>-18.172270672198401</v>
      </c>
      <c r="L580">
        <f>(Table2[[#This Row],[6M Return vs Nifty]]-AVERAGE(Table2[6M Return vs Nifty]))/_xlfn.STDEV.P(Table2[6M Return vs Nifty])</f>
        <v>-1.022324102200862</v>
      </c>
      <c r="M580">
        <v>4.5124699196528804</v>
      </c>
      <c r="N580">
        <f>(Table2[[#This Row],[1W Return vs Nifty]]-AVERAGE(Table2[1W Return vs Nifty]))/_xlfn.STDEV.P(Table2[1W Return vs Nifty])</f>
        <v>0.77810842473697051</v>
      </c>
      <c r="O580">
        <v>4524.8100000000004</v>
      </c>
      <c r="P580">
        <v>4440.6930013171996</v>
      </c>
      <c r="Q580">
        <v>4325.7546561535601</v>
      </c>
      <c r="R580">
        <v>52.511124398387899</v>
      </c>
      <c r="S580" s="1">
        <f>(Table2[[#This Row],[Close Price]]-Table2[[#This Row],[20D EMA]])/Table2[[#This Row],[20D EMA]]</f>
        <v>8.8047895933750214E-3</v>
      </c>
      <c r="T580" s="1">
        <f>(Table2[[#This Row],[Close Price]]-Table2[[#This Row],[50D EMA]])/Table2[[#This Row],[50D EMA]]</f>
        <v>2.7913886108774447E-2</v>
      </c>
      <c r="U580" s="1">
        <f>(Table2[[#This Row],[Close Price]]-Table2[[#This Row],[200D EMA]])/Table2[[#This Row],[200D EMA]]</f>
        <v>5.5226281385746492E-2</v>
      </c>
      <c r="V580">
        <v>0.55410721158429799</v>
      </c>
      <c r="W580">
        <v>4505.7</v>
      </c>
      <c r="X580">
        <v>4620.6499999999996</v>
      </c>
      <c r="Y580">
        <v>4505.7</v>
      </c>
      <c r="Z580">
        <v>4620.6499999999996</v>
      </c>
      <c r="AA580">
        <v>4456.3500000000004</v>
      </c>
      <c r="AB580">
        <v>4747.95</v>
      </c>
      <c r="AC580" s="1">
        <f>(Table2[[#This Row],[Close Price]]/Table2[[#This Row],[Day Low]])-1</f>
        <v>1.3083427658299396E-2</v>
      </c>
      <c r="AD580" s="1">
        <f>(Table2[[#This Row],[Day High]]/Table2[[#This Row],[Close Price]])-1</f>
        <v>1.2268191427601272E-2</v>
      </c>
      <c r="AE580" s="1">
        <f>(Table2[[#This Row],[Close Price]]/Table2[[#This Row],[Current Week Low]])-1</f>
        <v>1.3083427658299396E-2</v>
      </c>
      <c r="AF580" s="1">
        <f>(Table2[[#This Row],[Current Week High]]/Table2[[#This Row],[Close Price]])-1</f>
        <v>1.2268191427601272E-2</v>
      </c>
      <c r="AG580" s="1">
        <f>(Table2[[#This Row],[Close Price]]/Table2[[#This Row],[Current Month Low]])-1</f>
        <v>2.4302399946144027E-2</v>
      </c>
      <c r="AH580" s="1">
        <f>(Table2[[#This Row],[Current Month High]]/Table2[[#This Row],[Close Price]])-1</f>
        <v>4.0156419440702029E-2</v>
      </c>
      <c r="AI580">
        <v>15.4195831005663</v>
      </c>
      <c r="AJ580">
        <v>24.693364657032799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7.0000000000000007E-2</v>
      </c>
      <c r="AM580" t="s">
        <v>3191</v>
      </c>
      <c r="AN580">
        <v>0.94</v>
      </c>
      <c r="AO580" t="s">
        <v>3191</v>
      </c>
      <c r="AP580">
        <v>4.1758545173033998E-2</v>
      </c>
      <c r="AQ580">
        <f>(Table2[[#This Row],[Sharpe Ratio]]-AVERAGE(Table2[Sharpe Ratio]))/_xlfn.STDEV.P(Table2[Sharpe Ratio])</f>
        <v>-0.26627319626663681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-1.0304242455153814</v>
      </c>
      <c r="AS580">
        <f>_xlfn.RANK.AVG(Table2[[#This Row],[1Y Return vs Nifty Z-Score]],Table2[1Y Return vs Nifty Z-Score])</f>
        <v>503</v>
      </c>
      <c r="AT580">
        <f>_xlfn.RANK.AVG(Table2[[#This Row],[6M Return vs Nifty Z-Score]],Table2[6M Return vs Nifty Z-Score])</f>
        <v>658</v>
      </c>
      <c r="AU580">
        <f>_xlfn.RANK.AVG(Table2[[#This Row],[Sharpe Ratio Z-Score]],Table2[Sharpe Ratio Z-Score])</f>
        <v>414</v>
      </c>
      <c r="AV580">
        <f>(Table2[[#This Row],[Rank 1Y]]+Table2[[#This Row],[Rank 6M]]+Table2[[#This Row],[Rank Sharpe]])/3</f>
        <v>525</v>
      </c>
    </row>
    <row r="581" spans="1:48" x14ac:dyDescent="0.3">
      <c r="A581" t="s">
        <v>1722</v>
      </c>
      <c r="B581" t="s">
        <v>1723</v>
      </c>
      <c r="C581" t="s">
        <v>3158</v>
      </c>
      <c r="D581" t="s">
        <v>274</v>
      </c>
      <c r="E581">
        <v>4786.9262476000004</v>
      </c>
      <c r="F581">
        <v>287.2</v>
      </c>
      <c r="G581">
        <v>-11.710554180577899</v>
      </c>
      <c r="H581">
        <f>(Table2[[#This Row],[1Y Return vs Nifty]]-AVERAGE(Table2[1Y Return vs Nifty]))/_xlfn.STDEV.P(Table2[1Y Return vs Nifty])</f>
        <v>-0.59511808410278533</v>
      </c>
      <c r="I581">
        <v>0.95423719852620303</v>
      </c>
      <c r="J581">
        <f>(Table2[[#This Row],[1M Return vs Nifty]]-AVERAGE(Table2[1M Return vs Nifty]))/_xlfn.STDEV.P(Table2[1M Return vs Nifty])</f>
        <v>6.3674006227867471E-3</v>
      </c>
      <c r="K581">
        <v>5.48573470903216</v>
      </c>
      <c r="L581">
        <f>(Table2[[#This Row],[6M Return vs Nifty]]-AVERAGE(Table2[6M Return vs Nifty]))/_xlfn.STDEV.P(Table2[6M Return vs Nifty])</f>
        <v>-0.25610826529562586</v>
      </c>
      <c r="M581">
        <v>6.8153981870342797</v>
      </c>
      <c r="N581">
        <f>(Table2[[#This Row],[1W Return vs Nifty]]-AVERAGE(Table2[1W Return vs Nifty]))/_xlfn.STDEV.P(Table2[1W Return vs Nifty])</f>
        <v>1.2239938618388844</v>
      </c>
      <c r="O581">
        <v>290.79000000000002</v>
      </c>
      <c r="P581">
        <v>289.89726784179999</v>
      </c>
      <c r="Q581">
        <v>271.19715041207098</v>
      </c>
      <c r="R581">
        <v>45.788480587191899</v>
      </c>
      <c r="S581" s="1">
        <f>(Table2[[#This Row],[Close Price]]-Table2[[#This Row],[20D EMA]])/Table2[[#This Row],[20D EMA]]</f>
        <v>-1.2345679012345788E-2</v>
      </c>
      <c r="T581" s="1">
        <f>(Table2[[#This Row],[Close Price]]-Table2[[#This Row],[50D EMA]])/Table2[[#This Row],[50D EMA]]</f>
        <v>-9.3042196012413838E-3</v>
      </c>
      <c r="U581" s="1">
        <f>(Table2[[#This Row],[Close Price]]-Table2[[#This Row],[200D EMA]])/Table2[[#This Row],[200D EMA]]</f>
        <v>5.9008177496015161E-2</v>
      </c>
      <c r="V581">
        <v>0.35569426562833101</v>
      </c>
      <c r="W581">
        <v>284.05</v>
      </c>
      <c r="X581">
        <v>292</v>
      </c>
      <c r="Y581">
        <v>284.05</v>
      </c>
      <c r="Z581">
        <v>292</v>
      </c>
      <c r="AA581">
        <v>278.64999999999998</v>
      </c>
      <c r="AB581">
        <v>301.7</v>
      </c>
      <c r="AC581" s="1">
        <f>(Table2[[#This Row],[Close Price]]/Table2[[#This Row],[Day Low]])-1</f>
        <v>1.1089596901953769E-2</v>
      </c>
      <c r="AD581" s="1">
        <f>(Table2[[#This Row],[Day High]]/Table2[[#This Row],[Close Price]])-1</f>
        <v>1.6713091922005541E-2</v>
      </c>
      <c r="AE581" s="1">
        <f>(Table2[[#This Row],[Close Price]]/Table2[[#This Row],[Current Week Low]])-1</f>
        <v>1.1089596901953769E-2</v>
      </c>
      <c r="AF581" s="1">
        <f>(Table2[[#This Row],[Current Week High]]/Table2[[#This Row],[Close Price]])-1</f>
        <v>1.6713091922005541E-2</v>
      </c>
      <c r="AG581" s="1">
        <f>(Table2[[#This Row],[Close Price]]/Table2[[#This Row],[Current Month Low]])-1</f>
        <v>3.0683653328548388E-2</v>
      </c>
      <c r="AH581" s="1">
        <f>(Table2[[#This Row],[Current Month High]]/Table2[[#This Row],[Close Price]])-1</f>
        <v>5.0487465181058511E-2</v>
      </c>
      <c r="AI581">
        <v>16.991643454039</v>
      </c>
      <c r="AJ581">
        <v>36.566809320018997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-0.08</v>
      </c>
      <c r="AM581" t="s">
        <v>3189</v>
      </c>
      <c r="AN581">
        <v>-2.61</v>
      </c>
      <c r="AO581" t="s">
        <v>3189</v>
      </c>
      <c r="AP581">
        <v>-3.0072009284644E-2</v>
      </c>
      <c r="AQ581">
        <f>(Table2[[#This Row],[Sharpe Ratio]]-AVERAGE(Table2[Sharpe Ratio]))/_xlfn.STDEV.P(Table2[Sharpe Ratio])</f>
        <v>-1.1016322863423731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-0.72249737327911312</v>
      </c>
      <c r="AS581">
        <f>_xlfn.RANK.AVG(Table2[[#This Row],[1Y Return vs Nifty Z-Score]],Table2[1Y Return vs Nifty Z-Score])</f>
        <v>525</v>
      </c>
      <c r="AT581">
        <f>_xlfn.RANK.AVG(Table2[[#This Row],[6M Return vs Nifty Z-Score]],Table2[6M Return vs Nifty Z-Score])</f>
        <v>407</v>
      </c>
      <c r="AU581">
        <f>_xlfn.RANK.AVG(Table2[[#This Row],[Sharpe Ratio Z-Score]],Table2[Sharpe Ratio Z-Score])</f>
        <v>644</v>
      </c>
      <c r="AV581">
        <f>(Table2[[#This Row],[Rank 1Y]]+Table2[[#This Row],[Rank 6M]]+Table2[[#This Row],[Rank Sharpe]])/3</f>
        <v>525.33333333333337</v>
      </c>
    </row>
    <row r="582" spans="1:48" x14ac:dyDescent="0.3">
      <c r="A582" t="s">
        <v>1192</v>
      </c>
      <c r="B582" t="s">
        <v>1193</v>
      </c>
      <c r="C582" t="s">
        <v>3153</v>
      </c>
      <c r="D582" t="s">
        <v>78</v>
      </c>
      <c r="E582">
        <v>10040.727195330001</v>
      </c>
      <c r="F582">
        <v>1303.9000000000001</v>
      </c>
      <c r="G582">
        <v>-25.506930375647901</v>
      </c>
      <c r="H582">
        <f>(Table2[[#This Row],[1Y Return vs Nifty]]-AVERAGE(Table2[1Y Return vs Nifty]))/_xlfn.STDEV.P(Table2[1Y Return vs Nifty])</f>
        <v>-0.84110036663476095</v>
      </c>
      <c r="I582">
        <v>-5.9592158135114497</v>
      </c>
      <c r="J582">
        <f>(Table2[[#This Row],[1M Return vs Nifty]]-AVERAGE(Table2[1M Return vs Nifty]))/_xlfn.STDEV.P(Table2[1M Return vs Nifty])</f>
        <v>-0.66231196590779873</v>
      </c>
      <c r="K582">
        <v>-23.2472561241302</v>
      </c>
      <c r="L582">
        <f>(Table2[[#This Row],[6M Return vs Nifty]]-AVERAGE(Table2[6M Return vs Nifty]))/_xlfn.STDEV.P(Table2[6M Return vs Nifty])</f>
        <v>-1.1866885176565642</v>
      </c>
      <c r="M582">
        <v>1.2867240438716701</v>
      </c>
      <c r="N582">
        <f>(Table2[[#This Row],[1W Return vs Nifty]]-AVERAGE(Table2[1W Return vs Nifty]))/_xlfn.STDEV.P(Table2[1W Return vs Nifty])</f>
        <v>0.15355006129394858</v>
      </c>
      <c r="O582">
        <v>1345.44</v>
      </c>
      <c r="P582">
        <v>1405.0869108289901</v>
      </c>
      <c r="Q582">
        <v>1423.8447883746101</v>
      </c>
      <c r="R582">
        <v>36.551998594102898</v>
      </c>
      <c r="S582" s="1">
        <f>(Table2[[#This Row],[Close Price]]-Table2[[#This Row],[20D EMA]])/Table2[[#This Row],[20D EMA]]</f>
        <v>-3.0874658104411912E-2</v>
      </c>
      <c r="T582" s="1">
        <f>(Table2[[#This Row],[Close Price]]-Table2[[#This Row],[50D EMA]])/Table2[[#This Row],[50D EMA]]</f>
        <v>-7.2014698912318903E-2</v>
      </c>
      <c r="U582" s="1">
        <f>(Table2[[#This Row],[Close Price]]-Table2[[#This Row],[200D EMA]])/Table2[[#This Row],[200D EMA]]</f>
        <v>-8.4240072621632398E-2</v>
      </c>
      <c r="V582">
        <v>0.63629064165826099</v>
      </c>
      <c r="W582">
        <v>1296.4000000000001</v>
      </c>
      <c r="X582">
        <v>1335.8</v>
      </c>
      <c r="Y582">
        <v>1296.4000000000001</v>
      </c>
      <c r="Z582">
        <v>1335.8</v>
      </c>
      <c r="AA582">
        <v>1296.4000000000001</v>
      </c>
      <c r="AB582">
        <v>1368.95</v>
      </c>
      <c r="AC582" s="1">
        <f>(Table2[[#This Row],[Close Price]]/Table2[[#This Row],[Day Low]])-1</f>
        <v>5.7852514655969411E-3</v>
      </c>
      <c r="AD582" s="1">
        <f>(Table2[[#This Row],[Day High]]/Table2[[#This Row],[Close Price]])-1</f>
        <v>2.4465066339443009E-2</v>
      </c>
      <c r="AE582" s="1">
        <f>(Table2[[#This Row],[Close Price]]/Table2[[#This Row],[Current Week Low]])-1</f>
        <v>5.7852514655969411E-3</v>
      </c>
      <c r="AF582" s="1">
        <f>(Table2[[#This Row],[Current Week High]]/Table2[[#This Row],[Close Price]])-1</f>
        <v>2.4465066339443009E-2</v>
      </c>
      <c r="AG582" s="1">
        <f>(Table2[[#This Row],[Close Price]]/Table2[[#This Row],[Current Month Low]])-1</f>
        <v>5.7852514655969411E-3</v>
      </c>
      <c r="AH582" s="1">
        <f>(Table2[[#This Row],[Current Month High]]/Table2[[#This Row],[Close Price]])-1</f>
        <v>4.9888795153002485E-2</v>
      </c>
      <c r="AI582">
        <v>38.200782268578799</v>
      </c>
      <c r="AJ582">
        <v>14.593311947971999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-0.19</v>
      </c>
      <c r="AM582" t="s">
        <v>3189</v>
      </c>
      <c r="AN582">
        <v>-1.74</v>
      </c>
      <c r="AO582" t="s">
        <v>3189</v>
      </c>
      <c r="AP582">
        <v>-1.5694921689764E-2</v>
      </c>
      <c r="AQ582">
        <f>(Table2[[#This Row],[Sharpe Ratio]]-AVERAGE(Table2[Sharpe Ratio]))/_xlfn.STDEV.P(Table2[Sharpe Ratio])</f>
        <v>-0.93443281389121269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608</v>
      </c>
      <c r="AT582">
        <f>_xlfn.RANK.AVG(Table2[[#This Row],[6M Return vs Nifty Z-Score]],Table2[6M Return vs Nifty Z-Score])</f>
        <v>692</v>
      </c>
      <c r="AU582">
        <f>_xlfn.RANK.AVG(Table2[[#This Row],[Sharpe Ratio Z-Score]],Table2[Sharpe Ratio Z-Score])</f>
        <v>609</v>
      </c>
      <c r="AV582">
        <f>(Table2[[#This Row],[Rank 1Y]]+Table2[[#This Row],[Rank 6M]]+Table2[[#This Row],[Rank Sharpe]])/3</f>
        <v>636.33333333333337</v>
      </c>
    </row>
    <row r="583" spans="1:48" x14ac:dyDescent="0.3">
      <c r="A583" t="s">
        <v>544</v>
      </c>
      <c r="B583" t="s">
        <v>545</v>
      </c>
      <c r="C583" t="s">
        <v>3144</v>
      </c>
      <c r="D583" t="s">
        <v>40</v>
      </c>
      <c r="E583">
        <v>38740.858618605002</v>
      </c>
      <c r="F583">
        <v>1122.55</v>
      </c>
      <c r="G583">
        <v>-8.1839222628433603</v>
      </c>
      <c r="H583">
        <f>(Table2[[#This Row],[1Y Return vs Nifty]]-AVERAGE(Table2[1Y Return vs Nifty]))/_xlfn.STDEV.P(Table2[1Y Return vs Nifty])</f>
        <v>-0.53224005319750689</v>
      </c>
      <c r="I583">
        <v>-1.99923168190645</v>
      </c>
      <c r="J583">
        <f>(Table2[[#This Row],[1M Return vs Nifty]]-AVERAGE(Table2[1M Return vs Nifty]))/_xlfn.STDEV.P(Table2[1M Return vs Nifty])</f>
        <v>-0.27929646323754204</v>
      </c>
      <c r="K583">
        <v>2.3514139685747799</v>
      </c>
      <c r="L583">
        <f>(Table2[[#This Row],[6M Return vs Nifty]]-AVERAGE(Table2[6M Return vs Nifty]))/_xlfn.STDEV.P(Table2[6M Return vs Nifty])</f>
        <v>-0.35762004325744462</v>
      </c>
      <c r="M583">
        <v>4.93707609386058</v>
      </c>
      <c r="N583">
        <f>(Table2[[#This Row],[1W Return vs Nifty]]-AVERAGE(Table2[1W Return vs Nifty]))/_xlfn.STDEV.P(Table2[1W Return vs Nifty])</f>
        <v>0.86031928308821615</v>
      </c>
      <c r="O583">
        <v>1087.57</v>
      </c>
      <c r="P583">
        <v>1059.5170802002399</v>
      </c>
      <c r="Q583">
        <v>988.03365942421999</v>
      </c>
      <c r="R583">
        <v>63.493976561009397</v>
      </c>
      <c r="S583" s="1">
        <f>(Table2[[#This Row],[Close Price]]-Table2[[#This Row],[20D EMA]])/Table2[[#This Row],[20D EMA]]</f>
        <v>3.216344695054113E-2</v>
      </c>
      <c r="T583" s="1">
        <f>(Table2[[#This Row],[Close Price]]-Table2[[#This Row],[50D EMA]])/Table2[[#This Row],[50D EMA]]</f>
        <v>5.9492122380742904E-2</v>
      </c>
      <c r="U583" s="1">
        <f>(Table2[[#This Row],[Close Price]]-Table2[[#This Row],[200D EMA]])/Table2[[#This Row],[200D EMA]]</f>
        <v>0.13614550404504419</v>
      </c>
      <c r="V583">
        <v>2.4949078579605999</v>
      </c>
      <c r="W583">
        <v>1110.5</v>
      </c>
      <c r="X583">
        <v>1132.8499999999999</v>
      </c>
      <c r="Y583">
        <v>1110.5</v>
      </c>
      <c r="Z583">
        <v>1132.8499999999999</v>
      </c>
      <c r="AA583">
        <v>1076</v>
      </c>
      <c r="AB583">
        <v>1152.95</v>
      </c>
      <c r="AC583" s="1">
        <f>(Table2[[#This Row],[Close Price]]/Table2[[#This Row],[Day Low]])-1</f>
        <v>1.0850968032417807E-2</v>
      </c>
      <c r="AD583" s="1">
        <f>(Table2[[#This Row],[Day High]]/Table2[[#This Row],[Close Price]])-1</f>
        <v>9.1755378379581032E-3</v>
      </c>
      <c r="AE583" s="1">
        <f>(Table2[[#This Row],[Close Price]]/Table2[[#This Row],[Current Week Low]])-1</f>
        <v>1.0850968032417807E-2</v>
      </c>
      <c r="AF583" s="1">
        <f>(Table2[[#This Row],[Current Week High]]/Table2[[#This Row],[Close Price]])-1</f>
        <v>9.1755378379581032E-3</v>
      </c>
      <c r="AG583" s="1">
        <f>(Table2[[#This Row],[Close Price]]/Table2[[#This Row],[Current Month Low]])-1</f>
        <v>4.3262081784386508E-2</v>
      </c>
      <c r="AH583" s="1">
        <f>(Table2[[#This Row],[Current Month High]]/Table2[[#This Row],[Close Price]])-1</f>
        <v>2.7081199055721372E-2</v>
      </c>
      <c r="AI583">
        <v>2.7081199055721301</v>
      </c>
      <c r="AJ583">
        <v>31.4076675446297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0.1</v>
      </c>
      <c r="AM583" t="s">
        <v>3191</v>
      </c>
      <c r="AN583">
        <v>6.12</v>
      </c>
      <c r="AO583" t="s">
        <v>3191</v>
      </c>
      <c r="AP583">
        <v>-3.2406279659082E-2</v>
      </c>
      <c r="AQ583">
        <f>(Table2[[#This Row],[Sharpe Ratio]]-AVERAGE(Table2[Sharpe Ratio]))/_xlfn.STDEV.P(Table2[Sharpe Ratio])</f>
        <v>-1.1287788674971961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-1.4376161441014736</v>
      </c>
      <c r="AS583">
        <f>_xlfn.RANK.AVG(Table2[[#This Row],[1Y Return vs Nifty Z-Score]],Table2[1Y Return vs Nifty Z-Score])</f>
        <v>492</v>
      </c>
      <c r="AT583">
        <f>_xlfn.RANK.AVG(Table2[[#This Row],[6M Return vs Nifty Z-Score]],Table2[6M Return vs Nifty Z-Score])</f>
        <v>442</v>
      </c>
      <c r="AU583">
        <f>_xlfn.RANK.AVG(Table2[[#This Row],[Sharpe Ratio Z-Score]],Table2[Sharpe Ratio Z-Score])</f>
        <v>649</v>
      </c>
      <c r="AV583">
        <f>(Table2[[#This Row],[Rank 1Y]]+Table2[[#This Row],[Rank 6M]]+Table2[[#This Row],[Rank Sharpe]])/3</f>
        <v>527.66666666666663</v>
      </c>
    </row>
    <row r="584" spans="1:48" x14ac:dyDescent="0.3">
      <c r="A584" t="s">
        <v>1112</v>
      </c>
      <c r="B584" t="s">
        <v>1113</v>
      </c>
      <c r="C584" t="s">
        <v>3147</v>
      </c>
      <c r="D584" t="s">
        <v>46</v>
      </c>
      <c r="E584">
        <v>11516.04311685</v>
      </c>
      <c r="F584">
        <v>448.9</v>
      </c>
      <c r="G584">
        <v>-2.6258428411765902</v>
      </c>
      <c r="H584">
        <f>(Table2[[#This Row],[1Y Return vs Nifty]]-AVERAGE(Table2[1Y Return vs Nifty]))/_xlfn.STDEV.P(Table2[1Y Return vs Nifty])</f>
        <v>-0.43314235947673496</v>
      </c>
      <c r="I584">
        <v>-4.9727367821431896</v>
      </c>
      <c r="J584">
        <f>(Table2[[#This Row],[1M Return vs Nifty]]-AVERAGE(Table2[1M Return vs Nifty]))/_xlfn.STDEV.P(Table2[1M Return vs Nifty])</f>
        <v>-0.56689825981296071</v>
      </c>
      <c r="K584">
        <v>-7.1402613440087901</v>
      </c>
      <c r="L584">
        <f>(Table2[[#This Row],[6M Return vs Nifty]]-AVERAGE(Table2[6M Return vs Nifty]))/_xlfn.STDEV.P(Table2[6M Return vs Nifty])</f>
        <v>-0.66502854308955106</v>
      </c>
      <c r="M584">
        <v>1.74110134768682</v>
      </c>
      <c r="N584">
        <f>(Table2[[#This Row],[1W Return vs Nifty]]-AVERAGE(Table2[1W Return vs Nifty]))/_xlfn.STDEV.P(Table2[1W Return vs Nifty])</f>
        <v>0.24152510836355565</v>
      </c>
      <c r="O584">
        <v>460.14</v>
      </c>
      <c r="P584">
        <v>472.22634157258801</v>
      </c>
      <c r="Q584">
        <v>440.78766281355303</v>
      </c>
      <c r="R584">
        <v>39.410655368200999</v>
      </c>
      <c r="S584" s="1">
        <f>(Table2[[#This Row],[Close Price]]-Table2[[#This Row],[20D EMA]])/Table2[[#This Row],[20D EMA]]</f>
        <v>-2.4427348198374429E-2</v>
      </c>
      <c r="T584" s="1">
        <f>(Table2[[#This Row],[Close Price]]-Table2[[#This Row],[50D EMA]])/Table2[[#This Row],[50D EMA]]</f>
        <v>-4.9396527722082695E-2</v>
      </c>
      <c r="U584" s="1">
        <f>(Table2[[#This Row],[Close Price]]-Table2[[#This Row],[200D EMA]])/Table2[[#This Row],[200D EMA]]</f>
        <v>1.8404183852755322E-2</v>
      </c>
      <c r="V584">
        <v>0.63235555239231001</v>
      </c>
      <c r="W584">
        <v>445</v>
      </c>
      <c r="X584">
        <v>456.8</v>
      </c>
      <c r="Y584">
        <v>445</v>
      </c>
      <c r="Z584">
        <v>456.8</v>
      </c>
      <c r="AA584">
        <v>440.55</v>
      </c>
      <c r="AB584">
        <v>463.95</v>
      </c>
      <c r="AC584" s="1">
        <f>(Table2[[#This Row],[Close Price]]/Table2[[#This Row],[Day Low]])-1</f>
        <v>8.764044943820215E-3</v>
      </c>
      <c r="AD584" s="1">
        <f>(Table2[[#This Row],[Day High]]/Table2[[#This Row],[Close Price]])-1</f>
        <v>1.7598574292715607E-2</v>
      </c>
      <c r="AE584" s="1">
        <f>(Table2[[#This Row],[Close Price]]/Table2[[#This Row],[Current Week Low]])-1</f>
        <v>8.764044943820215E-3</v>
      </c>
      <c r="AF584" s="1">
        <f>(Table2[[#This Row],[Current Week High]]/Table2[[#This Row],[Close Price]])-1</f>
        <v>1.7598574292715607E-2</v>
      </c>
      <c r="AG584" s="1">
        <f>(Table2[[#This Row],[Close Price]]/Table2[[#This Row],[Current Month Low]])-1</f>
        <v>1.8953580751333465E-2</v>
      </c>
      <c r="AH584" s="1">
        <f>(Table2[[#This Row],[Current Month High]]/Table2[[#This Row],[Close Price]])-1</f>
        <v>3.3526397861439072E-2</v>
      </c>
      <c r="AI584">
        <v>28.046335486745299</v>
      </c>
      <c r="AJ584">
        <v>44.759754917768397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-0.06</v>
      </c>
      <c r="AM584" t="s">
        <v>3189</v>
      </c>
      <c r="AN584">
        <v>-4.2</v>
      </c>
      <c r="AO584" t="s">
        <v>3189</v>
      </c>
      <c r="AP584">
        <v>2.7372463094989998E-3</v>
      </c>
      <c r="AQ584">
        <f>(Table2[[#This Row],[Sharpe Ratio]]-AVERAGE(Table2[Sharpe Ratio]))/_xlfn.STDEV.P(Table2[Sharpe Ratio])</f>
        <v>-0.72007446451971335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452</v>
      </c>
      <c r="AT584">
        <f>_xlfn.RANK.AVG(Table2[[#This Row],[6M Return vs Nifty Z-Score]],Table2[6M Return vs Nifty Z-Score])</f>
        <v>546</v>
      </c>
      <c r="AU584">
        <f>_xlfn.RANK.AVG(Table2[[#This Row],[Sharpe Ratio Z-Score]],Table2[Sharpe Ratio Z-Score])</f>
        <v>521</v>
      </c>
      <c r="AV584">
        <f>(Table2[[#This Row],[Rank 1Y]]+Table2[[#This Row],[Rank 6M]]+Table2[[#This Row],[Rank Sharpe]])/3</f>
        <v>506.33333333333331</v>
      </c>
    </row>
    <row r="585" spans="1:48" x14ac:dyDescent="0.3">
      <c r="A585" t="s">
        <v>1898</v>
      </c>
      <c r="B585" t="s">
        <v>1899</v>
      </c>
      <c r="C585" t="s">
        <v>3146</v>
      </c>
      <c r="D585" t="s">
        <v>177</v>
      </c>
      <c r="E585">
        <v>3779.7519654099901</v>
      </c>
      <c r="F585">
        <v>264.7</v>
      </c>
      <c r="G585">
        <v>-17.219774558928201</v>
      </c>
      <c r="H585">
        <f>(Table2[[#This Row],[1Y Return vs Nifty]]-AVERAGE(Table2[1Y Return vs Nifty]))/_xlfn.STDEV.P(Table2[1Y Return vs Nifty])</f>
        <v>-0.69334464624325087</v>
      </c>
      <c r="I585">
        <v>-6.02576186293002</v>
      </c>
      <c r="J585">
        <f>(Table2[[#This Row],[1M Return vs Nifty]]-AVERAGE(Table2[1M Return vs Nifty]))/_xlfn.STDEV.P(Table2[1M Return vs Nifty])</f>
        <v>-0.6687483979039146</v>
      </c>
      <c r="K585">
        <v>9.2395941363646408</v>
      </c>
      <c r="L585">
        <f>(Table2[[#This Row],[6M Return vs Nifty]]-AVERAGE(Table2[6M Return vs Nifty]))/_xlfn.STDEV.P(Table2[6M Return vs Nifty])</f>
        <v>-0.13453138269756473</v>
      </c>
      <c r="M585">
        <v>3.05703727242269</v>
      </c>
      <c r="N585">
        <f>(Table2[[#This Row],[1W Return vs Nifty]]-AVERAGE(Table2[1W Return vs Nifty]))/_xlfn.STDEV.P(Table2[1W Return vs Nifty])</f>
        <v>0.49631231702731071</v>
      </c>
      <c r="O585">
        <v>271.39</v>
      </c>
      <c r="P585">
        <v>268.086432652577</v>
      </c>
      <c r="Q585">
        <v>245.293557771813</v>
      </c>
      <c r="R585">
        <v>37.7434496158019</v>
      </c>
      <c r="S585" s="1">
        <f>(Table2[[#This Row],[Close Price]]-Table2[[#This Row],[20D EMA]])/Table2[[#This Row],[20D EMA]]</f>
        <v>-2.4650871439625625E-2</v>
      </c>
      <c r="T585" s="1">
        <f>(Table2[[#This Row],[Close Price]]-Table2[[#This Row],[50D EMA]])/Table2[[#This Row],[50D EMA]]</f>
        <v>-1.2631868830772259E-2</v>
      </c>
      <c r="U585" s="1">
        <f>(Table2[[#This Row],[Close Price]]-Table2[[#This Row],[200D EMA]])/Table2[[#This Row],[200D EMA]]</f>
        <v>7.911517287478069E-2</v>
      </c>
      <c r="V585">
        <v>0.67910120910355798</v>
      </c>
      <c r="W585">
        <v>262.2</v>
      </c>
      <c r="X585">
        <v>271.7</v>
      </c>
      <c r="Y585">
        <v>262.2</v>
      </c>
      <c r="Z585">
        <v>271.7</v>
      </c>
      <c r="AA585">
        <v>262.2</v>
      </c>
      <c r="AB585">
        <v>288.95</v>
      </c>
      <c r="AC585" s="1">
        <f>(Table2[[#This Row],[Close Price]]/Table2[[#This Row],[Day Low]])-1</f>
        <v>9.5347063310449176E-3</v>
      </c>
      <c r="AD585" s="1">
        <f>(Table2[[#This Row],[Day High]]/Table2[[#This Row],[Close Price]])-1</f>
        <v>2.6445032111824807E-2</v>
      </c>
      <c r="AE585" s="1">
        <f>(Table2[[#This Row],[Close Price]]/Table2[[#This Row],[Current Week Low]])-1</f>
        <v>9.5347063310449176E-3</v>
      </c>
      <c r="AF585" s="1">
        <f>(Table2[[#This Row],[Current Week High]]/Table2[[#This Row],[Close Price]])-1</f>
        <v>2.6445032111824807E-2</v>
      </c>
      <c r="AG585" s="1">
        <f>(Table2[[#This Row],[Close Price]]/Table2[[#This Row],[Current Month Low]])-1</f>
        <v>9.5347063310449176E-3</v>
      </c>
      <c r="AH585" s="1">
        <f>(Table2[[#This Row],[Current Month High]]/Table2[[#This Row],[Close Price]])-1</f>
        <v>9.1613146958821279E-2</v>
      </c>
      <c r="AI585">
        <v>9.1613146958821208</v>
      </c>
      <c r="AJ585">
        <v>32.5156445556946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-0.11</v>
      </c>
      <c r="AM585" t="s">
        <v>3189</v>
      </c>
      <c r="AN585">
        <v>-3.46</v>
      </c>
      <c r="AO585" t="s">
        <v>3189</v>
      </c>
      <c r="AP585">
        <v>-3.2133912590296E-2</v>
      </c>
      <c r="AQ585">
        <f>(Table2[[#This Row],[Sharpe Ratio]]-AVERAGE(Table2[Sharpe Ratio]))/_xlfn.STDEV.P(Table2[Sharpe Ratio])</f>
        <v>-1.1256113532205003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-2.1259234630379198</v>
      </c>
      <c r="AS585">
        <f>_xlfn.RANK.AVG(Table2[[#This Row],[1Y Return vs Nifty Z-Score]],Table2[1Y Return vs Nifty Z-Score])</f>
        <v>569</v>
      </c>
      <c r="AT585">
        <f>_xlfn.RANK.AVG(Table2[[#This Row],[6M Return vs Nifty Z-Score]],Table2[6M Return vs Nifty Z-Score])</f>
        <v>371</v>
      </c>
      <c r="AU585">
        <f>_xlfn.RANK.AVG(Table2[[#This Row],[Sharpe Ratio Z-Score]],Table2[Sharpe Ratio Z-Score])</f>
        <v>647</v>
      </c>
      <c r="AV585">
        <f>(Table2[[#This Row],[Rank 1Y]]+Table2[[#This Row],[Rank 6M]]+Table2[[#This Row],[Rank Sharpe]])/3</f>
        <v>529</v>
      </c>
    </row>
    <row r="586" spans="1:48" x14ac:dyDescent="0.3">
      <c r="A586" t="s">
        <v>1956</v>
      </c>
      <c r="B586" t="s">
        <v>1957</v>
      </c>
      <c r="C586" t="s">
        <v>3161</v>
      </c>
      <c r="D586" t="s">
        <v>1958</v>
      </c>
      <c r="E586">
        <v>3616.3234935</v>
      </c>
      <c r="F586">
        <v>20.43</v>
      </c>
      <c r="G586">
        <v>-15.9759366763807</v>
      </c>
      <c r="H586">
        <f>(Table2[[#This Row],[1Y Return vs Nifty]]-AVERAGE(Table2[1Y Return vs Nifty]))/_xlfn.STDEV.P(Table2[1Y Return vs Nifty])</f>
        <v>-0.67116765736423589</v>
      </c>
      <c r="I586">
        <v>-7.3254249328719103</v>
      </c>
      <c r="J586">
        <f>(Table2[[#This Row],[1M Return vs Nifty]]-AVERAGE(Table2[1M Return vs Nifty]))/_xlfn.STDEV.P(Table2[1M Return vs Nifty])</f>
        <v>-0.79445372587804608</v>
      </c>
      <c r="K586">
        <v>-14.7190479048438</v>
      </c>
      <c r="L586">
        <f>(Table2[[#This Row],[6M Return vs Nifty]]-AVERAGE(Table2[6M Return vs Nifty]))/_xlfn.STDEV.P(Table2[6M Return vs Nifty])</f>
        <v>-0.91048399015117931</v>
      </c>
      <c r="M586">
        <v>-1.0663986412928601</v>
      </c>
      <c r="N586">
        <f>(Table2[[#This Row],[1W Return vs Nifty]]-AVERAGE(Table2[1W Return vs Nifty]))/_xlfn.STDEV.P(Table2[1W Return vs Nifty])</f>
        <v>-0.30205385476812685</v>
      </c>
      <c r="O586">
        <v>21.16</v>
      </c>
      <c r="P586">
        <v>21.6925690965647</v>
      </c>
      <c r="Q586">
        <v>21.310403566511901</v>
      </c>
      <c r="R586">
        <v>32.338709902459897</v>
      </c>
      <c r="S586" s="1">
        <f>(Table2[[#This Row],[Close Price]]-Table2[[#This Row],[20D EMA]])/Table2[[#This Row],[20D EMA]]</f>
        <v>-3.4499054820415896E-2</v>
      </c>
      <c r="T586" s="1">
        <f>(Table2[[#This Row],[Close Price]]-Table2[[#This Row],[50D EMA]])/Table2[[#This Row],[50D EMA]]</f>
        <v>-5.8202838536291421E-2</v>
      </c>
      <c r="U586" s="1">
        <f>(Table2[[#This Row],[Close Price]]-Table2[[#This Row],[200D EMA]])/Table2[[#This Row],[200D EMA]]</f>
        <v>-4.1313322094725893E-2</v>
      </c>
      <c r="V586">
        <v>0.62735158094933197</v>
      </c>
      <c r="W586">
        <v>20.16</v>
      </c>
      <c r="X586">
        <v>20.75</v>
      </c>
      <c r="Y586">
        <v>20.16</v>
      </c>
      <c r="Z586">
        <v>20.75</v>
      </c>
      <c r="AA586">
        <v>20.16</v>
      </c>
      <c r="AB586">
        <v>21.2</v>
      </c>
      <c r="AC586" s="1">
        <f>(Table2[[#This Row],[Close Price]]/Table2[[#This Row],[Day Low]])-1</f>
        <v>1.3392857142857206E-2</v>
      </c>
      <c r="AD586" s="1">
        <f>(Table2[[#This Row],[Day High]]/Table2[[#This Row],[Close Price]])-1</f>
        <v>1.5663240332843831E-2</v>
      </c>
      <c r="AE586" s="1">
        <f>(Table2[[#This Row],[Close Price]]/Table2[[#This Row],[Current Week Low]])-1</f>
        <v>1.3392857142857206E-2</v>
      </c>
      <c r="AF586" s="1">
        <f>(Table2[[#This Row],[Current Week High]]/Table2[[#This Row],[Close Price]])-1</f>
        <v>1.5663240332843831E-2</v>
      </c>
      <c r="AG586" s="1">
        <f>(Table2[[#This Row],[Close Price]]/Table2[[#This Row],[Current Month Low]])-1</f>
        <v>1.3392857142857206E-2</v>
      </c>
      <c r="AH586" s="1">
        <f>(Table2[[#This Row],[Current Month High]]/Table2[[#This Row],[Close Price]])-1</f>
        <v>3.7689672050905454E-2</v>
      </c>
      <c r="AI586">
        <v>36.808614782183</v>
      </c>
      <c r="AJ586">
        <v>22.702702702702702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-0.16</v>
      </c>
      <c r="AM586" t="s">
        <v>3189</v>
      </c>
      <c r="AN586">
        <v>-5.37</v>
      </c>
      <c r="AO586" t="s">
        <v>3189</v>
      </c>
      <c r="AP586">
        <v>-5.0823129811970999E-2</v>
      </c>
      <c r="AQ586">
        <f>(Table2[[#This Row],[Sharpe Ratio]]-AVERAGE(Table2[Sharpe Ratio]))/_xlfn.STDEV.P(Table2[Sharpe Ratio])</f>
        <v>-1.3429590767679329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561</v>
      </c>
      <c r="AT586">
        <f>_xlfn.RANK.AVG(Table2[[#This Row],[6M Return vs Nifty Z-Score]],Table2[6M Return vs Nifty Z-Score])</f>
        <v>622</v>
      </c>
      <c r="AU586">
        <f>_xlfn.RANK.AVG(Table2[[#This Row],[Sharpe Ratio Z-Score]],Table2[Sharpe Ratio Z-Score])</f>
        <v>668</v>
      </c>
      <c r="AV586">
        <f>(Table2[[#This Row],[Rank 1Y]]+Table2[[#This Row],[Rank 6M]]+Table2[[#This Row],[Rank Sharpe]])/3</f>
        <v>617</v>
      </c>
    </row>
    <row r="587" spans="1:48" x14ac:dyDescent="0.3">
      <c r="A587" t="s">
        <v>1200</v>
      </c>
      <c r="B587" t="s">
        <v>1201</v>
      </c>
      <c r="C587" t="s">
        <v>3146</v>
      </c>
      <c r="D587" t="s">
        <v>988</v>
      </c>
      <c r="E587">
        <v>9965.5891171860003</v>
      </c>
      <c r="F587">
        <v>46.82</v>
      </c>
      <c r="G587">
        <v>-39.906389473066099</v>
      </c>
      <c r="H587">
        <f>(Table2[[#This Row],[1Y Return vs Nifty]]-AVERAGE(Table2[1Y Return vs Nifty]))/_xlfn.STDEV.P(Table2[1Y Return vs Nifty])</f>
        <v>-1.0978353067326143</v>
      </c>
      <c r="I587">
        <v>-0.47881899763632102</v>
      </c>
      <c r="J587">
        <f>(Table2[[#This Row],[1M Return vs Nifty]]-AVERAGE(Table2[1M Return vs Nifty]))/_xlfn.STDEV.P(Table2[1M Return vs Nifty])</f>
        <v>-0.1322399071558559</v>
      </c>
      <c r="K587">
        <v>-4.4511334663411697</v>
      </c>
      <c r="L587">
        <f>(Table2[[#This Row],[6M Return vs Nifty]]-AVERAGE(Table2[6M Return vs Nifty]))/_xlfn.STDEV.P(Table2[6M Return vs Nifty])</f>
        <v>-0.57793530195913068</v>
      </c>
      <c r="M587">
        <v>-4.0756691488043701</v>
      </c>
      <c r="N587">
        <f>(Table2[[#This Row],[1W Return vs Nifty]]-AVERAGE(Table2[1W Return vs Nifty]))/_xlfn.STDEV.P(Table2[1W Return vs Nifty])</f>
        <v>-0.88469896560580952</v>
      </c>
      <c r="O587">
        <v>47.87</v>
      </c>
      <c r="P587">
        <v>47.618785211085502</v>
      </c>
      <c r="Q587">
        <v>46.809735062434299</v>
      </c>
      <c r="R587">
        <v>40.048173529060101</v>
      </c>
      <c r="S587" s="1">
        <f>(Table2[[#This Row],[Close Price]]-Table2[[#This Row],[20D EMA]])/Table2[[#This Row],[20D EMA]]</f>
        <v>-2.193440568205551E-2</v>
      </c>
      <c r="T587" s="1">
        <f>(Table2[[#This Row],[Close Price]]-Table2[[#This Row],[50D EMA]])/Table2[[#This Row],[50D EMA]]</f>
        <v>-1.6774581870256256E-2</v>
      </c>
      <c r="U587" s="1">
        <f>(Table2[[#This Row],[Close Price]]-Table2[[#This Row],[200D EMA]])/Table2[[#This Row],[200D EMA]]</f>
        <v>2.1929065721072009E-4</v>
      </c>
      <c r="V587">
        <v>0.71814599424844905</v>
      </c>
      <c r="W587">
        <v>46.1</v>
      </c>
      <c r="X587">
        <v>47.2</v>
      </c>
      <c r="Y587">
        <v>46.1</v>
      </c>
      <c r="Z587">
        <v>47.2</v>
      </c>
      <c r="AA587">
        <v>46.1</v>
      </c>
      <c r="AB587">
        <v>50.55</v>
      </c>
      <c r="AC587" s="1">
        <f>(Table2[[#This Row],[Close Price]]/Table2[[#This Row],[Day Low]])-1</f>
        <v>1.561822125813439E-2</v>
      </c>
      <c r="AD587" s="1">
        <f>(Table2[[#This Row],[Day High]]/Table2[[#This Row],[Close Price]])-1</f>
        <v>8.1161896625374652E-3</v>
      </c>
      <c r="AE587" s="1">
        <f>(Table2[[#This Row],[Close Price]]/Table2[[#This Row],[Current Week Low]])-1</f>
        <v>1.561822125813439E-2</v>
      </c>
      <c r="AF587" s="1">
        <f>(Table2[[#This Row],[Current Week High]]/Table2[[#This Row],[Close Price]])-1</f>
        <v>8.1161896625374652E-3</v>
      </c>
      <c r="AG587" s="1">
        <f>(Table2[[#This Row],[Close Price]]/Table2[[#This Row],[Current Month Low]])-1</f>
        <v>1.561822125813439E-2</v>
      </c>
      <c r="AH587" s="1">
        <f>(Table2[[#This Row],[Current Month High]]/Table2[[#This Row],[Close Price]])-1</f>
        <v>7.9666809055958909E-2</v>
      </c>
      <c r="AI587">
        <v>22.276804784280198</v>
      </c>
      <c r="AJ587">
        <v>28.098495212038301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-0.2</v>
      </c>
      <c r="AM587" t="s">
        <v>3189</v>
      </c>
      <c r="AN587">
        <v>-2.36</v>
      </c>
      <c r="AO587" t="s">
        <v>3189</v>
      </c>
      <c r="AP587">
        <v>4.7634522386662999E-2</v>
      </c>
      <c r="AQ587">
        <f>(Table2[[#This Row],[Sharpe Ratio]]-AVERAGE(Table2[Sharpe Ratio]))/_xlfn.STDEV.P(Table2[Sharpe Ratio])</f>
        <v>-0.19793805649857385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-2.8906475379519847</v>
      </c>
      <c r="AS587">
        <f>_xlfn.RANK.AVG(Table2[[#This Row],[1Y Return vs Nifty Z-Score]],Table2[1Y Return vs Nifty Z-Score])</f>
        <v>682</v>
      </c>
      <c r="AT587">
        <f>_xlfn.RANK.AVG(Table2[[#This Row],[6M Return vs Nifty Z-Score]],Table2[6M Return vs Nifty Z-Score])</f>
        <v>516</v>
      </c>
      <c r="AU587">
        <f>_xlfn.RANK.AVG(Table2[[#This Row],[Sharpe Ratio Z-Score]],Table2[Sharpe Ratio Z-Score])</f>
        <v>391</v>
      </c>
      <c r="AV587">
        <f>(Table2[[#This Row],[Rank 1Y]]+Table2[[#This Row],[Rank 6M]]+Table2[[#This Row],[Rank Sharpe]])/3</f>
        <v>529.66666666666663</v>
      </c>
    </row>
    <row r="588" spans="1:48" x14ac:dyDescent="0.3">
      <c r="A588" t="s">
        <v>1034</v>
      </c>
      <c r="B588" t="s">
        <v>1035</v>
      </c>
      <c r="C588" t="s">
        <v>635</v>
      </c>
      <c r="D588" t="s">
        <v>635</v>
      </c>
      <c r="E588">
        <v>13252.226630269</v>
      </c>
      <c r="F588">
        <v>26.69</v>
      </c>
      <c r="G588">
        <v>3.7484604423164098</v>
      </c>
      <c r="H588">
        <f>(Table2[[#This Row],[1Y Return vs Nifty]]-AVERAGE(Table2[1Y Return vs Nifty]))/_xlfn.STDEV.P(Table2[1Y Return vs Nifty])</f>
        <v>-0.31949181464852339</v>
      </c>
      <c r="I588">
        <v>1.0100687648358699</v>
      </c>
      <c r="J588">
        <f>(Table2[[#This Row],[1M Return vs Nifty]]-AVERAGE(Table2[1M Return vs Nifty]))/_xlfn.STDEV.P(Table2[1M Return vs Nifty])</f>
        <v>1.1767512018257835E-2</v>
      </c>
      <c r="K588">
        <v>-21.596010328609299</v>
      </c>
      <c r="L588">
        <f>(Table2[[#This Row],[6M Return vs Nifty]]-AVERAGE(Table2[6M Return vs Nifty]))/_xlfn.STDEV.P(Table2[6M Return vs Nifty])</f>
        <v>-1.1332093397308092</v>
      </c>
      <c r="M588">
        <v>1.06074177406176</v>
      </c>
      <c r="N588">
        <f>(Table2[[#This Row],[1W Return vs Nifty]]-AVERAGE(Table2[1W Return vs Nifty]))/_xlfn.STDEV.P(Table2[1W Return vs Nifty])</f>
        <v>0.10979611351421659</v>
      </c>
      <c r="O588">
        <v>27.07</v>
      </c>
      <c r="P588">
        <v>26.9455052627717</v>
      </c>
      <c r="Q588">
        <v>25.780020085387601</v>
      </c>
      <c r="R588">
        <v>44.053844847453902</v>
      </c>
      <c r="S588" s="1">
        <f>(Table2[[#This Row],[Close Price]]-Table2[[#This Row],[20D EMA]])/Table2[[#This Row],[20D EMA]]</f>
        <v>-1.4037680088658995E-2</v>
      </c>
      <c r="T588" s="1">
        <f>(Table2[[#This Row],[Close Price]]-Table2[[#This Row],[50D EMA]])/Table2[[#This Row],[50D EMA]]</f>
        <v>-9.4822962226916822E-3</v>
      </c>
      <c r="U588" s="1">
        <f>(Table2[[#This Row],[Close Price]]-Table2[[#This Row],[200D EMA]])/Table2[[#This Row],[200D EMA]]</f>
        <v>3.5297874539988686E-2</v>
      </c>
      <c r="V588">
        <v>1.4442984659962901</v>
      </c>
      <c r="W588">
        <v>26.42</v>
      </c>
      <c r="X588">
        <v>27.25</v>
      </c>
      <c r="Y588">
        <v>26.42</v>
      </c>
      <c r="Z588">
        <v>27.25</v>
      </c>
      <c r="AA588">
        <v>26.4</v>
      </c>
      <c r="AB588">
        <v>28.3</v>
      </c>
      <c r="AC588" s="1">
        <f>(Table2[[#This Row],[Close Price]]/Table2[[#This Row],[Day Low]])-1</f>
        <v>1.0219530658591935E-2</v>
      </c>
      <c r="AD588" s="1">
        <f>(Table2[[#This Row],[Day High]]/Table2[[#This Row],[Close Price]])-1</f>
        <v>2.0981641064068857E-2</v>
      </c>
      <c r="AE588" s="1">
        <f>(Table2[[#This Row],[Close Price]]/Table2[[#This Row],[Current Week Low]])-1</f>
        <v>1.0219530658591935E-2</v>
      </c>
      <c r="AF588" s="1">
        <f>(Table2[[#This Row],[Current Week High]]/Table2[[#This Row],[Close Price]])-1</f>
        <v>2.0981641064068857E-2</v>
      </c>
      <c r="AG588" s="1">
        <f>(Table2[[#This Row],[Close Price]]/Table2[[#This Row],[Current Month Low]])-1</f>
        <v>1.0984848484848486E-2</v>
      </c>
      <c r="AH588" s="1">
        <f>(Table2[[#This Row],[Current Month High]]/Table2[[#This Row],[Close Price]])-1</f>
        <v>6.032221805919824E-2</v>
      </c>
      <c r="AI588">
        <v>46.309479205694899</v>
      </c>
      <c r="AJ588">
        <v>65.776397515527904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-0.15</v>
      </c>
      <c r="AM588" t="s">
        <v>3189</v>
      </c>
      <c r="AN588">
        <v>-8.5</v>
      </c>
      <c r="AO588" t="s">
        <v>3189</v>
      </c>
      <c r="AP588">
        <v>1.3377087384631E-2</v>
      </c>
      <c r="AQ588">
        <f>(Table2[[#This Row],[Sharpe Ratio]]-AVERAGE(Table2[Sharpe Ratio]))/_xlfn.STDEV.P(Table2[Sharpe Ratio])</f>
        <v>-0.59633759479654425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-1.9274751236434025</v>
      </c>
      <c r="AS588">
        <f>_xlfn.RANK.AVG(Table2[[#This Row],[1Y Return vs Nifty Z-Score]],Table2[1Y Return vs Nifty Z-Score])</f>
        <v>411</v>
      </c>
      <c r="AT588">
        <f>_xlfn.RANK.AVG(Table2[[#This Row],[6M Return vs Nifty Z-Score]],Table2[6M Return vs Nifty Z-Score])</f>
        <v>682</v>
      </c>
      <c r="AU588">
        <f>_xlfn.RANK.AVG(Table2[[#This Row],[Sharpe Ratio Z-Score]],Table2[Sharpe Ratio Z-Score])</f>
        <v>497</v>
      </c>
      <c r="AV588">
        <f>(Table2[[#This Row],[Rank 1Y]]+Table2[[#This Row],[Rank 6M]]+Table2[[#This Row],[Rank Sharpe]])/3</f>
        <v>530</v>
      </c>
    </row>
    <row r="589" spans="1:48" x14ac:dyDescent="0.3">
      <c r="A589" t="s">
        <v>1571</v>
      </c>
      <c r="B589" t="s">
        <v>1572</v>
      </c>
      <c r="C589" t="s">
        <v>3144</v>
      </c>
      <c r="D589" t="s">
        <v>521</v>
      </c>
      <c r="E589">
        <v>6183.0104746249999</v>
      </c>
      <c r="F589">
        <v>288.35000000000002</v>
      </c>
      <c r="G589">
        <v>-19.990365672649101</v>
      </c>
      <c r="H589">
        <f>(Table2[[#This Row],[1Y Return vs Nifty]]-AVERAGE(Table2[1Y Return vs Nifty]))/_xlfn.STDEV.P(Table2[1Y Return vs Nifty])</f>
        <v>-0.74274285896808268</v>
      </c>
      <c r="I589">
        <v>-3.4095689709241301</v>
      </c>
      <c r="J589">
        <f>(Table2[[#This Row],[1M Return vs Nifty]]-AVERAGE(Table2[1M Return vs Nifty]))/_xlfn.STDEV.P(Table2[1M Return vs Nifty])</f>
        <v>-0.41570636482691437</v>
      </c>
      <c r="K589">
        <v>-31.042364662206101</v>
      </c>
      <c r="L589">
        <f>(Table2[[#This Row],[6M Return vs Nifty]]-AVERAGE(Table2[6M Return vs Nifty]))/_xlfn.STDEV.P(Table2[6M Return vs Nifty])</f>
        <v>-1.4391500213219381</v>
      </c>
      <c r="M589">
        <v>0.66893829087000001</v>
      </c>
      <c r="N589">
        <f>(Table2[[#This Row],[1W Return vs Nifty]]-AVERAGE(Table2[1W Return vs Nifty]))/_xlfn.STDEV.P(Table2[1W Return vs Nifty])</f>
        <v>3.3936404883492907E-2</v>
      </c>
      <c r="O589">
        <v>292.73</v>
      </c>
      <c r="P589">
        <v>298.06815569054299</v>
      </c>
      <c r="Q589">
        <v>311.87801428713198</v>
      </c>
      <c r="R589">
        <v>42.4130725886615</v>
      </c>
      <c r="S589" s="1">
        <f>(Table2[[#This Row],[Close Price]]-Table2[[#This Row],[20D EMA]])/Table2[[#This Row],[20D EMA]]</f>
        <v>-1.496259351620946E-2</v>
      </c>
      <c r="T589" s="1">
        <f>(Table2[[#This Row],[Close Price]]-Table2[[#This Row],[50D EMA]])/Table2[[#This Row],[50D EMA]]</f>
        <v>-3.2603803878440633E-2</v>
      </c>
      <c r="U589" s="1">
        <f>(Table2[[#This Row],[Close Price]]-Table2[[#This Row],[200D EMA]])/Table2[[#This Row],[200D EMA]]</f>
        <v>-7.5439797643032241E-2</v>
      </c>
      <c r="V589">
        <v>0.62358691219086704</v>
      </c>
      <c r="W589">
        <v>283.25</v>
      </c>
      <c r="X589">
        <v>290</v>
      </c>
      <c r="Y589">
        <v>283.25</v>
      </c>
      <c r="Z589">
        <v>290</v>
      </c>
      <c r="AA589">
        <v>283.25</v>
      </c>
      <c r="AB589">
        <v>307.2</v>
      </c>
      <c r="AC589" s="1">
        <f>(Table2[[#This Row],[Close Price]]/Table2[[#This Row],[Day Low]])-1</f>
        <v>1.8005295675198596E-2</v>
      </c>
      <c r="AD589" s="1">
        <f>(Table2[[#This Row],[Day High]]/Table2[[#This Row],[Close Price]])-1</f>
        <v>5.7222125888676256E-3</v>
      </c>
      <c r="AE589" s="1">
        <f>(Table2[[#This Row],[Close Price]]/Table2[[#This Row],[Current Week Low]])-1</f>
        <v>1.8005295675198596E-2</v>
      </c>
      <c r="AF589" s="1">
        <f>(Table2[[#This Row],[Current Week High]]/Table2[[#This Row],[Close Price]])-1</f>
        <v>5.7222125888676256E-3</v>
      </c>
      <c r="AG589" s="1">
        <f>(Table2[[#This Row],[Close Price]]/Table2[[#This Row],[Current Month Low]])-1</f>
        <v>1.8005295675198596E-2</v>
      </c>
      <c r="AH589" s="1">
        <f>(Table2[[#This Row],[Current Month High]]/Table2[[#This Row],[Close Price]])-1</f>
        <v>6.5371943818276268E-2</v>
      </c>
      <c r="AI589">
        <v>40.551413213109001</v>
      </c>
      <c r="AJ589">
        <v>13.278334315458601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-7.0000000000000007E-2</v>
      </c>
      <c r="AM589" t="s">
        <v>3189</v>
      </c>
      <c r="AN589">
        <v>-2.93</v>
      </c>
      <c r="AO589" t="s">
        <v>3189</v>
      </c>
      <c r="AP589">
        <v>0.104522139622949</v>
      </c>
      <c r="AQ589">
        <f>(Table2[[#This Row],[Sharpe Ratio]]-AVERAGE(Table2[Sharpe Ratio]))/_xlfn.STDEV.P(Table2[Sharpe Ratio])</f>
        <v>0.46364096833103396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581</v>
      </c>
      <c r="AT589">
        <f>_xlfn.RANK.AVG(Table2[[#This Row],[6M Return vs Nifty Z-Score]],Table2[6M Return vs Nifty Z-Score])</f>
        <v>720</v>
      </c>
      <c r="AU589">
        <f>_xlfn.RANK.AVG(Table2[[#This Row],[Sharpe Ratio Z-Score]],Table2[Sharpe Ratio Z-Score])</f>
        <v>225</v>
      </c>
      <c r="AV589">
        <f>(Table2[[#This Row],[Rank 1Y]]+Table2[[#This Row],[Rank 6M]]+Table2[[#This Row],[Rank Sharpe]])/3</f>
        <v>508.66666666666669</v>
      </c>
    </row>
    <row r="590" spans="1:48" x14ac:dyDescent="0.3">
      <c r="A590" t="s">
        <v>379</v>
      </c>
      <c r="B590" t="s">
        <v>380</v>
      </c>
      <c r="C590" t="s">
        <v>3158</v>
      </c>
      <c r="D590" t="s">
        <v>274</v>
      </c>
      <c r="E590">
        <v>62904.363621454999</v>
      </c>
      <c r="F590">
        <v>7375.85</v>
      </c>
      <c r="G590">
        <v>-11.8957472627295</v>
      </c>
      <c r="H590">
        <f>(Table2[[#This Row],[1Y Return vs Nifty]]-AVERAGE(Table2[1Y Return vs Nifty]))/_xlfn.STDEV.P(Table2[1Y Return vs Nifty])</f>
        <v>-0.59841998138455565</v>
      </c>
      <c r="I590">
        <v>-6.7726421700462804</v>
      </c>
      <c r="J590">
        <f>(Table2[[#This Row],[1M Return vs Nifty]]-AVERAGE(Table2[1M Return vs Nifty]))/_xlfn.STDEV.P(Table2[1M Return vs Nifty])</f>
        <v>-0.74098776219366647</v>
      </c>
      <c r="K590">
        <v>14.010263875397399</v>
      </c>
      <c r="L590">
        <f>(Table2[[#This Row],[6M Return vs Nifty]]-AVERAGE(Table2[6M Return vs Nifty]))/_xlfn.STDEV.P(Table2[6M Return vs Nifty])</f>
        <v>1.9977108098176939E-2</v>
      </c>
      <c r="M590">
        <v>2.8178641974811498</v>
      </c>
      <c r="N590">
        <f>(Table2[[#This Row],[1W Return vs Nifty]]-AVERAGE(Table2[1W Return vs Nifty]))/_xlfn.STDEV.P(Table2[1W Return vs Nifty])</f>
        <v>0.45000440871170377</v>
      </c>
      <c r="O590">
        <v>7408.63</v>
      </c>
      <c r="P590">
        <v>7715.2813863925603</v>
      </c>
      <c r="Q590">
        <v>7172.90100714235</v>
      </c>
      <c r="R590">
        <v>53.664342186768998</v>
      </c>
      <c r="S590" s="1">
        <f>(Table2[[#This Row],[Close Price]]-Table2[[#This Row],[20D EMA]])/Table2[[#This Row],[20D EMA]]</f>
        <v>-4.4245697247668929E-3</v>
      </c>
      <c r="T590" s="1">
        <f>(Table2[[#This Row],[Close Price]]-Table2[[#This Row],[50D EMA]])/Table2[[#This Row],[50D EMA]]</f>
        <v>-4.3994686569852781E-2</v>
      </c>
      <c r="U590" s="1">
        <f>(Table2[[#This Row],[Close Price]]-Table2[[#This Row],[200D EMA]])/Table2[[#This Row],[200D EMA]]</f>
        <v>2.8293851073026913E-2</v>
      </c>
      <c r="V590">
        <v>0.62333683539867502</v>
      </c>
      <c r="W590">
        <v>7230.15</v>
      </c>
      <c r="X590">
        <v>7401.05</v>
      </c>
      <c r="Y590">
        <v>7230.15</v>
      </c>
      <c r="Z590">
        <v>7401.05</v>
      </c>
      <c r="AA590">
        <v>7160.15</v>
      </c>
      <c r="AB590">
        <v>7640</v>
      </c>
      <c r="AC590" s="1">
        <f>(Table2[[#This Row],[Close Price]]/Table2[[#This Row],[Day Low]])-1</f>
        <v>2.0151725759493422E-2</v>
      </c>
      <c r="AD590" s="1">
        <f>(Table2[[#This Row],[Day High]]/Table2[[#This Row],[Close Price]])-1</f>
        <v>3.4165553800578063E-3</v>
      </c>
      <c r="AE590" s="1">
        <f>(Table2[[#This Row],[Close Price]]/Table2[[#This Row],[Current Week Low]])-1</f>
        <v>2.0151725759493422E-2</v>
      </c>
      <c r="AF590" s="1">
        <f>(Table2[[#This Row],[Current Week High]]/Table2[[#This Row],[Close Price]])-1</f>
        <v>3.4165553800578063E-3</v>
      </c>
      <c r="AG590" s="1">
        <f>(Table2[[#This Row],[Close Price]]/Table2[[#This Row],[Current Month Low]])-1</f>
        <v>3.0125067212279255E-2</v>
      </c>
      <c r="AH590" s="1">
        <f>(Table2[[#This Row],[Current Month High]]/Table2[[#This Row],[Close Price]])-1</f>
        <v>3.5812821573106834E-2</v>
      </c>
      <c r="AI590">
        <v>34.697017970810101</v>
      </c>
      <c r="AJ590">
        <v>38.513615023474102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-0.18</v>
      </c>
      <c r="AM590" t="s">
        <v>3189</v>
      </c>
      <c r="AN590">
        <v>1.05</v>
      </c>
      <c r="AO590" t="s">
        <v>3191</v>
      </c>
      <c r="AP590">
        <v>0.113090587722212</v>
      </c>
      <c r="AQ590">
        <f>(Table2[[#This Row],[Sharpe Ratio]]-AVERAGE(Table2[Sharpe Ratio]))/_xlfn.STDEV.P(Table2[Sharpe Ratio])</f>
        <v>0.56328841030892929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528</v>
      </c>
      <c r="AT590">
        <f>_xlfn.RANK.AVG(Table2[[#This Row],[6M Return vs Nifty Z-Score]],Table2[6M Return vs Nifty Z-Score])</f>
        <v>319</v>
      </c>
      <c r="AU590">
        <f>_xlfn.RANK.AVG(Table2[[#This Row],[Sharpe Ratio Z-Score]],Table2[Sharpe Ratio Z-Score])</f>
        <v>196</v>
      </c>
      <c r="AV590">
        <f>(Table2[[#This Row],[Rank 1Y]]+Table2[[#This Row],[Rank 6M]]+Table2[[#This Row],[Rank Sharpe]])/3</f>
        <v>347.66666666666669</v>
      </c>
    </row>
    <row r="591" spans="1:48" x14ac:dyDescent="0.3">
      <c r="A591" t="s">
        <v>133</v>
      </c>
      <c r="B591" t="s">
        <v>134</v>
      </c>
      <c r="C591" t="s">
        <v>3155</v>
      </c>
      <c r="D591" t="s">
        <v>135</v>
      </c>
      <c r="E591">
        <v>205806.82293049499</v>
      </c>
      <c r="F591">
        <v>281.55</v>
      </c>
      <c r="G591">
        <v>68.760336369074807</v>
      </c>
      <c r="H591">
        <f>(Table2[[#This Row],[1Y Return vs Nifty]]-AVERAGE(Table2[1Y Return vs Nifty]))/_xlfn.STDEV.P(Table2[1Y Return vs Nifty])</f>
        <v>0.83963645251659824</v>
      </c>
      <c r="I591">
        <v>-8.8915039798500004</v>
      </c>
      <c r="J591">
        <f>(Table2[[#This Row],[1M Return vs Nifty]]-AVERAGE(Table2[1M Return vs Nifty]))/_xlfn.STDEV.P(Table2[1M Return vs Nifty])</f>
        <v>-0.94592719987819429</v>
      </c>
      <c r="K591">
        <v>21.6027255187104</v>
      </c>
      <c r="L591">
        <f>(Table2[[#This Row],[6M Return vs Nifty]]-AVERAGE(Table2[6M Return vs Nifty]))/_xlfn.STDEV.P(Table2[6M Return vs Nifty])</f>
        <v>0.26587545237775634</v>
      </c>
      <c r="M591">
        <v>-4.0968040410853899</v>
      </c>
      <c r="N591">
        <f>(Table2[[#This Row],[1W Return vs Nifty]]-AVERAGE(Table2[1W Return vs Nifty]))/_xlfn.STDEV.P(Table2[1W Return vs Nifty])</f>
        <v>-0.88879103430647288</v>
      </c>
      <c r="O591">
        <v>297.02999999999997</v>
      </c>
      <c r="P591">
        <v>298.02507169523398</v>
      </c>
      <c r="Q591">
        <v>246.17438644796101</v>
      </c>
      <c r="R591">
        <v>21.4493110680984</v>
      </c>
      <c r="S591" s="1">
        <f>(Table2[[#This Row],[Close Price]]-Table2[[#This Row],[20D EMA]])/Table2[[#This Row],[20D EMA]]</f>
        <v>-5.2115947884051987E-2</v>
      </c>
      <c r="T591" s="1">
        <f>(Table2[[#This Row],[Close Price]]-Table2[[#This Row],[50D EMA]])/Table2[[#This Row],[50D EMA]]</f>
        <v>-5.5280824534392467E-2</v>
      </c>
      <c r="U591" s="1">
        <f>(Table2[[#This Row],[Close Price]]-Table2[[#This Row],[200D EMA]])/Table2[[#This Row],[200D EMA]]</f>
        <v>0.14370143889651604</v>
      </c>
      <c r="V591">
        <v>0.61940269389631297</v>
      </c>
      <c r="W591">
        <v>275.75</v>
      </c>
      <c r="X591">
        <v>284.5</v>
      </c>
      <c r="Y591">
        <v>275.75</v>
      </c>
      <c r="Z591">
        <v>284.5</v>
      </c>
      <c r="AA591">
        <v>275.75</v>
      </c>
      <c r="AB591">
        <v>301.95</v>
      </c>
      <c r="AC591" s="1">
        <f>(Table2[[#This Row],[Close Price]]/Table2[[#This Row],[Day Low]])-1</f>
        <v>2.1033544877606669E-2</v>
      </c>
      <c r="AD591" s="1">
        <f>(Table2[[#This Row],[Day High]]/Table2[[#This Row],[Close Price]])-1</f>
        <v>1.0477712662049221E-2</v>
      </c>
      <c r="AE591" s="1">
        <f>(Table2[[#This Row],[Close Price]]/Table2[[#This Row],[Current Week Low]])-1</f>
        <v>2.1033544877606669E-2</v>
      </c>
      <c r="AF591" s="1">
        <f>(Table2[[#This Row],[Current Week High]]/Table2[[#This Row],[Close Price]])-1</f>
        <v>1.0477712662049221E-2</v>
      </c>
      <c r="AG591" s="1">
        <f>(Table2[[#This Row],[Close Price]]/Table2[[#This Row],[Current Month Low]])-1</f>
        <v>2.1033544877606669E-2</v>
      </c>
      <c r="AH591" s="1">
        <f>(Table2[[#This Row],[Current Month High]]/Table2[[#This Row],[Close Price]])-1</f>
        <v>7.245604688332441E-2</v>
      </c>
      <c r="AI591">
        <v>20.9376664890783</v>
      </c>
      <c r="AJ591">
        <v>121.692913385826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-0.12</v>
      </c>
      <c r="AM591" t="s">
        <v>3189</v>
      </c>
      <c r="AN591">
        <v>-7.54</v>
      </c>
      <c r="AO591" t="s">
        <v>3189</v>
      </c>
      <c r="AP591">
        <v>0.20203468872239</v>
      </c>
      <c r="AQ591">
        <f>(Table2[[#This Row],[Sharpe Ratio]]-AVERAGE(Table2[Sharpe Ratio]))/_xlfn.STDEV.P(Table2[Sharpe Ratio])</f>
        <v>1.5976708376768014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114</v>
      </c>
      <c r="AT591">
        <f>_xlfn.RANK.AVG(Table2[[#This Row],[6M Return vs Nifty Z-Score]],Table2[6M Return vs Nifty Z-Score])</f>
        <v>242</v>
      </c>
      <c r="AU591">
        <f>_xlfn.RANK.AVG(Table2[[#This Row],[Sharpe Ratio Z-Score]],Table2[Sharpe Ratio Z-Score])</f>
        <v>35</v>
      </c>
      <c r="AV591">
        <f>(Table2[[#This Row],[Rank 1Y]]+Table2[[#This Row],[Rank 6M]]+Table2[[#This Row],[Rank Sharpe]])/3</f>
        <v>130.33333333333334</v>
      </c>
    </row>
    <row r="592" spans="1:48" x14ac:dyDescent="0.3">
      <c r="A592" t="s">
        <v>512</v>
      </c>
      <c r="B592" t="s">
        <v>513</v>
      </c>
      <c r="C592" t="s">
        <v>3149</v>
      </c>
      <c r="D592" t="s">
        <v>206</v>
      </c>
      <c r="E592">
        <v>41061.870827229999</v>
      </c>
      <c r="F592">
        <v>700.15</v>
      </c>
      <c r="G592">
        <v>-10.144730609541</v>
      </c>
      <c r="H592">
        <f>(Table2[[#This Row],[1Y Return vs Nifty]]-AVERAGE(Table2[1Y Return vs Nifty]))/_xlfn.STDEV.P(Table2[1Y Return vs Nifty])</f>
        <v>-0.56720025621812242</v>
      </c>
      <c r="I592">
        <v>5.9497131006882498</v>
      </c>
      <c r="J592">
        <f>(Table2[[#This Row],[1M Return vs Nifty]]-AVERAGE(Table2[1M Return vs Nifty]))/_xlfn.STDEV.P(Table2[1M Return vs Nifty])</f>
        <v>0.48953719377250404</v>
      </c>
      <c r="K592">
        <v>-11.031322970997699</v>
      </c>
      <c r="L592">
        <f>(Table2[[#This Row],[6M Return vs Nifty]]-AVERAGE(Table2[6M Return vs Nifty]))/_xlfn.STDEV.P(Table2[6M Return vs Nifty])</f>
        <v>-0.79104901662188409</v>
      </c>
      <c r="M592">
        <v>6.3566604941988203</v>
      </c>
      <c r="N592">
        <f>(Table2[[#This Row],[1W Return vs Nifty]]-AVERAGE(Table2[1W Return vs Nifty]))/_xlfn.STDEV.P(Table2[1W Return vs Nifty])</f>
        <v>1.1351745705121752</v>
      </c>
      <c r="O592">
        <v>700.29</v>
      </c>
      <c r="P592">
        <v>685.90686701702805</v>
      </c>
      <c r="Q592">
        <v>642.79520914672798</v>
      </c>
      <c r="R592">
        <v>47.283426256951302</v>
      </c>
      <c r="S592" s="1">
        <f>(Table2[[#This Row],[Close Price]]-Table2[[#This Row],[20D EMA]])/Table2[[#This Row],[20D EMA]]</f>
        <v>-1.999171771694389E-4</v>
      </c>
      <c r="T592" s="1">
        <f>(Table2[[#This Row],[Close Price]]-Table2[[#This Row],[50D EMA]])/Table2[[#This Row],[50D EMA]]</f>
        <v>2.076540368361458E-2</v>
      </c>
      <c r="U592" s="1">
        <f>(Table2[[#This Row],[Close Price]]-Table2[[#This Row],[200D EMA]])/Table2[[#This Row],[200D EMA]]</f>
        <v>8.9227159812542839E-2</v>
      </c>
      <c r="V592">
        <v>1.56145125335196</v>
      </c>
      <c r="W592">
        <v>685.6</v>
      </c>
      <c r="X592">
        <v>714.9</v>
      </c>
      <c r="Y592">
        <v>685.6</v>
      </c>
      <c r="Z592">
        <v>714.9</v>
      </c>
      <c r="AA592">
        <v>682.5</v>
      </c>
      <c r="AB592">
        <v>752.4</v>
      </c>
      <c r="AC592" s="1">
        <f>(Table2[[#This Row],[Close Price]]/Table2[[#This Row],[Day Low]])-1</f>
        <v>2.1222287047841348E-2</v>
      </c>
      <c r="AD592" s="1">
        <f>(Table2[[#This Row],[Day High]]/Table2[[#This Row],[Close Price]])-1</f>
        <v>2.1066914232664491E-2</v>
      </c>
      <c r="AE592" s="1">
        <f>(Table2[[#This Row],[Close Price]]/Table2[[#This Row],[Current Week Low]])-1</f>
        <v>2.1222287047841348E-2</v>
      </c>
      <c r="AF592" s="1">
        <f>(Table2[[#This Row],[Current Week High]]/Table2[[#This Row],[Close Price]])-1</f>
        <v>2.1066914232664491E-2</v>
      </c>
      <c r="AG592" s="1">
        <f>(Table2[[#This Row],[Close Price]]/Table2[[#This Row],[Current Month Low]])-1</f>
        <v>2.5860805860805858E-2</v>
      </c>
      <c r="AH592" s="1">
        <f>(Table2[[#This Row],[Current Month High]]/Table2[[#This Row],[Close Price]])-1</f>
        <v>7.4626865671641784E-2</v>
      </c>
      <c r="AI592">
        <v>9.1908876669285196</v>
      </c>
      <c r="AJ592">
        <v>43.443966400327703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0.09</v>
      </c>
      <c r="AM592" t="s">
        <v>3191</v>
      </c>
      <c r="AN592">
        <v>1.48</v>
      </c>
      <c r="AO592" t="s">
        <v>3191</v>
      </c>
      <c r="AP592">
        <v>9.5912503663259999E-3</v>
      </c>
      <c r="AQ592">
        <f>(Table2[[#This Row],[Sharpe Ratio]]-AVERAGE(Table2[Sharpe Ratio]))/_xlfn.STDEV.P(Table2[Sharpe Ratio])</f>
        <v>-0.64036528455424535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-0.37390279310957264</v>
      </c>
      <c r="AS592">
        <f>_xlfn.RANK.AVG(Table2[[#This Row],[1Y Return vs Nifty Z-Score]],Table2[1Y Return vs Nifty Z-Score])</f>
        <v>508</v>
      </c>
      <c r="AT592">
        <f>_xlfn.RANK.AVG(Table2[[#This Row],[6M Return vs Nifty Z-Score]],Table2[6M Return vs Nifty Z-Score])</f>
        <v>583</v>
      </c>
      <c r="AU592">
        <f>_xlfn.RANK.AVG(Table2[[#This Row],[Sharpe Ratio Z-Score]],Table2[Sharpe Ratio Z-Score])</f>
        <v>508</v>
      </c>
      <c r="AV592">
        <f>(Table2[[#This Row],[Rank 1Y]]+Table2[[#This Row],[Rank 6M]]+Table2[[#This Row],[Rank Sharpe]])/3</f>
        <v>533</v>
      </c>
    </row>
    <row r="593" spans="1:48" x14ac:dyDescent="0.3">
      <c r="A593" t="s">
        <v>1108</v>
      </c>
      <c r="B593" t="s">
        <v>1109</v>
      </c>
      <c r="C593" t="s">
        <v>3144</v>
      </c>
      <c r="D593" t="s">
        <v>24</v>
      </c>
      <c r="E593">
        <v>11522.773292832</v>
      </c>
      <c r="F593">
        <v>104.64</v>
      </c>
      <c r="G593">
        <v>-24.222413344091301</v>
      </c>
      <c r="H593">
        <f>(Table2[[#This Row],[1Y Return vs Nifty]]-AVERAGE(Table2[1Y Return vs Nifty]))/_xlfn.STDEV.P(Table2[1Y Return vs Nifty])</f>
        <v>-0.81819808947835826</v>
      </c>
      <c r="I593">
        <v>-8.7794822495842499</v>
      </c>
      <c r="J593">
        <f>(Table2[[#This Row],[1M Return vs Nifty]]-AVERAGE(Table2[1M Return vs Nifty]))/_xlfn.STDEV.P(Table2[1M Return vs Nifty])</f>
        <v>-0.93509229299427743</v>
      </c>
      <c r="K593">
        <v>-35.280592739462399</v>
      </c>
      <c r="L593">
        <f>(Table2[[#This Row],[6M Return vs Nifty]]-AVERAGE(Table2[6M Return vs Nifty]))/_xlfn.STDEV.P(Table2[6M Return vs Nifty])</f>
        <v>-1.5764142336205194</v>
      </c>
      <c r="M593">
        <v>-2.1769050629020001</v>
      </c>
      <c r="N593">
        <f>(Table2[[#This Row],[1W Return vs Nifty]]-AVERAGE(Table2[1W Return vs Nifty]))/_xlfn.STDEV.P(Table2[1W Return vs Nifty])</f>
        <v>-0.51706647509898318</v>
      </c>
      <c r="O593">
        <v>109.24</v>
      </c>
      <c r="P593">
        <v>112.142816155598</v>
      </c>
      <c r="Q593">
        <v>115.227215719375</v>
      </c>
      <c r="R593">
        <v>24.3254935652079</v>
      </c>
      <c r="S593" s="1">
        <f>(Table2[[#This Row],[Close Price]]-Table2[[#This Row],[20D EMA]])/Table2[[#This Row],[20D EMA]]</f>
        <v>-4.210911753936282E-2</v>
      </c>
      <c r="T593" s="1">
        <f>(Table2[[#This Row],[Close Price]]-Table2[[#This Row],[50D EMA]])/Table2[[#This Row],[50D EMA]]</f>
        <v>-6.6904117560128429E-2</v>
      </c>
      <c r="U593" s="1">
        <f>(Table2[[#This Row],[Close Price]]-Table2[[#This Row],[200D EMA]])/Table2[[#This Row],[200D EMA]]</f>
        <v>-9.1881207519230179E-2</v>
      </c>
      <c r="V593">
        <v>0.61933871182599798</v>
      </c>
      <c r="W593">
        <v>103.22</v>
      </c>
      <c r="X593">
        <v>106.39</v>
      </c>
      <c r="Y593">
        <v>103.22</v>
      </c>
      <c r="Z593">
        <v>106.39</v>
      </c>
      <c r="AA593">
        <v>103.22</v>
      </c>
      <c r="AB593">
        <v>110.6</v>
      </c>
      <c r="AC593" s="1">
        <f>(Table2[[#This Row],[Close Price]]/Table2[[#This Row],[Day Low]])-1</f>
        <v>1.3757023832590587E-2</v>
      </c>
      <c r="AD593" s="1">
        <f>(Table2[[#This Row],[Day High]]/Table2[[#This Row],[Close Price]])-1</f>
        <v>1.6724006116207946E-2</v>
      </c>
      <c r="AE593" s="1">
        <f>(Table2[[#This Row],[Close Price]]/Table2[[#This Row],[Current Week Low]])-1</f>
        <v>1.3757023832590587E-2</v>
      </c>
      <c r="AF593" s="1">
        <f>(Table2[[#This Row],[Current Week High]]/Table2[[#This Row],[Close Price]])-1</f>
        <v>1.6724006116207946E-2</v>
      </c>
      <c r="AG593" s="1">
        <f>(Table2[[#This Row],[Close Price]]/Table2[[#This Row],[Current Month Low]])-1</f>
        <v>1.3757023832590587E-2</v>
      </c>
      <c r="AH593" s="1">
        <f>(Table2[[#This Row],[Current Month High]]/Table2[[#This Row],[Close Price]])-1</f>
        <v>5.6957186544342342E-2</v>
      </c>
      <c r="AI593">
        <v>45.737767584097803</v>
      </c>
      <c r="AJ593">
        <v>11.4376996805111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-0.12</v>
      </c>
      <c r="AM593" t="s">
        <v>3189</v>
      </c>
      <c r="AN593">
        <v>-5.89</v>
      </c>
      <c r="AO593" t="s">
        <v>3189</v>
      </c>
      <c r="AP593">
        <v>0.110614704703794</v>
      </c>
      <c r="AQ593">
        <f>(Table2[[#This Row],[Sharpe Ratio]]-AVERAGE(Table2[Sharpe Ratio]))/_xlfn.STDEV.P(Table2[Sharpe Ratio])</f>
        <v>0.53449493375824741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602</v>
      </c>
      <c r="AT593">
        <f>_xlfn.RANK.AVG(Table2[[#This Row],[6M Return vs Nifty Z-Score]],Table2[6M Return vs Nifty Z-Score])</f>
        <v>726</v>
      </c>
      <c r="AU593">
        <f>_xlfn.RANK.AVG(Table2[[#This Row],[Sharpe Ratio Z-Score]],Table2[Sharpe Ratio Z-Score])</f>
        <v>206</v>
      </c>
      <c r="AV593">
        <f>(Table2[[#This Row],[Rank 1Y]]+Table2[[#This Row],[Rank 6M]]+Table2[[#This Row],[Rank Sharpe]])/3</f>
        <v>511.33333333333331</v>
      </c>
    </row>
    <row r="594" spans="1:48" x14ac:dyDescent="0.3">
      <c r="A594" t="s">
        <v>1252</v>
      </c>
      <c r="B594" t="s">
        <v>1253</v>
      </c>
      <c r="C594" t="s">
        <v>3154</v>
      </c>
      <c r="D594" t="s">
        <v>111</v>
      </c>
      <c r="E594">
        <v>9417.7684754999991</v>
      </c>
      <c r="F594">
        <v>681.45</v>
      </c>
      <c r="G594">
        <v>31.655024356771801</v>
      </c>
      <c r="H594">
        <f>(Table2[[#This Row],[1Y Return vs Nifty]]-AVERAGE(Table2[1Y Return vs Nifty]))/_xlfn.STDEV.P(Table2[1Y Return vs Nifty])</f>
        <v>0.1780678482834839</v>
      </c>
      <c r="I594">
        <v>-4.91007971222293</v>
      </c>
      <c r="J594">
        <f>(Table2[[#This Row],[1M Return vs Nifty]]-AVERAGE(Table2[1M Return vs Nifty]))/_xlfn.STDEV.P(Table2[1M Return vs Nifty])</f>
        <v>-0.560837975646714</v>
      </c>
      <c r="K594">
        <v>3.9103019403574</v>
      </c>
      <c r="L594">
        <f>(Table2[[#This Row],[6M Return vs Nifty]]-AVERAGE(Table2[6M Return vs Nifty]))/_xlfn.STDEV.P(Table2[6M Return vs Nifty])</f>
        <v>-0.30713207384948449</v>
      </c>
      <c r="M594">
        <v>2.64108669218276</v>
      </c>
      <c r="N594">
        <f>(Table2[[#This Row],[1W Return vs Nifty]]-AVERAGE(Table2[1W Return vs Nifty]))/_xlfn.STDEV.P(Table2[1W Return vs Nifty])</f>
        <v>0.41577732646333426</v>
      </c>
      <c r="O594">
        <v>690.35</v>
      </c>
      <c r="P594">
        <v>702.87053738854695</v>
      </c>
      <c r="Q594">
        <v>639.90375197191395</v>
      </c>
      <c r="R594">
        <v>43.961884990757298</v>
      </c>
      <c r="S594" s="1">
        <f>(Table2[[#This Row],[Close Price]]-Table2[[#This Row],[20D EMA]])/Table2[[#This Row],[20D EMA]]</f>
        <v>-1.2892011298616611E-2</v>
      </c>
      <c r="T594" s="1">
        <f>(Table2[[#This Row],[Close Price]]-Table2[[#This Row],[50D EMA]])/Table2[[#This Row],[50D EMA]]</f>
        <v>-3.0475793548173192E-2</v>
      </c>
      <c r="U594" s="1">
        <f>(Table2[[#This Row],[Close Price]]-Table2[[#This Row],[200D EMA]])/Table2[[#This Row],[200D EMA]]</f>
        <v>6.4925776571957972E-2</v>
      </c>
      <c r="V594">
        <v>0.619229074417602</v>
      </c>
      <c r="W594">
        <v>674</v>
      </c>
      <c r="X594">
        <v>690</v>
      </c>
      <c r="Y594">
        <v>674</v>
      </c>
      <c r="Z594">
        <v>690</v>
      </c>
      <c r="AA594">
        <v>668.95</v>
      </c>
      <c r="AB594">
        <v>710.45</v>
      </c>
      <c r="AC594" s="1">
        <f>(Table2[[#This Row],[Close Price]]/Table2[[#This Row],[Day Low]])-1</f>
        <v>1.105341246290803E-2</v>
      </c>
      <c r="AD594" s="1">
        <f>(Table2[[#This Row],[Day High]]/Table2[[#This Row],[Close Price]])-1</f>
        <v>1.2546775258639675E-2</v>
      </c>
      <c r="AE594" s="1">
        <f>(Table2[[#This Row],[Close Price]]/Table2[[#This Row],[Current Week Low]])-1</f>
        <v>1.105341246290803E-2</v>
      </c>
      <c r="AF594" s="1">
        <f>(Table2[[#This Row],[Current Week High]]/Table2[[#This Row],[Close Price]])-1</f>
        <v>1.2546775258639675E-2</v>
      </c>
      <c r="AG594" s="1">
        <f>(Table2[[#This Row],[Close Price]]/Table2[[#This Row],[Current Month Low]])-1</f>
        <v>1.8686000448463913E-2</v>
      </c>
      <c r="AH594" s="1">
        <f>(Table2[[#This Row],[Current Month High]]/Table2[[#This Row],[Close Price]])-1</f>
        <v>4.2556313742754481E-2</v>
      </c>
      <c r="AI594">
        <v>18.871523956269598</v>
      </c>
      <c r="AJ594">
        <v>64.105960264900602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-0.21</v>
      </c>
      <c r="AM594" t="s">
        <v>3189</v>
      </c>
      <c r="AN594">
        <v>-2.93</v>
      </c>
      <c r="AO594" t="s">
        <v>3189</v>
      </c>
      <c r="AQ594">
        <f>(Table2[[#This Row],[Sharpe Ratio]]-AVERAGE(Table2[Sharpe Ratio]))/_xlfn.STDEV.P(Table2[Sharpe Ratio])</f>
        <v>-0.75190748604766899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249</v>
      </c>
      <c r="AT594">
        <f>_xlfn.RANK.AVG(Table2[[#This Row],[6M Return vs Nifty Z-Score]],Table2[6M Return vs Nifty Z-Score])</f>
        <v>424</v>
      </c>
      <c r="AU594">
        <f>_xlfn.RANK.AVG(Table2[[#This Row],[Sharpe Ratio Z-Score]],Table2[Sharpe Ratio Z-Score])</f>
        <v>556</v>
      </c>
      <c r="AV594">
        <f>(Table2[[#This Row],[Rank 1Y]]+Table2[[#This Row],[Rank 6M]]+Table2[[#This Row],[Rank Sharpe]])/3</f>
        <v>409.66666666666669</v>
      </c>
    </row>
    <row r="595" spans="1:48" x14ac:dyDescent="0.3">
      <c r="A595" t="s">
        <v>306</v>
      </c>
      <c r="B595" t="s">
        <v>307</v>
      </c>
      <c r="C595" t="s">
        <v>3155</v>
      </c>
      <c r="D595" t="s">
        <v>166</v>
      </c>
      <c r="E595">
        <v>91247.470217775</v>
      </c>
      <c r="F595">
        <v>262.05</v>
      </c>
      <c r="G595">
        <v>61.564688647987502</v>
      </c>
      <c r="H595">
        <f>(Table2[[#This Row],[1Y Return vs Nifty]]-AVERAGE(Table2[1Y Return vs Nifty]))/_xlfn.STDEV.P(Table2[1Y Return vs Nifty])</f>
        <v>0.71134175935205857</v>
      </c>
      <c r="I595">
        <v>-15.415391953490801</v>
      </c>
      <c r="J595">
        <f>(Table2[[#This Row],[1M Return vs Nifty]]-AVERAGE(Table2[1M Return vs Nifty]))/_xlfn.STDEV.P(Table2[1M Return vs Nifty])</f>
        <v>-1.5769272616324113</v>
      </c>
      <c r="K595">
        <v>-7.9138484178598896</v>
      </c>
      <c r="L595">
        <f>(Table2[[#This Row],[6M Return vs Nifty]]-AVERAGE(Table2[6M Return vs Nifty]))/_xlfn.STDEV.P(Table2[6M Return vs Nifty])</f>
        <v>-0.69008283898890654</v>
      </c>
      <c r="M595">
        <v>-7.9929745941386301</v>
      </c>
      <c r="N595">
        <f>(Table2[[#This Row],[1W Return vs Nifty]]-AVERAGE(Table2[1W Return vs Nifty]))/_xlfn.STDEV.P(Table2[1W Return vs Nifty])</f>
        <v>-1.6431548304689678</v>
      </c>
      <c r="O595">
        <v>286.68</v>
      </c>
      <c r="P595">
        <v>293.585375452699</v>
      </c>
      <c r="Q595">
        <v>252.35291120083599</v>
      </c>
      <c r="R595">
        <v>11.1184581521862</v>
      </c>
      <c r="S595" s="1">
        <f>(Table2[[#This Row],[Close Price]]-Table2[[#This Row],[20D EMA]])/Table2[[#This Row],[20D EMA]]</f>
        <v>-8.591460862285473E-2</v>
      </c>
      <c r="T595" s="1">
        <f>(Table2[[#This Row],[Close Price]]-Table2[[#This Row],[50D EMA]])/Table2[[#This Row],[50D EMA]]</f>
        <v>-0.10741466738277571</v>
      </c>
      <c r="U595" s="1">
        <f>(Table2[[#This Row],[Close Price]]-Table2[[#This Row],[200D EMA]])/Table2[[#This Row],[200D EMA]]</f>
        <v>3.8426696775637974E-2</v>
      </c>
      <c r="V595">
        <v>0.61902511818759698</v>
      </c>
      <c r="W595">
        <v>258.2</v>
      </c>
      <c r="X595">
        <v>265.8</v>
      </c>
      <c r="Y595">
        <v>258.2</v>
      </c>
      <c r="Z595">
        <v>265.8</v>
      </c>
      <c r="AA595">
        <v>258.2</v>
      </c>
      <c r="AB595">
        <v>292</v>
      </c>
      <c r="AC595" s="1">
        <f>(Table2[[#This Row],[Close Price]]/Table2[[#This Row],[Day Low]])-1</f>
        <v>1.4910921766073004E-2</v>
      </c>
      <c r="AD595" s="1">
        <f>(Table2[[#This Row],[Day High]]/Table2[[#This Row],[Close Price]])-1</f>
        <v>1.431024613623344E-2</v>
      </c>
      <c r="AE595" s="1">
        <f>(Table2[[#This Row],[Close Price]]/Table2[[#This Row],[Current Week Low]])-1</f>
        <v>1.4910921766073004E-2</v>
      </c>
      <c r="AF595" s="1">
        <f>(Table2[[#This Row],[Current Week High]]/Table2[[#This Row],[Close Price]])-1</f>
        <v>1.431024613623344E-2</v>
      </c>
      <c r="AG595" s="1">
        <f>(Table2[[#This Row],[Close Price]]/Table2[[#This Row],[Current Month Low]])-1</f>
        <v>1.4910921766073004E-2</v>
      </c>
      <c r="AH595" s="1">
        <f>(Table2[[#This Row],[Current Month High]]/Table2[[#This Row],[Close Price]])-1</f>
        <v>0.11429116580805188</v>
      </c>
      <c r="AI595">
        <v>27.971761114291098</v>
      </c>
      <c r="AJ595">
        <v>130.881057268722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-0.13</v>
      </c>
      <c r="AM595" t="s">
        <v>3189</v>
      </c>
      <c r="AN595">
        <v>-12.55</v>
      </c>
      <c r="AO595" t="s">
        <v>3189</v>
      </c>
      <c r="AP595">
        <v>0.166837912195445</v>
      </c>
      <c r="AQ595">
        <f>(Table2[[#This Row],[Sharpe Ratio]]-AVERAGE(Table2[Sharpe Ratio]))/_xlfn.STDEV.P(Table2[Sharpe Ratio])</f>
        <v>1.1883471531370806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136</v>
      </c>
      <c r="AT595">
        <f>_xlfn.RANK.AVG(Table2[[#This Row],[6M Return vs Nifty Z-Score]],Table2[6M Return vs Nifty Z-Score])</f>
        <v>554</v>
      </c>
      <c r="AU595">
        <f>_xlfn.RANK.AVG(Table2[[#This Row],[Sharpe Ratio Z-Score]],Table2[Sharpe Ratio Z-Score])</f>
        <v>93</v>
      </c>
      <c r="AV595">
        <f>(Table2[[#This Row],[Rank 1Y]]+Table2[[#This Row],[Rank 6M]]+Table2[[#This Row],[Rank Sharpe]])/3</f>
        <v>261</v>
      </c>
    </row>
    <row r="596" spans="1:48" x14ac:dyDescent="0.3">
      <c r="A596" t="s">
        <v>1992</v>
      </c>
      <c r="B596" t="s">
        <v>1993</v>
      </c>
      <c r="C596" t="s">
        <v>3161</v>
      </c>
      <c r="D596" t="s">
        <v>1618</v>
      </c>
      <c r="E596">
        <v>3453.822847508</v>
      </c>
      <c r="F596">
        <v>152.68</v>
      </c>
      <c r="G596">
        <v>-29.9402350508173</v>
      </c>
      <c r="H596">
        <f>(Table2[[#This Row],[1Y Return vs Nifty]]-AVERAGE(Table2[1Y Return vs Nifty]))/_xlfn.STDEV.P(Table2[1Y Return vs Nifty])</f>
        <v>-0.92014390587570538</v>
      </c>
      <c r="I596">
        <v>-8.9168073342684693</v>
      </c>
      <c r="J596">
        <f>(Table2[[#This Row],[1M Return vs Nifty]]-AVERAGE(Table2[1M Return vs Nifty]))/_xlfn.STDEV.P(Table2[1M Return vs Nifty])</f>
        <v>-0.94837457761753519</v>
      </c>
      <c r="K596">
        <v>-5.9975870127946997</v>
      </c>
      <c r="L596">
        <f>(Table2[[#This Row],[6M Return vs Nifty]]-AVERAGE(Table2[6M Return vs Nifty]))/_xlfn.STDEV.P(Table2[6M Return vs Nifty])</f>
        <v>-0.62802055552285807</v>
      </c>
      <c r="M596">
        <v>1.15319712026606</v>
      </c>
      <c r="N596">
        <f>(Table2[[#This Row],[1W Return vs Nifty]]-AVERAGE(Table2[1W Return vs Nifty]))/_xlfn.STDEV.P(Table2[1W Return vs Nifty])</f>
        <v>0.12769701517868243</v>
      </c>
      <c r="O596">
        <v>157.02000000000001</v>
      </c>
      <c r="P596">
        <v>156.91685651292099</v>
      </c>
      <c r="Q596">
        <v>151.051326188817</v>
      </c>
      <c r="R596">
        <v>35.990337576106803</v>
      </c>
      <c r="S596" s="1">
        <f>(Table2[[#This Row],[Close Price]]-Table2[[#This Row],[20D EMA]])/Table2[[#This Row],[20D EMA]]</f>
        <v>-2.7639791109412833E-2</v>
      </c>
      <c r="T596" s="1">
        <f>(Table2[[#This Row],[Close Price]]-Table2[[#This Row],[50D EMA]])/Table2[[#This Row],[50D EMA]]</f>
        <v>-2.7000646119699098E-2</v>
      </c>
      <c r="U596" s="1">
        <f>(Table2[[#This Row],[Close Price]]-Table2[[#This Row],[200D EMA]])/Table2[[#This Row],[200D EMA]]</f>
        <v>1.078225429909257E-2</v>
      </c>
      <c r="V596">
        <v>0.59745640218857299</v>
      </c>
      <c r="W596">
        <v>150.43</v>
      </c>
      <c r="X596">
        <v>155.29</v>
      </c>
      <c r="Y596">
        <v>150.43</v>
      </c>
      <c r="Z596">
        <v>155.29</v>
      </c>
      <c r="AA596">
        <v>150.43</v>
      </c>
      <c r="AB596">
        <v>162</v>
      </c>
      <c r="AC596" s="1">
        <f>(Table2[[#This Row],[Close Price]]/Table2[[#This Row],[Day Low]])-1</f>
        <v>1.4957122914312393E-2</v>
      </c>
      <c r="AD596" s="1">
        <f>(Table2[[#This Row],[Day High]]/Table2[[#This Row],[Close Price]])-1</f>
        <v>1.7094576892847657E-2</v>
      </c>
      <c r="AE596" s="1">
        <f>(Table2[[#This Row],[Close Price]]/Table2[[#This Row],[Current Week Low]])-1</f>
        <v>1.4957122914312393E-2</v>
      </c>
      <c r="AF596" s="1">
        <f>(Table2[[#This Row],[Current Week High]]/Table2[[#This Row],[Close Price]])-1</f>
        <v>1.7094576892847657E-2</v>
      </c>
      <c r="AG596" s="1">
        <f>(Table2[[#This Row],[Close Price]]/Table2[[#This Row],[Current Month Low]])-1</f>
        <v>1.4957122914312393E-2</v>
      </c>
      <c r="AH596" s="1">
        <f>(Table2[[#This Row],[Current Month High]]/Table2[[#This Row],[Close Price]])-1</f>
        <v>6.1042703694000444E-2</v>
      </c>
      <c r="AI596">
        <v>17.297615928739798</v>
      </c>
      <c r="AJ596">
        <v>18.356589147286801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-0.02</v>
      </c>
      <c r="AM596" t="s">
        <v>3189</v>
      </c>
      <c r="AN596">
        <v>-4.9800000000000004</v>
      </c>
      <c r="AO596" t="s">
        <v>3189</v>
      </c>
      <c r="AP596">
        <v>3.3893650097576999E-2</v>
      </c>
      <c r="AQ596">
        <f>(Table2[[#This Row],[Sharpe Ratio]]-AVERAGE(Table2[Sharpe Ratio]))/_xlfn.STDEV.P(Table2[Sharpe Ratio])</f>
        <v>-0.35773861294591219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-2.726580636783329</v>
      </c>
      <c r="AS596">
        <f>_xlfn.RANK.AVG(Table2[[#This Row],[1Y Return vs Nifty Z-Score]],Table2[1Y Return vs Nifty Z-Score])</f>
        <v>641</v>
      </c>
      <c r="AT596">
        <f>_xlfn.RANK.AVG(Table2[[#This Row],[6M Return vs Nifty Z-Score]],Table2[6M Return vs Nifty Z-Score])</f>
        <v>530</v>
      </c>
      <c r="AU596">
        <f>_xlfn.RANK.AVG(Table2[[#This Row],[Sharpe Ratio Z-Score]],Table2[Sharpe Ratio Z-Score])</f>
        <v>436</v>
      </c>
      <c r="AV596">
        <f>(Table2[[#This Row],[Rank 1Y]]+Table2[[#This Row],[Rank 6M]]+Table2[[#This Row],[Rank Sharpe]])/3</f>
        <v>535.66666666666663</v>
      </c>
    </row>
    <row r="597" spans="1:48" x14ac:dyDescent="0.3">
      <c r="A597" t="s">
        <v>1498</v>
      </c>
      <c r="B597" t="s">
        <v>1499</v>
      </c>
      <c r="C597" t="s">
        <v>3151</v>
      </c>
      <c r="D597" t="s">
        <v>1500</v>
      </c>
      <c r="E597">
        <v>6885.9399807899899</v>
      </c>
      <c r="F597">
        <v>505.65</v>
      </c>
      <c r="G597">
        <v>1.5691551325332</v>
      </c>
      <c r="H597">
        <f>(Table2[[#This Row],[1Y Return vs Nifty]]-AVERAGE(Table2[1Y Return vs Nifty]))/_xlfn.STDEV.P(Table2[1Y Return vs Nifty])</f>
        <v>-0.35834770599672305</v>
      </c>
      <c r="I597">
        <v>5.6104509829378699</v>
      </c>
      <c r="J597">
        <f>(Table2[[#This Row],[1M Return vs Nifty]]-AVERAGE(Table2[1M Return vs Nifty]))/_xlfn.STDEV.P(Table2[1M Return vs Nifty])</f>
        <v>0.45672326163321764</v>
      </c>
      <c r="K597">
        <v>-15.201881583150501</v>
      </c>
      <c r="L597">
        <f>(Table2[[#This Row],[6M Return vs Nifty]]-AVERAGE(Table2[6M Return vs Nifty]))/_xlfn.STDEV.P(Table2[6M Return vs Nifty])</f>
        <v>-0.92612160646533026</v>
      </c>
      <c r="M597">
        <v>2.9456960352536399</v>
      </c>
      <c r="N597">
        <f>(Table2[[#This Row],[1W Return vs Nifty]]-AVERAGE(Table2[1W Return vs Nifty]))/_xlfn.STDEV.P(Table2[1W Return vs Nifty])</f>
        <v>0.47475479093943118</v>
      </c>
      <c r="O597">
        <v>489.16</v>
      </c>
      <c r="P597">
        <v>477.23163525777102</v>
      </c>
      <c r="Q597">
        <v>454.322787881691</v>
      </c>
      <c r="R597">
        <v>63.090737447242702</v>
      </c>
      <c r="S597" s="1">
        <f>(Table2[[#This Row],[Close Price]]-Table2[[#This Row],[20D EMA]])/Table2[[#This Row],[20D EMA]]</f>
        <v>3.371085125521292E-2</v>
      </c>
      <c r="T597" s="1">
        <f>(Table2[[#This Row],[Close Price]]-Table2[[#This Row],[50D EMA]])/Table2[[#This Row],[50D EMA]]</f>
        <v>5.9548367381133727E-2</v>
      </c>
      <c r="U597" s="1">
        <f>(Table2[[#This Row],[Close Price]]-Table2[[#This Row],[200D EMA]])/Table2[[#This Row],[200D EMA]]</f>
        <v>0.11297520944882686</v>
      </c>
      <c r="V597">
        <v>1.25317479628607</v>
      </c>
      <c r="W597">
        <v>495.6</v>
      </c>
      <c r="X597">
        <v>515.35</v>
      </c>
      <c r="Y597">
        <v>495.6</v>
      </c>
      <c r="Z597">
        <v>515.35</v>
      </c>
      <c r="AA597">
        <v>487.25</v>
      </c>
      <c r="AB597">
        <v>532.79999999999995</v>
      </c>
      <c r="AC597" s="1">
        <f>(Table2[[#This Row],[Close Price]]/Table2[[#This Row],[Day Low]])-1</f>
        <v>2.0278450363196088E-2</v>
      </c>
      <c r="AD597" s="1">
        <f>(Table2[[#This Row],[Day High]]/Table2[[#This Row],[Close Price]])-1</f>
        <v>1.9183229506575694E-2</v>
      </c>
      <c r="AE597" s="1">
        <f>(Table2[[#This Row],[Close Price]]/Table2[[#This Row],[Current Week Low]])-1</f>
        <v>2.0278450363196088E-2</v>
      </c>
      <c r="AF597" s="1">
        <f>(Table2[[#This Row],[Current Week High]]/Table2[[#This Row],[Close Price]])-1</f>
        <v>1.9183229506575694E-2</v>
      </c>
      <c r="AG597" s="1">
        <f>(Table2[[#This Row],[Close Price]]/Table2[[#This Row],[Current Month Low]])-1</f>
        <v>3.7762955361723805E-2</v>
      </c>
      <c r="AH597" s="1">
        <f>(Table2[[#This Row],[Current Month High]]/Table2[[#This Row],[Close Price]])-1</f>
        <v>5.3693266093147285E-2</v>
      </c>
      <c r="AI597">
        <v>14.090774250963999</v>
      </c>
      <c r="AJ597">
        <v>47.721297107800098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-7.0000000000000007E-2</v>
      </c>
      <c r="AM597" t="s">
        <v>3189</v>
      </c>
      <c r="AN597">
        <v>8.02</v>
      </c>
      <c r="AO597" t="s">
        <v>3191</v>
      </c>
      <c r="AQ597">
        <f>(Table2[[#This Row],[Sharpe Ratio]]-AVERAGE(Table2[Sharpe Ratio]))/_xlfn.STDEV.P(Table2[Sharpe Ratio])</f>
        <v>-0.75190748604766899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-1.1048987459370734</v>
      </c>
      <c r="AS597">
        <f>_xlfn.RANK.AVG(Table2[[#This Row],[1Y Return vs Nifty Z-Score]],Table2[1Y Return vs Nifty Z-Score])</f>
        <v>422</v>
      </c>
      <c r="AT597">
        <f>_xlfn.RANK.AVG(Table2[[#This Row],[6M Return vs Nifty Z-Score]],Table2[6M Return vs Nifty Z-Score])</f>
        <v>631</v>
      </c>
      <c r="AU597">
        <f>_xlfn.RANK.AVG(Table2[[#This Row],[Sharpe Ratio Z-Score]],Table2[Sharpe Ratio Z-Score])</f>
        <v>556</v>
      </c>
      <c r="AV597">
        <f>(Table2[[#This Row],[Rank 1Y]]+Table2[[#This Row],[Rank 6M]]+Table2[[#This Row],[Rank Sharpe]])/3</f>
        <v>536.33333333333337</v>
      </c>
    </row>
    <row r="598" spans="1:48" x14ac:dyDescent="0.3">
      <c r="A598" t="s">
        <v>87</v>
      </c>
      <c r="B598" t="s">
        <v>88</v>
      </c>
      <c r="C598" t="s">
        <v>3155</v>
      </c>
      <c r="D598" t="s">
        <v>89</v>
      </c>
      <c r="E598">
        <v>311438.48587500001</v>
      </c>
      <c r="F598">
        <v>4656.8500000000004</v>
      </c>
      <c r="G598">
        <v>102.31134869849301</v>
      </c>
      <c r="H598">
        <f>(Table2[[#This Row],[1Y Return vs Nifty]]-AVERAGE(Table2[1Y Return vs Nifty]))/_xlfn.STDEV.P(Table2[1Y Return vs Nifty])</f>
        <v>1.4378337238404879</v>
      </c>
      <c r="I598">
        <v>-3.0334879487808899</v>
      </c>
      <c r="J598">
        <f>(Table2[[#This Row],[1M Return vs Nifty]]-AVERAGE(Table2[1M Return vs Nifty]))/_xlfn.STDEV.P(Table2[1M Return vs Nifty])</f>
        <v>-0.37933125397954964</v>
      </c>
      <c r="K598">
        <v>27.265804484554</v>
      </c>
      <c r="L598">
        <f>(Table2[[#This Row],[6M Return vs Nifty]]-AVERAGE(Table2[6M Return vs Nifty]))/_xlfn.STDEV.P(Table2[6M Return vs Nifty])</f>
        <v>0.44928655231422082</v>
      </c>
      <c r="M598">
        <v>1.45093561691537</v>
      </c>
      <c r="N598">
        <f>(Table2[[#This Row],[1W Return vs Nifty]]-AVERAGE(Table2[1W Return vs Nifty]))/_xlfn.STDEV.P(Table2[1W Return vs Nifty])</f>
        <v>0.18534416884860508</v>
      </c>
      <c r="O598">
        <v>4755.2700000000004</v>
      </c>
      <c r="P598">
        <v>4801.2599881415099</v>
      </c>
      <c r="Q598">
        <v>3983.81496261648</v>
      </c>
      <c r="R598">
        <v>39.8905469250153</v>
      </c>
      <c r="S598" s="1">
        <f>(Table2[[#This Row],[Close Price]]-Table2[[#This Row],[20D EMA]])/Table2[[#This Row],[20D EMA]]</f>
        <v>-2.0697037181905562E-2</v>
      </c>
      <c r="T598" s="1">
        <f>(Table2[[#This Row],[Close Price]]-Table2[[#This Row],[50D EMA]])/Table2[[#This Row],[50D EMA]]</f>
        <v>-3.0077518921737937E-2</v>
      </c>
      <c r="U598" s="1">
        <f>(Table2[[#This Row],[Close Price]]-Table2[[#This Row],[200D EMA]])/Table2[[#This Row],[200D EMA]]</f>
        <v>0.16894234388373452</v>
      </c>
      <c r="V598">
        <v>0.61739072168599196</v>
      </c>
      <c r="W598">
        <v>4581.2</v>
      </c>
      <c r="X598">
        <v>4692.95</v>
      </c>
      <c r="Y598">
        <v>4581.2</v>
      </c>
      <c r="Z598">
        <v>4692.95</v>
      </c>
      <c r="AA598">
        <v>4581.2</v>
      </c>
      <c r="AB598">
        <v>4950</v>
      </c>
      <c r="AC598" s="1">
        <f>(Table2[[#This Row],[Close Price]]/Table2[[#This Row],[Day Low]])-1</f>
        <v>1.6513140661835513E-2</v>
      </c>
      <c r="AD598" s="1">
        <f>(Table2[[#This Row],[Day High]]/Table2[[#This Row],[Close Price]])-1</f>
        <v>7.7520212160580027E-3</v>
      </c>
      <c r="AE598" s="1">
        <f>(Table2[[#This Row],[Close Price]]/Table2[[#This Row],[Current Week Low]])-1</f>
        <v>1.6513140661835513E-2</v>
      </c>
      <c r="AF598" s="1">
        <f>(Table2[[#This Row],[Current Week High]]/Table2[[#This Row],[Close Price]])-1</f>
        <v>7.7520212160580027E-3</v>
      </c>
      <c r="AG598" s="1">
        <f>(Table2[[#This Row],[Close Price]]/Table2[[#This Row],[Current Month Low]])-1</f>
        <v>1.6513140661835513E-2</v>
      </c>
      <c r="AH598" s="1">
        <f>(Table2[[#This Row],[Current Month High]]/Table2[[#This Row],[Close Price]])-1</f>
        <v>6.2950277548127875E-2</v>
      </c>
      <c r="AI598">
        <v>21.858122980126002</v>
      </c>
      <c r="AJ598">
        <v>163.42629256703199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0</v>
      </c>
      <c r="AM598">
        <v>0</v>
      </c>
      <c r="AN598">
        <v>-2.33</v>
      </c>
      <c r="AO598" t="s">
        <v>3189</v>
      </c>
      <c r="AP598">
        <v>0.24837954824480599</v>
      </c>
      <c r="AQ598">
        <f>(Table2[[#This Row],[Sharpe Ratio]]-AVERAGE(Table2[Sharpe Ratio]))/_xlfn.STDEV.P(Table2[Sharpe Ratio])</f>
        <v>2.136642031378829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58</v>
      </c>
      <c r="AT598">
        <f>_xlfn.RANK.AVG(Table2[[#This Row],[6M Return vs Nifty Z-Score]],Table2[6M Return vs Nifty Z-Score])</f>
        <v>194</v>
      </c>
      <c r="AU598">
        <f>_xlfn.RANK.AVG(Table2[[#This Row],[Sharpe Ratio Z-Score]],Table2[Sharpe Ratio Z-Score])</f>
        <v>10</v>
      </c>
      <c r="AV598">
        <f>(Table2[[#This Row],[Rank 1Y]]+Table2[[#This Row],[Rank 6M]]+Table2[[#This Row],[Rank Sharpe]])/3</f>
        <v>87.333333333333329</v>
      </c>
    </row>
    <row r="599" spans="1:48" x14ac:dyDescent="0.3">
      <c r="A599" t="s">
        <v>1318</v>
      </c>
      <c r="B599" t="s">
        <v>1319</v>
      </c>
      <c r="C599" t="s">
        <v>3158</v>
      </c>
      <c r="D599" t="s">
        <v>490</v>
      </c>
      <c r="E599">
        <v>8661.9845739600005</v>
      </c>
      <c r="F599">
        <v>313.2</v>
      </c>
      <c r="G599">
        <v>-25.430030969184699</v>
      </c>
      <c r="H599">
        <f>(Table2[[#This Row],[1Y Return vs Nifty]]-AVERAGE(Table2[1Y Return vs Nifty]))/_xlfn.STDEV.P(Table2[1Y Return vs Nifty])</f>
        <v>-0.83972928982011641</v>
      </c>
      <c r="I599">
        <v>11.940425859753599</v>
      </c>
      <c r="J599">
        <f>(Table2[[#This Row],[1M Return vs Nifty]]-AVERAGE(Table2[1M Return vs Nifty]))/_xlfn.STDEV.P(Table2[1M Return vs Nifty])</f>
        <v>1.0689677628128273</v>
      </c>
      <c r="K599">
        <v>16.7681374827586</v>
      </c>
      <c r="L599">
        <f>(Table2[[#This Row],[6M Return vs Nifty]]-AVERAGE(Table2[6M Return vs Nifty]))/_xlfn.STDEV.P(Table2[6M Return vs Nifty])</f>
        <v>0.10929682884773795</v>
      </c>
      <c r="M599">
        <v>4.2322838278655199</v>
      </c>
      <c r="N599">
        <f>(Table2[[#This Row],[1W Return vs Nifty]]-AVERAGE(Table2[1W Return vs Nifty]))/_xlfn.STDEV.P(Table2[1W Return vs Nifty])</f>
        <v>0.7238597102737363</v>
      </c>
      <c r="O599">
        <v>289.14999999999998</v>
      </c>
      <c r="P599">
        <v>275.26699553030898</v>
      </c>
      <c r="Q599">
        <v>265.10705972617001</v>
      </c>
      <c r="R599">
        <v>76.159982745030106</v>
      </c>
      <c r="S599" s="1">
        <f>(Table2[[#This Row],[Close Price]]-Table2[[#This Row],[20D EMA]])/Table2[[#This Row],[20D EMA]]</f>
        <v>8.3174822756354877E-2</v>
      </c>
      <c r="T599" s="1">
        <f>(Table2[[#This Row],[Close Price]]-Table2[[#This Row],[50D EMA]])/Table2[[#This Row],[50D EMA]]</f>
        <v>0.13780440476204603</v>
      </c>
      <c r="U599" s="1">
        <f>(Table2[[#This Row],[Close Price]]-Table2[[#This Row],[200D EMA]])/Table2[[#This Row],[200D EMA]]</f>
        <v>0.18140950423389457</v>
      </c>
      <c r="V599">
        <v>1.9229532824851301</v>
      </c>
      <c r="W599">
        <v>304.60000000000002</v>
      </c>
      <c r="X599">
        <v>315.89999999999998</v>
      </c>
      <c r="Y599">
        <v>304.60000000000002</v>
      </c>
      <c r="Z599">
        <v>315.89999999999998</v>
      </c>
      <c r="AA599">
        <v>283</v>
      </c>
      <c r="AB599">
        <v>316.85000000000002</v>
      </c>
      <c r="AC599" s="1">
        <f>(Table2[[#This Row],[Close Price]]/Table2[[#This Row],[Day Low]])-1</f>
        <v>2.8233749179251255E-2</v>
      </c>
      <c r="AD599" s="1">
        <f>(Table2[[#This Row],[Day High]]/Table2[[#This Row],[Close Price]])-1</f>
        <v>8.6206896551723755E-3</v>
      </c>
      <c r="AE599" s="1">
        <f>(Table2[[#This Row],[Close Price]]/Table2[[#This Row],[Current Week Low]])-1</f>
        <v>2.8233749179251255E-2</v>
      </c>
      <c r="AF599" s="1">
        <f>(Table2[[#This Row],[Current Week High]]/Table2[[#This Row],[Close Price]])-1</f>
        <v>8.6206896551723755E-3</v>
      </c>
      <c r="AG599" s="1">
        <f>(Table2[[#This Row],[Close Price]]/Table2[[#This Row],[Current Month Low]])-1</f>
        <v>0.10671378091872796</v>
      </c>
      <c r="AH599" s="1">
        <f>(Table2[[#This Row],[Current Month High]]/Table2[[#This Row],[Close Price]])-1</f>
        <v>1.1653895274585047E-2</v>
      </c>
      <c r="AI599">
        <v>1.1653895274585</v>
      </c>
      <c r="AJ599">
        <v>42.363636363636303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0.18</v>
      </c>
      <c r="AM599" t="s">
        <v>3191</v>
      </c>
      <c r="AN599">
        <v>10.67</v>
      </c>
      <c r="AO599" t="s">
        <v>3191</v>
      </c>
      <c r="AP599">
        <v>-0.10202526202348799</v>
      </c>
      <c r="AQ599">
        <f>(Table2[[#This Row],[Sharpe Ratio]]-AVERAGE(Table2[Sharpe Ratio]))/_xlfn.STDEV.P(Table2[Sharpe Ratio])</f>
        <v>-1.9384183057420237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-0.87602329362783848</v>
      </c>
      <c r="AS599">
        <f>_xlfn.RANK.AVG(Table2[[#This Row],[1Y Return vs Nifty Z-Score]],Table2[1Y Return vs Nifty Z-Score])</f>
        <v>607</v>
      </c>
      <c r="AT599">
        <f>_xlfn.RANK.AVG(Table2[[#This Row],[6M Return vs Nifty Z-Score]],Table2[6M Return vs Nifty Z-Score])</f>
        <v>283</v>
      </c>
      <c r="AU599">
        <f>_xlfn.RANK.AVG(Table2[[#This Row],[Sharpe Ratio Z-Score]],Table2[Sharpe Ratio Z-Score])</f>
        <v>725</v>
      </c>
      <c r="AV599">
        <f>(Table2[[#This Row],[Rank 1Y]]+Table2[[#This Row],[Rank 6M]]+Table2[[#This Row],[Rank Sharpe]])/3</f>
        <v>538.33333333333337</v>
      </c>
    </row>
    <row r="600" spans="1:48" x14ac:dyDescent="0.3">
      <c r="A600" t="s">
        <v>167</v>
      </c>
      <c r="B600" t="s">
        <v>168</v>
      </c>
      <c r="C600" t="s">
        <v>3144</v>
      </c>
      <c r="D600" t="s">
        <v>40</v>
      </c>
      <c r="E600">
        <v>158266.68548417999</v>
      </c>
      <c r="F600">
        <v>735.8</v>
      </c>
      <c r="G600">
        <v>-15.7720231578081</v>
      </c>
      <c r="H600">
        <f>(Table2[[#This Row],[1Y Return vs Nifty]]-AVERAGE(Table2[1Y Return vs Nifty]))/_xlfn.STDEV.P(Table2[1Y Return vs Nifty])</f>
        <v>-0.66753198434195793</v>
      </c>
      <c r="I600">
        <v>2.0623356092223801</v>
      </c>
      <c r="J600">
        <f>(Table2[[#This Row],[1M Return vs Nifty]]-AVERAGE(Table2[1M Return vs Nifty]))/_xlfn.STDEV.P(Table2[1M Return vs Nifty])</f>
        <v>0.1135443123668472</v>
      </c>
      <c r="K600">
        <v>7.6547148208310896</v>
      </c>
      <c r="L600">
        <f>(Table2[[#This Row],[6M Return vs Nifty]]-AVERAGE(Table2[6M Return vs Nifty]))/_xlfn.STDEV.P(Table2[6M Return vs Nifty])</f>
        <v>-0.18586113816836058</v>
      </c>
      <c r="M600">
        <v>0.30880827641465602</v>
      </c>
      <c r="N600">
        <f>(Table2[[#This Row],[1W Return vs Nifty]]-AVERAGE(Table2[1W Return vs Nifty]))/_xlfn.STDEV.P(Table2[1W Return vs Nifty])</f>
        <v>-3.5790790350220258E-2</v>
      </c>
      <c r="O600">
        <v>728.06</v>
      </c>
      <c r="P600">
        <v>690.66725044268105</v>
      </c>
      <c r="Q600">
        <v>635.13482424706899</v>
      </c>
      <c r="R600">
        <v>49.973785069038101</v>
      </c>
      <c r="S600" s="1">
        <f>(Table2[[#This Row],[Close Price]]-Table2[[#This Row],[20D EMA]])/Table2[[#This Row],[20D EMA]]</f>
        <v>1.0630991951212825E-2</v>
      </c>
      <c r="T600" s="1">
        <f>(Table2[[#This Row],[Close Price]]-Table2[[#This Row],[50D EMA]])/Table2[[#This Row],[50D EMA]]</f>
        <v>6.5346589878687897E-2</v>
      </c>
      <c r="U600" s="1">
        <f>(Table2[[#This Row],[Close Price]]-Table2[[#This Row],[200D EMA]])/Table2[[#This Row],[200D EMA]]</f>
        <v>0.158494184084877</v>
      </c>
      <c r="V600">
        <v>0.69326702487916203</v>
      </c>
      <c r="W600">
        <v>731.25</v>
      </c>
      <c r="X600">
        <v>749</v>
      </c>
      <c r="Y600">
        <v>731.25</v>
      </c>
      <c r="Z600">
        <v>749</v>
      </c>
      <c r="AA600">
        <v>731.25</v>
      </c>
      <c r="AB600">
        <v>761.2</v>
      </c>
      <c r="AC600" s="1">
        <f>(Table2[[#This Row],[Close Price]]/Table2[[#This Row],[Day Low]])-1</f>
        <v>6.2222222222221291E-3</v>
      </c>
      <c r="AD600" s="1">
        <f>(Table2[[#This Row],[Day High]]/Table2[[#This Row],[Close Price]])-1</f>
        <v>1.7939657515629204E-2</v>
      </c>
      <c r="AE600" s="1">
        <f>(Table2[[#This Row],[Close Price]]/Table2[[#This Row],[Current Week Low]])-1</f>
        <v>6.2222222222221291E-3</v>
      </c>
      <c r="AF600" s="1">
        <f>(Table2[[#This Row],[Current Week High]]/Table2[[#This Row],[Close Price]])-1</f>
        <v>1.7939657515629204E-2</v>
      </c>
      <c r="AG600" s="1">
        <f>(Table2[[#This Row],[Close Price]]/Table2[[#This Row],[Current Month Low]])-1</f>
        <v>6.2222222222221291E-3</v>
      </c>
      <c r="AH600" s="1">
        <f>(Table2[[#This Row],[Current Month High]]/Table2[[#This Row],[Close Price]])-1</f>
        <v>3.452025006795334E-2</v>
      </c>
      <c r="AI600">
        <v>3.45202500679533</v>
      </c>
      <c r="AJ600">
        <v>43.879546343371103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0.21</v>
      </c>
      <c r="AM600" t="s">
        <v>3191</v>
      </c>
      <c r="AN600">
        <v>1.35</v>
      </c>
      <c r="AO600" t="s">
        <v>3191</v>
      </c>
      <c r="AP600">
        <v>-5.1607607410345001E-2</v>
      </c>
      <c r="AQ600">
        <f>(Table2[[#This Row],[Sharpe Ratio]]-AVERAGE(Table2[Sharpe Ratio]))/_xlfn.STDEV.P(Table2[Sharpe Ratio])</f>
        <v>-1.3520822207797003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-2.1277218212733917</v>
      </c>
      <c r="AS600">
        <f>_xlfn.RANK.AVG(Table2[[#This Row],[1Y Return vs Nifty Z-Score]],Table2[1Y Return vs Nifty Z-Score])</f>
        <v>560</v>
      </c>
      <c r="AT600">
        <f>_xlfn.RANK.AVG(Table2[[#This Row],[6M Return vs Nifty Z-Score]],Table2[6M Return vs Nifty Z-Score])</f>
        <v>390</v>
      </c>
      <c r="AU600">
        <f>_xlfn.RANK.AVG(Table2[[#This Row],[Sharpe Ratio Z-Score]],Table2[Sharpe Ratio Z-Score])</f>
        <v>669</v>
      </c>
      <c r="AV600">
        <f>(Table2[[#This Row],[Rank 1Y]]+Table2[[#This Row],[Rank 6M]]+Table2[[#This Row],[Rank Sharpe]])/3</f>
        <v>539.66666666666663</v>
      </c>
    </row>
    <row r="601" spans="1:48" x14ac:dyDescent="0.3">
      <c r="A601" t="s">
        <v>470</v>
      </c>
      <c r="B601" t="s">
        <v>471</v>
      </c>
      <c r="C601" t="s">
        <v>3158</v>
      </c>
      <c r="D601" t="s">
        <v>378</v>
      </c>
      <c r="E601">
        <v>45366.725822040004</v>
      </c>
      <c r="F601">
        <v>609.79999999999995</v>
      </c>
      <c r="G601">
        <v>-27.133523285590599</v>
      </c>
      <c r="H601">
        <f>(Table2[[#This Row],[1Y Return vs Nifty]]-AVERAGE(Table2[1Y Return vs Nifty]))/_xlfn.STDEV.P(Table2[1Y Return vs Nifty])</f>
        <v>-0.87010168053637871</v>
      </c>
      <c r="I601">
        <v>7.89671397862669</v>
      </c>
      <c r="J601">
        <f>(Table2[[#This Row],[1M Return vs Nifty]]-AVERAGE(Table2[1M Return vs Nifty]))/_xlfn.STDEV.P(Table2[1M Return vs Nifty])</f>
        <v>0.67785398878470393</v>
      </c>
      <c r="K601">
        <v>17.101164775758701</v>
      </c>
      <c r="L601">
        <f>(Table2[[#This Row],[6M Return vs Nifty]]-AVERAGE(Table2[6M Return vs Nifty]))/_xlfn.STDEV.P(Table2[6M Return vs Nifty])</f>
        <v>0.12008264032704383</v>
      </c>
      <c r="M601">
        <v>2.8521071067778898</v>
      </c>
      <c r="N601">
        <f>(Table2[[#This Row],[1W Return vs Nifty]]-AVERAGE(Table2[1W Return vs Nifty]))/_xlfn.STDEV.P(Table2[1W Return vs Nifty])</f>
        <v>0.4566344087840809</v>
      </c>
      <c r="O601">
        <v>586.02</v>
      </c>
      <c r="P601">
        <v>565.528374121458</v>
      </c>
      <c r="Q601">
        <v>554.05797705591499</v>
      </c>
      <c r="R601">
        <v>62.879398844178802</v>
      </c>
      <c r="S601" s="1">
        <f>(Table2[[#This Row],[Close Price]]-Table2[[#This Row],[20D EMA]])/Table2[[#This Row],[20D EMA]]</f>
        <v>4.0578819835500449E-2</v>
      </c>
      <c r="T601" s="1">
        <f>(Table2[[#This Row],[Close Price]]-Table2[[#This Row],[50D EMA]])/Table2[[#This Row],[50D EMA]]</f>
        <v>7.8283651014535618E-2</v>
      </c>
      <c r="U601" s="1">
        <f>(Table2[[#This Row],[Close Price]]-Table2[[#This Row],[200D EMA]])/Table2[[#This Row],[200D EMA]]</f>
        <v>0.1006068412556391</v>
      </c>
      <c r="V601">
        <v>1.0580076345731899</v>
      </c>
      <c r="W601">
        <v>601.1</v>
      </c>
      <c r="X601">
        <v>610.79999999999995</v>
      </c>
      <c r="Y601">
        <v>601.1</v>
      </c>
      <c r="Z601">
        <v>610.79999999999995</v>
      </c>
      <c r="AA601">
        <v>593</v>
      </c>
      <c r="AB601">
        <v>623.70000000000005</v>
      </c>
      <c r="AC601" s="1">
        <f>(Table2[[#This Row],[Close Price]]/Table2[[#This Row],[Day Low]])-1</f>
        <v>1.4473465313591616E-2</v>
      </c>
      <c r="AD601" s="1">
        <f>(Table2[[#This Row],[Day High]]/Table2[[#This Row],[Close Price]])-1</f>
        <v>1.6398819285010635E-3</v>
      </c>
      <c r="AE601" s="1">
        <f>(Table2[[#This Row],[Close Price]]/Table2[[#This Row],[Current Week Low]])-1</f>
        <v>1.4473465313591616E-2</v>
      </c>
      <c r="AF601" s="1">
        <f>(Table2[[#This Row],[Current Week High]]/Table2[[#This Row],[Close Price]])-1</f>
        <v>1.6398819285010635E-3</v>
      </c>
      <c r="AG601" s="1">
        <f>(Table2[[#This Row],[Close Price]]/Table2[[#This Row],[Current Month Low]])-1</f>
        <v>2.8330522765598554E-2</v>
      </c>
      <c r="AH601" s="1">
        <f>(Table2[[#This Row],[Current Month High]]/Table2[[#This Row],[Close Price]])-1</f>
        <v>2.2794358806166093E-2</v>
      </c>
      <c r="AI601">
        <v>4.7966546408658397</v>
      </c>
      <c r="AJ601">
        <v>36.176864671728403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0.05</v>
      </c>
      <c r="AM601" t="s">
        <v>3191</v>
      </c>
      <c r="AN601">
        <v>4.3600000000000003</v>
      </c>
      <c r="AO601" t="s">
        <v>3191</v>
      </c>
      <c r="AP601">
        <v>-8.9456235610833004E-2</v>
      </c>
      <c r="AQ601">
        <f>(Table2[[#This Row],[Sharpe Ratio]]-AVERAGE(Table2[Sharpe Ratio]))/_xlfn.STDEV.P(Table2[Sharpe Ratio])</f>
        <v>-1.7922458232032781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-1.4077764658438281</v>
      </c>
      <c r="AS601">
        <f>_xlfn.RANK.AVG(Table2[[#This Row],[1Y Return vs Nifty Z-Score]],Table2[1Y Return vs Nifty Z-Score])</f>
        <v>623</v>
      </c>
      <c r="AT601">
        <f>_xlfn.RANK.AVG(Table2[[#This Row],[6M Return vs Nifty Z-Score]],Table2[6M Return vs Nifty Z-Score])</f>
        <v>279</v>
      </c>
      <c r="AU601">
        <f>_xlfn.RANK.AVG(Table2[[#This Row],[Sharpe Ratio Z-Score]],Table2[Sharpe Ratio Z-Score])</f>
        <v>719</v>
      </c>
      <c r="AV601">
        <f>(Table2[[#This Row],[Rank 1Y]]+Table2[[#This Row],[Rank 6M]]+Table2[[#This Row],[Rank Sharpe]])/3</f>
        <v>540.33333333333337</v>
      </c>
    </row>
    <row r="602" spans="1:48" x14ac:dyDescent="0.3">
      <c r="A602" t="s">
        <v>1415</v>
      </c>
      <c r="B602" t="s">
        <v>1416</v>
      </c>
      <c r="C602" t="s">
        <v>3142</v>
      </c>
      <c r="D602" t="s">
        <v>1405</v>
      </c>
      <c r="E602">
        <v>7763.0938795800002</v>
      </c>
      <c r="F602">
        <v>479.1</v>
      </c>
      <c r="G602">
        <v>57.257573745550303</v>
      </c>
      <c r="H602">
        <f>(Table2[[#This Row],[1Y Return vs Nifty]]-AVERAGE(Table2[1Y Return vs Nifty]))/_xlfn.STDEV.P(Table2[1Y Return vs Nifty])</f>
        <v>0.63454811877218076</v>
      </c>
      <c r="I602">
        <v>-15.9995416290206</v>
      </c>
      <c r="J602">
        <f>(Table2[[#This Row],[1M Return vs Nifty]]-AVERAGE(Table2[1M Return vs Nifty]))/_xlfn.STDEV.P(Table2[1M Return vs Nifty])</f>
        <v>-1.6334270793518906</v>
      </c>
      <c r="K602">
        <v>14.1169505300068</v>
      </c>
      <c r="L602">
        <f>(Table2[[#This Row],[6M Return vs Nifty]]-AVERAGE(Table2[6M Return vs Nifty]))/_xlfn.STDEV.P(Table2[6M Return vs Nifty])</f>
        <v>2.3432386894123781E-2</v>
      </c>
      <c r="M602">
        <v>-5.1022062359495903</v>
      </c>
      <c r="N602">
        <f>(Table2[[#This Row],[1W Return vs Nifty]]-AVERAGE(Table2[1W Return vs Nifty]))/_xlfn.STDEV.P(Table2[1W Return vs Nifty])</f>
        <v>-1.0834537181033901</v>
      </c>
      <c r="O602">
        <v>500.87</v>
      </c>
      <c r="P602">
        <v>519.26303322697697</v>
      </c>
      <c r="Q602">
        <v>462.11358360675001</v>
      </c>
      <c r="R602">
        <v>32.622426354358197</v>
      </c>
      <c r="S602" s="1">
        <f>(Table2[[#This Row],[Close Price]]-Table2[[#This Row],[20D EMA]])/Table2[[#This Row],[20D EMA]]</f>
        <v>-4.3464371992732606E-2</v>
      </c>
      <c r="T602" s="1">
        <f>(Table2[[#This Row],[Close Price]]-Table2[[#This Row],[50D EMA]])/Table2[[#This Row],[50D EMA]]</f>
        <v>-7.7346220811026115E-2</v>
      </c>
      <c r="U602" s="1">
        <f>(Table2[[#This Row],[Close Price]]-Table2[[#This Row],[200D EMA]])/Table2[[#This Row],[200D EMA]]</f>
        <v>3.6758097999787714E-2</v>
      </c>
      <c r="V602">
        <v>0.61699218665691702</v>
      </c>
      <c r="W602">
        <v>474.1</v>
      </c>
      <c r="X602">
        <v>484.4</v>
      </c>
      <c r="Y602">
        <v>474.1</v>
      </c>
      <c r="Z602">
        <v>484.4</v>
      </c>
      <c r="AA602">
        <v>474.1</v>
      </c>
      <c r="AB602">
        <v>515</v>
      </c>
      <c r="AC602" s="1">
        <f>(Table2[[#This Row],[Close Price]]/Table2[[#This Row],[Day Low]])-1</f>
        <v>1.0546298249314523E-2</v>
      </c>
      <c r="AD602" s="1">
        <f>(Table2[[#This Row],[Day High]]/Table2[[#This Row],[Close Price]])-1</f>
        <v>1.1062408682947167E-2</v>
      </c>
      <c r="AE602" s="1">
        <f>(Table2[[#This Row],[Close Price]]/Table2[[#This Row],[Current Week Low]])-1</f>
        <v>1.0546298249314523E-2</v>
      </c>
      <c r="AF602" s="1">
        <f>(Table2[[#This Row],[Current Week High]]/Table2[[#This Row],[Close Price]])-1</f>
        <v>1.1062408682947167E-2</v>
      </c>
      <c r="AG602" s="1">
        <f>(Table2[[#This Row],[Close Price]]/Table2[[#This Row],[Current Month Low]])-1</f>
        <v>1.0546298249314523E-2</v>
      </c>
      <c r="AH602" s="1">
        <f>(Table2[[#This Row],[Current Month High]]/Table2[[#This Row],[Close Price]])-1</f>
        <v>7.493216447505735E-2</v>
      </c>
      <c r="AI602">
        <v>32.498434564809003</v>
      </c>
      <c r="AJ602">
        <v>101.077224398433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-0.14000000000000001</v>
      </c>
      <c r="AM602" t="s">
        <v>3189</v>
      </c>
      <c r="AN602">
        <v>-4.2</v>
      </c>
      <c r="AO602" t="s">
        <v>3189</v>
      </c>
      <c r="AQ602">
        <f>(Table2[[#This Row],[Sharpe Ratio]]-AVERAGE(Table2[Sharpe Ratio]))/_xlfn.STDEV.P(Table2[Sharpe Ratio])</f>
        <v>-0.75190748604766899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147</v>
      </c>
      <c r="AT602">
        <f>_xlfn.RANK.AVG(Table2[[#This Row],[6M Return vs Nifty Z-Score]],Table2[6M Return vs Nifty Z-Score])</f>
        <v>314</v>
      </c>
      <c r="AU602">
        <f>_xlfn.RANK.AVG(Table2[[#This Row],[Sharpe Ratio Z-Score]],Table2[Sharpe Ratio Z-Score])</f>
        <v>556</v>
      </c>
      <c r="AV602">
        <f>(Table2[[#This Row],[Rank 1Y]]+Table2[[#This Row],[Rank 6M]]+Table2[[#This Row],[Rank Sharpe]])/3</f>
        <v>339</v>
      </c>
    </row>
    <row r="603" spans="1:48" x14ac:dyDescent="0.3">
      <c r="A603" t="s">
        <v>1046</v>
      </c>
      <c r="B603" t="s">
        <v>1047</v>
      </c>
      <c r="C603" t="s">
        <v>3158</v>
      </c>
      <c r="D603" t="s">
        <v>490</v>
      </c>
      <c r="E603">
        <v>12917.024103850001</v>
      </c>
      <c r="F603">
        <v>974.5</v>
      </c>
      <c r="G603">
        <v>-28.017466364839201</v>
      </c>
      <c r="H603">
        <f>(Table2[[#This Row],[1Y Return vs Nifty]]-AVERAGE(Table2[1Y Return vs Nifty]))/_xlfn.STDEV.P(Table2[1Y Return vs Nifty])</f>
        <v>-0.88586193041559069</v>
      </c>
      <c r="I603">
        <v>3.8199644959269898</v>
      </c>
      <c r="J603">
        <f>(Table2[[#This Row],[1M Return vs Nifty]]-AVERAGE(Table2[1M Return vs Nifty]))/_xlfn.STDEV.P(Table2[1M Return vs Nifty])</f>
        <v>0.28354476923132438</v>
      </c>
      <c r="K603">
        <v>8.4687415218311308</v>
      </c>
      <c r="L603">
        <f>(Table2[[#This Row],[6M Return vs Nifty]]-AVERAGE(Table2[6M Return vs Nifty]))/_xlfn.STDEV.P(Table2[6M Return vs Nifty])</f>
        <v>-0.15949711719874865</v>
      </c>
      <c r="M603">
        <v>6.0536680556123699</v>
      </c>
      <c r="N603">
        <f>(Table2[[#This Row],[1W Return vs Nifty]]-AVERAGE(Table2[1W Return vs Nifty]))/_xlfn.STDEV.P(Table2[1W Return vs Nifty])</f>
        <v>1.0765101657926512</v>
      </c>
      <c r="O603">
        <v>908.48</v>
      </c>
      <c r="P603">
        <v>894.23532839123095</v>
      </c>
      <c r="Q603">
        <v>879.57862283121301</v>
      </c>
      <c r="R603">
        <v>78.523278276032997</v>
      </c>
      <c r="S603" s="1">
        <f>(Table2[[#This Row],[Close Price]]-Table2[[#This Row],[20D EMA]])/Table2[[#This Row],[20D EMA]]</f>
        <v>7.2670834800986239E-2</v>
      </c>
      <c r="T603" s="1">
        <f>(Table2[[#This Row],[Close Price]]-Table2[[#This Row],[50D EMA]])/Table2[[#This Row],[50D EMA]]</f>
        <v>8.9757884821178732E-2</v>
      </c>
      <c r="U603" s="1">
        <f>(Table2[[#This Row],[Close Price]]-Table2[[#This Row],[200D EMA]])/Table2[[#This Row],[200D EMA]]</f>
        <v>0.10791687599597558</v>
      </c>
      <c r="V603">
        <v>1.44122372485295</v>
      </c>
      <c r="W603">
        <v>909.05</v>
      </c>
      <c r="X603">
        <v>985.5</v>
      </c>
      <c r="Y603">
        <v>909.05</v>
      </c>
      <c r="Z603">
        <v>985.5</v>
      </c>
      <c r="AA603">
        <v>875</v>
      </c>
      <c r="AB603">
        <v>985.5</v>
      </c>
      <c r="AC603" s="1">
        <f>(Table2[[#This Row],[Close Price]]/Table2[[#This Row],[Day Low]])-1</f>
        <v>7.199823992079657E-2</v>
      </c>
      <c r="AD603" s="1">
        <f>(Table2[[#This Row],[Day High]]/Table2[[#This Row],[Close Price]])-1</f>
        <v>1.1287839917906606E-2</v>
      </c>
      <c r="AE603" s="1">
        <f>(Table2[[#This Row],[Close Price]]/Table2[[#This Row],[Current Week Low]])-1</f>
        <v>7.199823992079657E-2</v>
      </c>
      <c r="AF603" s="1">
        <f>(Table2[[#This Row],[Current Week High]]/Table2[[#This Row],[Close Price]])-1</f>
        <v>1.1287839917906606E-2</v>
      </c>
      <c r="AG603" s="1">
        <f>(Table2[[#This Row],[Close Price]]/Table2[[#This Row],[Current Month Low]])-1</f>
        <v>0.11371428571428566</v>
      </c>
      <c r="AH603" s="1">
        <f>(Table2[[#This Row],[Current Month High]]/Table2[[#This Row],[Close Price]])-1</f>
        <v>1.1287839917906606E-2</v>
      </c>
      <c r="AI603">
        <v>6.2698819907644801</v>
      </c>
      <c r="AJ603">
        <v>27.962707635742799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0.11</v>
      </c>
      <c r="AM603" t="s">
        <v>3191</v>
      </c>
      <c r="AN603">
        <v>7.01</v>
      </c>
      <c r="AO603" t="s">
        <v>3191</v>
      </c>
      <c r="AP603">
        <v>-1.7763409314986E-2</v>
      </c>
      <c r="AQ603">
        <f>(Table2[[#This Row],[Sharpe Ratio]]-AVERAGE(Table2[Sharpe Ratio]))/_xlfn.STDEV.P(Table2[Sharpe Ratio])</f>
        <v>-0.95848845363232671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-0.64379256622269043</v>
      </c>
      <c r="AS603">
        <f>_xlfn.RANK.AVG(Table2[[#This Row],[1Y Return vs Nifty Z-Score]],Table2[1Y Return vs Nifty Z-Score])</f>
        <v>628</v>
      </c>
      <c r="AT603">
        <f>_xlfn.RANK.AVG(Table2[[#This Row],[6M Return vs Nifty Z-Score]],Table2[6M Return vs Nifty Z-Score])</f>
        <v>380</v>
      </c>
      <c r="AU603">
        <f>_xlfn.RANK.AVG(Table2[[#This Row],[Sharpe Ratio Z-Score]],Table2[Sharpe Ratio Z-Score])</f>
        <v>615</v>
      </c>
      <c r="AV603">
        <f>(Table2[[#This Row],[Rank 1Y]]+Table2[[#This Row],[Rank 6M]]+Table2[[#This Row],[Rank Sharpe]])/3</f>
        <v>541</v>
      </c>
    </row>
    <row r="604" spans="1:48" x14ac:dyDescent="0.3">
      <c r="A604" t="s">
        <v>1320</v>
      </c>
      <c r="B604" t="s">
        <v>1321</v>
      </c>
      <c r="C604" t="s">
        <v>3158</v>
      </c>
      <c r="D604" t="s">
        <v>274</v>
      </c>
      <c r="E604">
        <v>8647.6595875200001</v>
      </c>
      <c r="F604">
        <v>700.8</v>
      </c>
      <c r="G604">
        <v>-16.545136725671899</v>
      </c>
      <c r="H604">
        <f>(Table2[[#This Row],[1Y Return vs Nifty]]-AVERAGE(Table2[1Y Return vs Nifty]))/_xlfn.STDEV.P(Table2[1Y Return vs Nifty])</f>
        <v>-0.68131620110951252</v>
      </c>
      <c r="I604">
        <v>2.1160698720539601</v>
      </c>
      <c r="J604">
        <f>(Table2[[#This Row],[1M Return vs Nifty]]-AVERAGE(Table2[1M Return vs Nifty]))/_xlfn.STDEV.P(Table2[1M Return vs Nifty])</f>
        <v>0.1187415694782568</v>
      </c>
      <c r="K604">
        <v>-2.9950558361062498</v>
      </c>
      <c r="L604">
        <f>(Table2[[#This Row],[6M Return vs Nifty]]-AVERAGE(Table2[6M Return vs Nifty]))/_xlfn.STDEV.P(Table2[6M Return vs Nifty])</f>
        <v>-0.53077706853787288</v>
      </c>
      <c r="M604">
        <v>-1.5481633749124599</v>
      </c>
      <c r="N604">
        <f>(Table2[[#This Row],[1W Return vs Nifty]]-AVERAGE(Table2[1W Return vs Nifty]))/_xlfn.STDEV.P(Table2[1W Return vs Nifty])</f>
        <v>-0.39533156639851103</v>
      </c>
      <c r="O604">
        <v>737.84</v>
      </c>
      <c r="P604">
        <v>725.78051155869002</v>
      </c>
      <c r="Q604">
        <v>671.25360464006906</v>
      </c>
      <c r="R604">
        <v>32.725348327334203</v>
      </c>
      <c r="S604" s="1">
        <f>(Table2[[#This Row],[Close Price]]-Table2[[#This Row],[20D EMA]])/Table2[[#This Row],[20D EMA]]</f>
        <v>-5.020058549278987E-2</v>
      </c>
      <c r="T604" s="1">
        <f>(Table2[[#This Row],[Close Price]]-Table2[[#This Row],[50D EMA]])/Table2[[#This Row],[50D EMA]]</f>
        <v>-3.4418823819121008E-2</v>
      </c>
      <c r="U604" s="1">
        <f>(Table2[[#This Row],[Close Price]]-Table2[[#This Row],[200D EMA]])/Table2[[#This Row],[200D EMA]]</f>
        <v>4.4016739955942408E-2</v>
      </c>
      <c r="V604">
        <v>0.52619047918981998</v>
      </c>
      <c r="W604">
        <v>699</v>
      </c>
      <c r="X604">
        <v>718</v>
      </c>
      <c r="Y604">
        <v>699</v>
      </c>
      <c r="Z604">
        <v>718</v>
      </c>
      <c r="AA604">
        <v>699</v>
      </c>
      <c r="AB604">
        <v>753.85</v>
      </c>
      <c r="AC604" s="1">
        <f>(Table2[[#This Row],[Close Price]]/Table2[[#This Row],[Day Low]])-1</f>
        <v>2.5751072961373023E-3</v>
      </c>
      <c r="AD604" s="1">
        <f>(Table2[[#This Row],[Day High]]/Table2[[#This Row],[Close Price]])-1</f>
        <v>2.4543378995433907E-2</v>
      </c>
      <c r="AE604" s="1">
        <f>(Table2[[#This Row],[Close Price]]/Table2[[#This Row],[Current Week Low]])-1</f>
        <v>2.5751072961373023E-3</v>
      </c>
      <c r="AF604" s="1">
        <f>(Table2[[#This Row],[Current Week High]]/Table2[[#This Row],[Close Price]])-1</f>
        <v>2.4543378995433907E-2</v>
      </c>
      <c r="AG604" s="1">
        <f>(Table2[[#This Row],[Close Price]]/Table2[[#This Row],[Current Month Low]])-1</f>
        <v>2.5751072961373023E-3</v>
      </c>
      <c r="AH604" s="1">
        <f>(Table2[[#This Row],[Current Month High]]/Table2[[#This Row],[Close Price]])-1</f>
        <v>7.5699200913242004E-2</v>
      </c>
      <c r="AI604">
        <v>19.5348173515981</v>
      </c>
      <c r="AJ604">
        <v>37.398294284873998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</v>
      </c>
      <c r="AM604" t="s">
        <v>3190</v>
      </c>
      <c r="AN604">
        <v>-14.64</v>
      </c>
      <c r="AO604" t="s">
        <v>3189</v>
      </c>
      <c r="AQ604">
        <f>(Table2[[#This Row],[Sharpe Ratio]]-AVERAGE(Table2[Sharpe Ratio]))/_xlfn.STDEV.P(Table2[Sharpe Ratio])</f>
        <v>-0.75190748604766899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-2.2405907526153084</v>
      </c>
      <c r="AS604">
        <f>_xlfn.RANK.AVG(Table2[[#This Row],[1Y Return vs Nifty Z-Score]],Table2[1Y Return vs Nifty Z-Score])</f>
        <v>565</v>
      </c>
      <c r="AT604">
        <f>_xlfn.RANK.AVG(Table2[[#This Row],[6M Return vs Nifty Z-Score]],Table2[6M Return vs Nifty Z-Score])</f>
        <v>502</v>
      </c>
      <c r="AU604">
        <f>_xlfn.RANK.AVG(Table2[[#This Row],[Sharpe Ratio Z-Score]],Table2[Sharpe Ratio Z-Score])</f>
        <v>556</v>
      </c>
      <c r="AV604">
        <f>(Table2[[#This Row],[Rank 1Y]]+Table2[[#This Row],[Rank 6M]]+Table2[[#This Row],[Rank Sharpe]])/3</f>
        <v>541</v>
      </c>
    </row>
    <row r="605" spans="1:48" x14ac:dyDescent="0.3">
      <c r="A605" t="s">
        <v>1824</v>
      </c>
      <c r="B605" t="s">
        <v>1825</v>
      </c>
      <c r="C605" t="s">
        <v>3158</v>
      </c>
      <c r="D605" t="s">
        <v>490</v>
      </c>
      <c r="E605">
        <v>4173.63063453</v>
      </c>
      <c r="F605">
        <v>364.35</v>
      </c>
      <c r="G605">
        <v>-19.636590110174801</v>
      </c>
      <c r="H605">
        <f>(Table2[[#This Row],[1Y Return vs Nifty]]-AVERAGE(Table2[1Y Return vs Nifty]))/_xlfn.STDEV.P(Table2[1Y Return vs Nifty])</f>
        <v>-0.73643522288082108</v>
      </c>
      <c r="I605">
        <v>-6.5427172600080601</v>
      </c>
      <c r="J605">
        <f>(Table2[[#This Row],[1M Return vs Nifty]]-AVERAGE(Table2[1M Return vs Nifty]))/_xlfn.STDEV.P(Table2[1M Return vs Nifty])</f>
        <v>-0.71874908595962572</v>
      </c>
      <c r="K605">
        <v>-14.4585839468039</v>
      </c>
      <c r="L605">
        <f>(Table2[[#This Row],[6M Return vs Nifty]]-AVERAGE(Table2[6M Return vs Nifty]))/_xlfn.STDEV.P(Table2[6M Return vs Nifty])</f>
        <v>-0.9020482997209317</v>
      </c>
      <c r="M605">
        <v>-7.1393135681683706E-2</v>
      </c>
      <c r="N605">
        <f>(Table2[[#This Row],[1W Return vs Nifty]]-AVERAGE(Table2[1W Return vs Nifty]))/_xlfn.STDEV.P(Table2[1W Return vs Nifty])</f>
        <v>-0.10940414393161743</v>
      </c>
      <c r="O605">
        <v>367.15</v>
      </c>
      <c r="P605">
        <v>369.198781694682</v>
      </c>
      <c r="Q605">
        <v>359.2485976264</v>
      </c>
      <c r="R605">
        <v>45.830831445157102</v>
      </c>
      <c r="S605" s="1">
        <f>(Table2[[#This Row],[Close Price]]-Table2[[#This Row],[20D EMA]])/Table2[[#This Row],[20D EMA]]</f>
        <v>-7.6263107721638423E-3</v>
      </c>
      <c r="T605" s="1">
        <f>(Table2[[#This Row],[Close Price]]-Table2[[#This Row],[50D EMA]])/Table2[[#This Row],[50D EMA]]</f>
        <v>-1.3133254861853239E-2</v>
      </c>
      <c r="U605" s="1">
        <f>(Table2[[#This Row],[Close Price]]-Table2[[#This Row],[200D EMA]])/Table2[[#This Row],[200D EMA]]</f>
        <v>1.4200201218057974E-2</v>
      </c>
      <c r="V605">
        <v>0.61547209519403301</v>
      </c>
      <c r="W605">
        <v>359.65</v>
      </c>
      <c r="X605">
        <v>371.2</v>
      </c>
      <c r="Y605">
        <v>359.65</v>
      </c>
      <c r="Z605">
        <v>371.2</v>
      </c>
      <c r="AA605">
        <v>357.05</v>
      </c>
      <c r="AB605">
        <v>377.8</v>
      </c>
      <c r="AC605" s="1">
        <f>(Table2[[#This Row],[Close Price]]/Table2[[#This Row],[Day Low]])-1</f>
        <v>1.3068260809120158E-2</v>
      </c>
      <c r="AD605" s="1">
        <f>(Table2[[#This Row],[Day High]]/Table2[[#This Row],[Close Price]])-1</f>
        <v>1.8800603815013028E-2</v>
      </c>
      <c r="AE605" s="1">
        <f>(Table2[[#This Row],[Close Price]]/Table2[[#This Row],[Current Week Low]])-1</f>
        <v>1.3068260809120158E-2</v>
      </c>
      <c r="AF605" s="1">
        <f>(Table2[[#This Row],[Current Week High]]/Table2[[#This Row],[Close Price]])-1</f>
        <v>1.8800603815013028E-2</v>
      </c>
      <c r="AG605" s="1">
        <f>(Table2[[#This Row],[Close Price]]/Table2[[#This Row],[Current Month Low]])-1</f>
        <v>2.0445315782103402E-2</v>
      </c>
      <c r="AH605" s="1">
        <f>(Table2[[#This Row],[Current Month High]]/Table2[[#This Row],[Close Price]])-1</f>
        <v>3.6915054206120512E-2</v>
      </c>
      <c r="AI605">
        <v>25.936599423631101</v>
      </c>
      <c r="AJ605">
        <v>29.408630793819899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-0.04</v>
      </c>
      <c r="AM605" t="s">
        <v>3189</v>
      </c>
      <c r="AN605">
        <v>-1.91</v>
      </c>
      <c r="AO605" t="s">
        <v>3189</v>
      </c>
      <c r="AP605">
        <v>0.10545680221958501</v>
      </c>
      <c r="AQ605">
        <f>(Table2[[#This Row],[Sharpe Ratio]]-AVERAGE(Table2[Sharpe Ratio]))/_xlfn.STDEV.P(Table2[Sharpe Ratio])</f>
        <v>0.47451070060789824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579</v>
      </c>
      <c r="AT605">
        <f>_xlfn.RANK.AVG(Table2[[#This Row],[6M Return vs Nifty Z-Score]],Table2[6M Return vs Nifty Z-Score])</f>
        <v>618</v>
      </c>
      <c r="AU605">
        <f>_xlfn.RANK.AVG(Table2[[#This Row],[Sharpe Ratio Z-Score]],Table2[Sharpe Ratio Z-Score])</f>
        <v>221</v>
      </c>
      <c r="AV605">
        <f>(Table2[[#This Row],[Rank 1Y]]+Table2[[#This Row],[Rank 6M]]+Table2[[#This Row],[Rank Sharpe]])/3</f>
        <v>472.66666666666669</v>
      </c>
    </row>
    <row r="606" spans="1:48" x14ac:dyDescent="0.3">
      <c r="A606" t="s">
        <v>656</v>
      </c>
      <c r="B606" t="s">
        <v>657</v>
      </c>
      <c r="C606" t="s">
        <v>3155</v>
      </c>
      <c r="D606" t="s">
        <v>257</v>
      </c>
      <c r="E606">
        <v>28421.406120959899</v>
      </c>
      <c r="F606">
        <v>1493.6</v>
      </c>
      <c r="G606">
        <v>-1.9723512582402001</v>
      </c>
      <c r="H606">
        <f>(Table2[[#This Row],[1Y Return vs Nifty]]-AVERAGE(Table2[1Y Return vs Nifty]))/_xlfn.STDEV.P(Table2[1Y Return vs Nifty])</f>
        <v>-0.42149094109604684</v>
      </c>
      <c r="I606">
        <v>-4.7739278679513903</v>
      </c>
      <c r="J606">
        <f>(Table2[[#This Row],[1M Return vs Nifty]]-AVERAGE(Table2[1M Return vs Nifty]))/_xlfn.STDEV.P(Table2[1M Return vs Nifty])</f>
        <v>-0.54766916856565884</v>
      </c>
      <c r="K606">
        <v>28.767708689913299</v>
      </c>
      <c r="L606">
        <f>(Table2[[#This Row],[6M Return vs Nifty]]-AVERAGE(Table2[6M Return vs Nifty]))/_xlfn.STDEV.P(Table2[6M Return vs Nifty])</f>
        <v>0.49792897880440412</v>
      </c>
      <c r="M606">
        <v>0.24393939257480801</v>
      </c>
      <c r="N606">
        <f>(Table2[[#This Row],[1W Return vs Nifty]]-AVERAGE(Table2[1W Return vs Nifty]))/_xlfn.STDEV.P(Table2[1W Return vs Nifty])</f>
        <v>-4.8350491420776291E-2</v>
      </c>
      <c r="O606">
        <v>1545.04</v>
      </c>
      <c r="P606">
        <v>1582.94720863062</v>
      </c>
      <c r="Q606">
        <v>1429.79850924118</v>
      </c>
      <c r="R606">
        <v>33.671973682233698</v>
      </c>
      <c r="S606" s="1">
        <f>(Table2[[#This Row],[Close Price]]-Table2[[#This Row],[20D EMA]])/Table2[[#This Row],[20D EMA]]</f>
        <v>-3.3293636410707851E-2</v>
      </c>
      <c r="T606" s="1">
        <f>(Table2[[#This Row],[Close Price]]-Table2[[#This Row],[50D EMA]])/Table2[[#This Row],[50D EMA]]</f>
        <v>-5.6443580773557711E-2</v>
      </c>
      <c r="U606" s="1">
        <f>(Table2[[#This Row],[Close Price]]-Table2[[#This Row],[200D EMA]])/Table2[[#This Row],[200D EMA]]</f>
        <v>4.4622714561844461E-2</v>
      </c>
      <c r="V606">
        <v>0.61530980113409794</v>
      </c>
      <c r="W606">
        <v>1467.8</v>
      </c>
      <c r="X606">
        <v>1517.3</v>
      </c>
      <c r="Y606">
        <v>1467.8</v>
      </c>
      <c r="Z606">
        <v>1517.3</v>
      </c>
      <c r="AA606">
        <v>1467.8</v>
      </c>
      <c r="AB606">
        <v>1576.8</v>
      </c>
      <c r="AC606" s="1">
        <f>(Table2[[#This Row],[Close Price]]/Table2[[#This Row],[Day Low]])-1</f>
        <v>1.7577326611254884E-2</v>
      </c>
      <c r="AD606" s="1">
        <f>(Table2[[#This Row],[Day High]]/Table2[[#This Row],[Close Price]])-1</f>
        <v>1.5867702196036504E-2</v>
      </c>
      <c r="AE606" s="1">
        <f>(Table2[[#This Row],[Close Price]]/Table2[[#This Row],[Current Week Low]])-1</f>
        <v>1.7577326611254884E-2</v>
      </c>
      <c r="AF606" s="1">
        <f>(Table2[[#This Row],[Current Week High]]/Table2[[#This Row],[Close Price]])-1</f>
        <v>1.5867702196036504E-2</v>
      </c>
      <c r="AG606" s="1">
        <f>(Table2[[#This Row],[Close Price]]/Table2[[#This Row],[Current Month Low]])-1</f>
        <v>1.7577326611254884E-2</v>
      </c>
      <c r="AH606" s="1">
        <f>(Table2[[#This Row],[Current Month High]]/Table2[[#This Row],[Close Price]])-1</f>
        <v>5.5704338510980111E-2</v>
      </c>
      <c r="AI606">
        <v>23.269282271022998</v>
      </c>
      <c r="AJ606">
        <v>45.631825273010897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-0.17</v>
      </c>
      <c r="AM606" t="s">
        <v>3189</v>
      </c>
      <c r="AN606">
        <v>-5.41</v>
      </c>
      <c r="AO606" t="s">
        <v>3189</v>
      </c>
      <c r="AP606">
        <v>5.6619382062098003E-2</v>
      </c>
      <c r="AQ606">
        <f>(Table2[[#This Row],[Sharpe Ratio]]-AVERAGE(Table2[Sharpe Ratio]))/_xlfn.STDEV.P(Table2[Sharpe Ratio])</f>
        <v>-9.3447923301122449E-2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448</v>
      </c>
      <c r="AT606">
        <f>_xlfn.RANK.AVG(Table2[[#This Row],[6M Return vs Nifty Z-Score]],Table2[6M Return vs Nifty Z-Score])</f>
        <v>187</v>
      </c>
      <c r="AU606">
        <f>_xlfn.RANK.AVG(Table2[[#This Row],[Sharpe Ratio Z-Score]],Table2[Sharpe Ratio Z-Score])</f>
        <v>370</v>
      </c>
      <c r="AV606">
        <f>(Table2[[#This Row],[Rank 1Y]]+Table2[[#This Row],[Rank 6M]]+Table2[[#This Row],[Rank Sharpe]])/3</f>
        <v>335</v>
      </c>
    </row>
    <row r="607" spans="1:48" x14ac:dyDescent="0.3">
      <c r="A607" t="s">
        <v>1511</v>
      </c>
      <c r="B607" t="s">
        <v>1512</v>
      </c>
      <c r="C607" t="s">
        <v>3157</v>
      </c>
      <c r="D607" t="s">
        <v>138</v>
      </c>
      <c r="E607">
        <v>6772.2825143500004</v>
      </c>
      <c r="F607">
        <v>812.15</v>
      </c>
      <c r="G607">
        <v>62.139530919979101</v>
      </c>
      <c r="H607">
        <f>(Table2[[#This Row],[1Y Return vs Nifty]]-AVERAGE(Table2[1Y Return vs Nifty]))/_xlfn.STDEV.P(Table2[1Y Return vs Nifty])</f>
        <v>0.72159090102238277</v>
      </c>
      <c r="I607">
        <v>-11.9118305250534</v>
      </c>
      <c r="J607">
        <f>(Table2[[#This Row],[1M Return vs Nifty]]-AVERAGE(Table2[1M Return vs Nifty]))/_xlfn.STDEV.P(Table2[1M Return vs Nifty])</f>
        <v>-1.2380576356308575</v>
      </c>
      <c r="K607">
        <v>-4.5021835163435497</v>
      </c>
      <c r="L607">
        <f>(Table2[[#This Row],[6M Return vs Nifty]]-AVERAGE(Table2[6M Return vs Nifty]))/_xlfn.STDEV.P(Table2[6M Return vs Nifty])</f>
        <v>-0.57958866859576441</v>
      </c>
      <c r="M607">
        <v>-2.8282235797255599</v>
      </c>
      <c r="N607">
        <f>(Table2[[#This Row],[1W Return vs Nifty]]-AVERAGE(Table2[1W Return vs Nifty]))/_xlfn.STDEV.P(Table2[1W Return vs Nifty])</f>
        <v>-0.64317263553821602</v>
      </c>
      <c r="O607">
        <v>848.87</v>
      </c>
      <c r="P607">
        <v>876.11031317503796</v>
      </c>
      <c r="Q607">
        <v>761.80752648847294</v>
      </c>
      <c r="R607">
        <v>34.5462024069137</v>
      </c>
      <c r="S607" s="1">
        <f>(Table2[[#This Row],[Close Price]]-Table2[[#This Row],[20D EMA]])/Table2[[#This Row],[20D EMA]]</f>
        <v>-4.3257507038769218E-2</v>
      </c>
      <c r="T607" s="1">
        <f>(Table2[[#This Row],[Close Price]]-Table2[[#This Row],[50D EMA]])/Table2[[#This Row],[50D EMA]]</f>
        <v>-7.3004862758942732E-2</v>
      </c>
      <c r="U607" s="1">
        <f>(Table2[[#This Row],[Close Price]]-Table2[[#This Row],[200D EMA]])/Table2[[#This Row],[200D EMA]]</f>
        <v>6.6082930085475833E-2</v>
      </c>
      <c r="V607">
        <v>0.61167830842081405</v>
      </c>
      <c r="W607">
        <v>796.25</v>
      </c>
      <c r="X607">
        <v>827.4</v>
      </c>
      <c r="Y607">
        <v>796.25</v>
      </c>
      <c r="Z607">
        <v>827.4</v>
      </c>
      <c r="AA607">
        <v>793</v>
      </c>
      <c r="AB607">
        <v>845</v>
      </c>
      <c r="AC607" s="1">
        <f>(Table2[[#This Row],[Close Price]]/Table2[[#This Row],[Day Low]])-1</f>
        <v>1.9968602825745752E-2</v>
      </c>
      <c r="AD607" s="1">
        <f>(Table2[[#This Row],[Day High]]/Table2[[#This Row],[Close Price]])-1</f>
        <v>1.8777319460690833E-2</v>
      </c>
      <c r="AE607" s="1">
        <f>(Table2[[#This Row],[Close Price]]/Table2[[#This Row],[Current Week Low]])-1</f>
        <v>1.9968602825745752E-2</v>
      </c>
      <c r="AF607" s="1">
        <f>(Table2[[#This Row],[Current Week High]]/Table2[[#This Row],[Close Price]])-1</f>
        <v>1.8777319460690833E-2</v>
      </c>
      <c r="AG607" s="1">
        <f>(Table2[[#This Row],[Close Price]]/Table2[[#This Row],[Current Month Low]])-1</f>
        <v>2.4148802017654347E-2</v>
      </c>
      <c r="AH607" s="1">
        <f>(Table2[[#This Row],[Current Month High]]/Table2[[#This Row],[Close Price]])-1</f>
        <v>4.0448193067783134E-2</v>
      </c>
      <c r="AI607">
        <v>36.674259681093297</v>
      </c>
      <c r="AJ607">
        <v>124.47484798231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-0.08</v>
      </c>
      <c r="AM607" t="s">
        <v>3189</v>
      </c>
      <c r="AN607">
        <v>-7.03</v>
      </c>
      <c r="AO607" t="s">
        <v>3189</v>
      </c>
      <c r="AP607">
        <v>0.14033869915647901</v>
      </c>
      <c r="AQ607">
        <f>(Table2[[#This Row],[Sharpe Ratio]]-AVERAGE(Table2[Sharpe Ratio]))/_xlfn.STDEV.P(Table2[Sharpe Ratio])</f>
        <v>0.88017246815680117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133</v>
      </c>
      <c r="AT607">
        <f>_xlfn.RANK.AVG(Table2[[#This Row],[6M Return vs Nifty Z-Score]],Table2[6M Return vs Nifty Z-Score])</f>
        <v>517</v>
      </c>
      <c r="AU607">
        <f>_xlfn.RANK.AVG(Table2[[#This Row],[Sharpe Ratio Z-Score]],Table2[Sharpe Ratio Z-Score])</f>
        <v>137</v>
      </c>
      <c r="AV607">
        <f>(Table2[[#This Row],[Rank 1Y]]+Table2[[#This Row],[Rank 6M]]+Table2[[#This Row],[Rank Sharpe]])/3</f>
        <v>262.33333333333331</v>
      </c>
    </row>
    <row r="608" spans="1:48" x14ac:dyDescent="0.3">
      <c r="A608" t="s">
        <v>2619</v>
      </c>
      <c r="B608" t="s">
        <v>2620</v>
      </c>
      <c r="C608" t="s">
        <v>3158</v>
      </c>
      <c r="D608" t="s">
        <v>490</v>
      </c>
      <c r="E608">
        <v>1763.0545488820001</v>
      </c>
      <c r="F608">
        <v>105.26</v>
      </c>
      <c r="G608">
        <v>-65.648884707615395</v>
      </c>
      <c r="H608">
        <f>(Table2[[#This Row],[1Y Return vs Nifty]]-AVERAGE(Table2[1Y Return vs Nifty]))/_xlfn.STDEV.P(Table2[1Y Return vs Nifty])</f>
        <v>-1.5568107395803854</v>
      </c>
      <c r="I608">
        <v>-5.1190380830745603</v>
      </c>
      <c r="J608">
        <f>(Table2[[#This Row],[1M Return vs Nifty]]-AVERAGE(Table2[1M Return vs Nifty]))/_xlfn.STDEV.P(Table2[1M Return vs Nifty])</f>
        <v>-0.58104873730359397</v>
      </c>
      <c r="K608">
        <v>-15.903075074575</v>
      </c>
      <c r="L608">
        <f>(Table2[[#This Row],[6M Return vs Nifty]]-AVERAGE(Table2[6M Return vs Nifty]))/_xlfn.STDEV.P(Table2[6M Return vs Nifty])</f>
        <v>-0.9488312791197534</v>
      </c>
      <c r="M608">
        <v>3.8666188834002102</v>
      </c>
      <c r="N608">
        <f>(Table2[[#This Row],[1W Return vs Nifty]]-AVERAGE(Table2[1W Return vs Nifty]))/_xlfn.STDEV.P(Table2[1W Return vs Nifty])</f>
        <v>0.65306085999901398</v>
      </c>
      <c r="O608">
        <v>106.07</v>
      </c>
      <c r="P608">
        <v>106.936542976742</v>
      </c>
      <c r="Q608">
        <v>115.443881713759</v>
      </c>
      <c r="R608">
        <v>47.926006641250403</v>
      </c>
      <c r="S608" s="1">
        <f>(Table2[[#This Row],[Close Price]]-Table2[[#This Row],[20D EMA]])/Table2[[#This Row],[20D EMA]]</f>
        <v>-7.6364664843969841E-3</v>
      </c>
      <c r="T608" s="1">
        <f>(Table2[[#This Row],[Close Price]]-Table2[[#This Row],[50D EMA]])/Table2[[#This Row],[50D EMA]]</f>
        <v>-1.5677923842241991E-2</v>
      </c>
      <c r="U608" s="1">
        <f>(Table2[[#This Row],[Close Price]]-Table2[[#This Row],[200D EMA]])/Table2[[#This Row],[200D EMA]]</f>
        <v>-8.8214997300677583E-2</v>
      </c>
      <c r="V608">
        <v>0.60914835341061901</v>
      </c>
      <c r="W608">
        <v>103.61</v>
      </c>
      <c r="X608">
        <v>106.95</v>
      </c>
      <c r="Y608">
        <v>103.61</v>
      </c>
      <c r="Z608">
        <v>106.95</v>
      </c>
      <c r="AA608">
        <v>102.27</v>
      </c>
      <c r="AB608">
        <v>110</v>
      </c>
      <c r="AC608" s="1">
        <f>(Table2[[#This Row],[Close Price]]/Table2[[#This Row],[Day Low]])-1</f>
        <v>1.5925103754463876E-2</v>
      </c>
      <c r="AD608" s="1">
        <f>(Table2[[#This Row],[Day High]]/Table2[[#This Row],[Close Price]])-1</f>
        <v>1.6055481664449811E-2</v>
      </c>
      <c r="AE608" s="1">
        <f>(Table2[[#This Row],[Close Price]]/Table2[[#This Row],[Current Week Low]])-1</f>
        <v>1.5925103754463876E-2</v>
      </c>
      <c r="AF608" s="1">
        <f>(Table2[[#This Row],[Current Week High]]/Table2[[#This Row],[Close Price]])-1</f>
        <v>1.6055481664449811E-2</v>
      </c>
      <c r="AG608" s="1">
        <f>(Table2[[#This Row],[Close Price]]/Table2[[#This Row],[Current Month Low]])-1</f>
        <v>2.9236335191160645E-2</v>
      </c>
      <c r="AH608" s="1">
        <f>(Table2[[#This Row],[Current Month High]]/Table2[[#This Row],[Close Price]])-1</f>
        <v>4.5031350940528236E-2</v>
      </c>
      <c r="AI608">
        <v>70.055101653049505</v>
      </c>
      <c r="AJ608">
        <v>31.6572858036272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-0.06</v>
      </c>
      <c r="AM608" t="s">
        <v>3189</v>
      </c>
      <c r="AN608">
        <v>-2.6</v>
      </c>
      <c r="AO608" t="s">
        <v>3189</v>
      </c>
      <c r="AP608">
        <v>-6.9675434110925999E-2</v>
      </c>
      <c r="AQ608">
        <f>(Table2[[#This Row],[Sharpe Ratio]]-AVERAGE(Table2[Sharpe Ratio]))/_xlfn.STDEV.P(Table2[Sharpe Ratio])</f>
        <v>-1.5622034343245046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734</v>
      </c>
      <c r="AT608">
        <f>_xlfn.RANK.AVG(Table2[[#This Row],[6M Return vs Nifty Z-Score]],Table2[6M Return vs Nifty Z-Score])</f>
        <v>639</v>
      </c>
      <c r="AU608">
        <f>_xlfn.RANK.AVG(Table2[[#This Row],[Sharpe Ratio Z-Score]],Table2[Sharpe Ratio Z-Score])</f>
        <v>690</v>
      </c>
      <c r="AV608">
        <f>(Table2[[#This Row],[Rank 1Y]]+Table2[[#This Row],[Rank 6M]]+Table2[[#This Row],[Rank Sharpe]])/3</f>
        <v>687.66666666666663</v>
      </c>
    </row>
    <row r="609" spans="1:48" x14ac:dyDescent="0.3">
      <c r="A609" t="s">
        <v>1672</v>
      </c>
      <c r="B609" t="s">
        <v>1673</v>
      </c>
      <c r="C609" t="s">
        <v>3153</v>
      </c>
      <c r="D609" t="s">
        <v>78</v>
      </c>
      <c r="E609">
        <v>5143.8911200839902</v>
      </c>
      <c r="F609">
        <v>226.99</v>
      </c>
      <c r="G609">
        <v>-5.7141172532709801</v>
      </c>
      <c r="H609">
        <f>(Table2[[#This Row],[1Y Return vs Nifty]]-AVERAGE(Table2[1Y Return vs Nifty]))/_xlfn.STDEV.P(Table2[1Y Return vs Nifty])</f>
        <v>-0.4882047018071457</v>
      </c>
      <c r="I609">
        <v>0.84731361655093296</v>
      </c>
      <c r="J609">
        <f>(Table2[[#This Row],[1M Return vs Nifty]]-AVERAGE(Table2[1M Return vs Nifty]))/_xlfn.STDEV.P(Table2[1M Return vs Nifty])</f>
        <v>-3.9744058432315587E-3</v>
      </c>
      <c r="K609">
        <v>-2.5263437932078799E-2</v>
      </c>
      <c r="L609">
        <f>(Table2[[#This Row],[6M Return vs Nifty]]-AVERAGE(Table2[6M Return vs Nifty]))/_xlfn.STDEV.P(Table2[6M Return vs Nifty])</f>
        <v>-0.43459389793097408</v>
      </c>
      <c r="M609">
        <v>0.44423319902685698</v>
      </c>
      <c r="N609">
        <f>(Table2[[#This Row],[1W Return vs Nifty]]-AVERAGE(Table2[1W Return vs Nifty]))/_xlfn.STDEV.P(Table2[1W Return vs Nifty])</f>
        <v>-9.5702598766006057E-3</v>
      </c>
      <c r="O609">
        <v>228.47</v>
      </c>
      <c r="P609">
        <v>225.36481392306399</v>
      </c>
      <c r="Q609">
        <v>212.838228506006</v>
      </c>
      <c r="R609">
        <v>43.703085743802497</v>
      </c>
      <c r="S609" s="1">
        <f>(Table2[[#This Row],[Close Price]]-Table2[[#This Row],[20D EMA]])/Table2[[#This Row],[20D EMA]]</f>
        <v>-6.4778745568345505E-3</v>
      </c>
      <c r="T609" s="1">
        <f>(Table2[[#This Row],[Close Price]]-Table2[[#This Row],[50D EMA]])/Table2[[#This Row],[50D EMA]]</f>
        <v>7.211356771473788E-3</v>
      </c>
      <c r="U609" s="1">
        <f>(Table2[[#This Row],[Close Price]]-Table2[[#This Row],[200D EMA]])/Table2[[#This Row],[200D EMA]]</f>
        <v>6.6490740847312879E-2</v>
      </c>
      <c r="V609">
        <v>0.634174543502249</v>
      </c>
      <c r="W609">
        <v>226.2</v>
      </c>
      <c r="X609">
        <v>231.94</v>
      </c>
      <c r="Y609">
        <v>226.2</v>
      </c>
      <c r="Z609">
        <v>231.94</v>
      </c>
      <c r="AA609">
        <v>224</v>
      </c>
      <c r="AB609">
        <v>239.89</v>
      </c>
      <c r="AC609" s="1">
        <f>(Table2[[#This Row],[Close Price]]/Table2[[#This Row],[Day Low]])-1</f>
        <v>3.4924845269672655E-3</v>
      </c>
      <c r="AD609" s="1">
        <f>(Table2[[#This Row],[Day High]]/Table2[[#This Row],[Close Price]])-1</f>
        <v>2.1807128067315773E-2</v>
      </c>
      <c r="AE609" s="1">
        <f>(Table2[[#This Row],[Close Price]]/Table2[[#This Row],[Current Week Low]])-1</f>
        <v>3.4924845269672655E-3</v>
      </c>
      <c r="AF609" s="1">
        <f>(Table2[[#This Row],[Current Week High]]/Table2[[#This Row],[Close Price]])-1</f>
        <v>2.1807128067315773E-2</v>
      </c>
      <c r="AG609" s="1">
        <f>(Table2[[#This Row],[Close Price]]/Table2[[#This Row],[Current Month Low]])-1</f>
        <v>1.3348214285714421E-2</v>
      </c>
      <c r="AH609" s="1">
        <f>(Table2[[#This Row],[Current Month High]]/Table2[[#This Row],[Close Price]])-1</f>
        <v>5.6830697387550089E-2</v>
      </c>
      <c r="AI609">
        <v>8.8153663156967195</v>
      </c>
      <c r="AJ609">
        <v>28.8617655407323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0.03</v>
      </c>
      <c r="AM609" t="s">
        <v>3191</v>
      </c>
      <c r="AN609">
        <v>-1.48</v>
      </c>
      <c r="AO609" t="s">
        <v>3189</v>
      </c>
      <c r="AP609">
        <v>-8.0813128664136993E-2</v>
      </c>
      <c r="AQ609">
        <f>(Table2[[#This Row],[Sharpe Ratio]]-AVERAGE(Table2[Sharpe Ratio]))/_xlfn.STDEV.P(Table2[Sharpe Ratio])</f>
        <v>-1.6917301302794083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-2.6280733957373603</v>
      </c>
      <c r="AS609">
        <f>_xlfn.RANK.AVG(Table2[[#This Row],[1Y Return vs Nifty Z-Score]],Table2[1Y Return vs Nifty Z-Score])</f>
        <v>473</v>
      </c>
      <c r="AT609">
        <f>_xlfn.RANK.AVG(Table2[[#This Row],[6M Return vs Nifty Z-Score]],Table2[6M Return vs Nifty Z-Score])</f>
        <v>462</v>
      </c>
      <c r="AU609">
        <f>_xlfn.RANK.AVG(Table2[[#This Row],[Sharpe Ratio Z-Score]],Table2[Sharpe Ratio Z-Score])</f>
        <v>710</v>
      </c>
      <c r="AV609">
        <f>(Table2[[#This Row],[Rank 1Y]]+Table2[[#This Row],[Rank 6M]]+Table2[[#This Row],[Rank Sharpe]])/3</f>
        <v>548.33333333333337</v>
      </c>
    </row>
    <row r="610" spans="1:48" x14ac:dyDescent="0.3">
      <c r="A610" t="s">
        <v>859</v>
      </c>
      <c r="B610" t="s">
        <v>860</v>
      </c>
      <c r="C610" t="s">
        <v>3154</v>
      </c>
      <c r="D610" t="s">
        <v>588</v>
      </c>
      <c r="E610">
        <v>18362.087002100001</v>
      </c>
      <c r="F610">
        <v>1428.65</v>
      </c>
      <c r="G610">
        <v>-42.6423811153999</v>
      </c>
      <c r="H610">
        <f>(Table2[[#This Row],[1Y Return vs Nifty]]-AVERAGE(Table2[1Y Return vs Nifty]))/_xlfn.STDEV.P(Table2[1Y Return vs Nifty])</f>
        <v>-1.1466166287010722</v>
      </c>
      <c r="I610">
        <v>-6.0985678469381401</v>
      </c>
      <c r="J610">
        <f>(Table2[[#This Row],[1M Return vs Nifty]]-AVERAGE(Table2[1M Return vs Nifty]))/_xlfn.STDEV.P(Table2[1M Return vs Nifty])</f>
        <v>-0.67579030000137852</v>
      </c>
      <c r="K610">
        <v>-12.1351880959766</v>
      </c>
      <c r="L610">
        <f>(Table2[[#This Row],[6M Return vs Nifty]]-AVERAGE(Table2[6M Return vs Nifty]))/_xlfn.STDEV.P(Table2[6M Return vs Nifty])</f>
        <v>-0.82680008383726467</v>
      </c>
      <c r="M610">
        <v>-2.2745962142326799</v>
      </c>
      <c r="N610">
        <f>(Table2[[#This Row],[1W Return vs Nifty]]-AVERAGE(Table2[1W Return vs Nifty]))/_xlfn.STDEV.P(Table2[1W Return vs Nifty])</f>
        <v>-0.53598111622308531</v>
      </c>
      <c r="O610">
        <v>1451.34</v>
      </c>
      <c r="P610">
        <v>1465.99612260649</v>
      </c>
      <c r="Q610">
        <v>1480.7628101769501</v>
      </c>
      <c r="R610">
        <v>41.643443542239098</v>
      </c>
      <c r="S610" s="1">
        <f>(Table2[[#This Row],[Close Price]]-Table2[[#This Row],[20D EMA]])/Table2[[#This Row],[20D EMA]]</f>
        <v>-1.56338280485619E-2</v>
      </c>
      <c r="T610" s="1">
        <f>(Table2[[#This Row],[Close Price]]-Table2[[#This Row],[50D EMA]])/Table2[[#This Row],[50D EMA]]</f>
        <v>-2.5474912266541173E-2</v>
      </c>
      <c r="U610" s="1">
        <f>(Table2[[#This Row],[Close Price]]-Table2[[#This Row],[200D EMA]])/Table2[[#This Row],[200D EMA]]</f>
        <v>-3.5193219210254589E-2</v>
      </c>
      <c r="V610">
        <v>0.60733583995544305</v>
      </c>
      <c r="W610">
        <v>1381</v>
      </c>
      <c r="X610">
        <v>1431.85</v>
      </c>
      <c r="Y610">
        <v>1381</v>
      </c>
      <c r="Z610">
        <v>1431.85</v>
      </c>
      <c r="AA610">
        <v>1381</v>
      </c>
      <c r="AB610">
        <v>1476.95</v>
      </c>
      <c r="AC610" s="1">
        <f>(Table2[[#This Row],[Close Price]]/Table2[[#This Row],[Day Low]])-1</f>
        <v>3.4503982621288953E-2</v>
      </c>
      <c r="AD610" s="1">
        <f>(Table2[[#This Row],[Day High]]/Table2[[#This Row],[Close Price]])-1</f>
        <v>2.2398768067755093E-3</v>
      </c>
      <c r="AE610" s="1">
        <f>(Table2[[#This Row],[Close Price]]/Table2[[#This Row],[Current Week Low]])-1</f>
        <v>3.4503982621288953E-2</v>
      </c>
      <c r="AF610" s="1">
        <f>(Table2[[#This Row],[Current Week High]]/Table2[[#This Row],[Close Price]])-1</f>
        <v>2.2398768067755093E-3</v>
      </c>
      <c r="AG610" s="1">
        <f>(Table2[[#This Row],[Close Price]]/Table2[[#This Row],[Current Month Low]])-1</f>
        <v>3.4503982621288953E-2</v>
      </c>
      <c r="AH610" s="1">
        <f>(Table2[[#This Row],[Current Month High]]/Table2[[#This Row],[Close Price]])-1</f>
        <v>3.3808140552269661E-2</v>
      </c>
      <c r="AI610">
        <v>20.883351415672099</v>
      </c>
      <c r="AJ610">
        <v>12.5807722616233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-0.11</v>
      </c>
      <c r="AM610" t="s">
        <v>3189</v>
      </c>
      <c r="AN610">
        <v>-1.22</v>
      </c>
      <c r="AO610" t="s">
        <v>3189</v>
      </c>
      <c r="AP610">
        <v>-0.108232537207893</v>
      </c>
      <c r="AQ610">
        <f>(Table2[[#This Row],[Sharpe Ratio]]-AVERAGE(Table2[Sharpe Ratio]))/_xlfn.STDEV.P(Table2[Sharpe Ratio])</f>
        <v>-2.0106063013525741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692</v>
      </c>
      <c r="AT610">
        <f>_xlfn.RANK.AVG(Table2[[#This Row],[6M Return vs Nifty Z-Score]],Table2[6M Return vs Nifty Z-Score])</f>
        <v>594</v>
      </c>
      <c r="AU610">
        <f>_xlfn.RANK.AVG(Table2[[#This Row],[Sharpe Ratio Z-Score]],Table2[Sharpe Ratio Z-Score])</f>
        <v>728</v>
      </c>
      <c r="AV610">
        <f>(Table2[[#This Row],[Rank 1Y]]+Table2[[#This Row],[Rank 6M]]+Table2[[#This Row],[Rank Sharpe]])/3</f>
        <v>671.33333333333337</v>
      </c>
    </row>
    <row r="611" spans="1:48" x14ac:dyDescent="0.3">
      <c r="A611" t="s">
        <v>323</v>
      </c>
      <c r="B611" t="s">
        <v>324</v>
      </c>
      <c r="C611" t="s">
        <v>3157</v>
      </c>
      <c r="D611" t="s">
        <v>138</v>
      </c>
      <c r="E611">
        <v>79885.766044499993</v>
      </c>
      <c r="F611">
        <v>2873</v>
      </c>
      <c r="G611">
        <v>44.593728746291802</v>
      </c>
      <c r="H611">
        <f>(Table2[[#This Row],[1Y Return vs Nifty]]-AVERAGE(Table2[1Y Return vs Nifty]))/_xlfn.STDEV.P(Table2[1Y Return vs Nifty])</f>
        <v>0.40875828421679261</v>
      </c>
      <c r="I611">
        <v>-5.1500590204353101</v>
      </c>
      <c r="J611">
        <f>(Table2[[#This Row],[1M Return vs Nifty]]-AVERAGE(Table2[1M Return vs Nifty]))/_xlfn.STDEV.P(Table2[1M Return vs Nifty])</f>
        <v>-0.58404912809347176</v>
      </c>
      <c r="K611">
        <v>7.8023946279340803</v>
      </c>
      <c r="L611">
        <f>(Table2[[#This Row],[6M Return vs Nifty]]-AVERAGE(Table2[6M Return vs Nifty]))/_xlfn.STDEV.P(Table2[6M Return vs Nifty])</f>
        <v>-0.18107820718284334</v>
      </c>
      <c r="M611">
        <v>-1.2193121121549999</v>
      </c>
      <c r="N611">
        <f>(Table2[[#This Row],[1W Return vs Nifty]]-AVERAGE(Table2[1W Return vs Nifty]))/_xlfn.STDEV.P(Table2[1W Return vs Nifty])</f>
        <v>-0.33166046074012434</v>
      </c>
      <c r="O611">
        <v>2914.67</v>
      </c>
      <c r="P611">
        <v>2959.08639236817</v>
      </c>
      <c r="Q611">
        <v>2604.8244158658799</v>
      </c>
      <c r="R611">
        <v>42.4821204175947</v>
      </c>
      <c r="S611" s="1">
        <f>(Table2[[#This Row],[Close Price]]-Table2[[#This Row],[20D EMA]])/Table2[[#This Row],[20D EMA]]</f>
        <v>-1.4296644217012586E-2</v>
      </c>
      <c r="T611" s="1">
        <f>(Table2[[#This Row],[Close Price]]-Table2[[#This Row],[50D EMA]])/Table2[[#This Row],[50D EMA]]</f>
        <v>-2.9092220014324981E-2</v>
      </c>
      <c r="U611" s="1">
        <f>(Table2[[#This Row],[Close Price]]-Table2[[#This Row],[200D EMA]])/Table2[[#This Row],[200D EMA]]</f>
        <v>0.1029534207759546</v>
      </c>
      <c r="V611">
        <v>0.60347789888529002</v>
      </c>
      <c r="W611">
        <v>2845</v>
      </c>
      <c r="X611">
        <v>2911.35</v>
      </c>
      <c r="Y611">
        <v>2845</v>
      </c>
      <c r="Z611">
        <v>2911.35</v>
      </c>
      <c r="AA611">
        <v>2840.6</v>
      </c>
      <c r="AB611">
        <v>2947.7</v>
      </c>
      <c r="AC611" s="1">
        <f>(Table2[[#This Row],[Close Price]]/Table2[[#This Row],[Day Low]])-1</f>
        <v>9.841827768014122E-3</v>
      </c>
      <c r="AD611" s="1">
        <f>(Table2[[#This Row],[Day High]]/Table2[[#This Row],[Close Price]])-1</f>
        <v>1.3348416289592713E-2</v>
      </c>
      <c r="AE611" s="1">
        <f>(Table2[[#This Row],[Close Price]]/Table2[[#This Row],[Current Week Low]])-1</f>
        <v>9.841827768014122E-3</v>
      </c>
      <c r="AF611" s="1">
        <f>(Table2[[#This Row],[Current Week High]]/Table2[[#This Row],[Close Price]])-1</f>
        <v>1.3348416289592713E-2</v>
      </c>
      <c r="AG611" s="1">
        <f>(Table2[[#This Row],[Close Price]]/Table2[[#This Row],[Current Month Low]])-1</f>
        <v>1.140604097725828E-2</v>
      </c>
      <c r="AH611" s="1">
        <f>(Table2[[#This Row],[Current Month High]]/Table2[[#This Row],[Close Price]])-1</f>
        <v>2.6000696136442736E-2</v>
      </c>
      <c r="AI611">
        <v>18.437173686042399</v>
      </c>
      <c r="AJ611">
        <v>87.532637075718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0.06</v>
      </c>
      <c r="AM611" t="s">
        <v>3191</v>
      </c>
      <c r="AN611">
        <v>-2.0499999999999998</v>
      </c>
      <c r="AO611" t="s">
        <v>3189</v>
      </c>
      <c r="AP611">
        <v>5.9247312688535003E-2</v>
      </c>
      <c r="AQ611">
        <f>(Table2[[#This Row],[Sharpe Ratio]]-AVERAGE(Table2[Sharpe Ratio]))/_xlfn.STDEV.P(Table2[Sharpe Ratio])</f>
        <v>-6.2886197118485157E-2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186</v>
      </c>
      <c r="AT611">
        <f>_xlfn.RANK.AVG(Table2[[#This Row],[6M Return vs Nifty Z-Score]],Table2[6M Return vs Nifty Z-Score])</f>
        <v>386</v>
      </c>
      <c r="AU611">
        <f>_xlfn.RANK.AVG(Table2[[#This Row],[Sharpe Ratio Z-Score]],Table2[Sharpe Ratio Z-Score])</f>
        <v>365</v>
      </c>
      <c r="AV611">
        <f>(Table2[[#This Row],[Rank 1Y]]+Table2[[#This Row],[Rank 6M]]+Table2[[#This Row],[Rank Sharpe]])/3</f>
        <v>312.33333333333331</v>
      </c>
    </row>
    <row r="612" spans="1:48" x14ac:dyDescent="0.3">
      <c r="A612" t="s">
        <v>1106</v>
      </c>
      <c r="B612" t="s">
        <v>1107</v>
      </c>
      <c r="C612" t="s">
        <v>3147</v>
      </c>
      <c r="D612" t="s">
        <v>46</v>
      </c>
      <c r="E612">
        <v>11525.802943111001</v>
      </c>
      <c r="F612">
        <v>205.07</v>
      </c>
      <c r="G612">
        <v>1.16368181957452</v>
      </c>
      <c r="H612">
        <f>(Table2[[#This Row],[1Y Return vs Nifty]]-AVERAGE(Table2[1Y Return vs Nifty]))/_xlfn.STDEV.P(Table2[1Y Return vs Nifty])</f>
        <v>-0.36557708635118302</v>
      </c>
      <c r="I612">
        <v>-7.9826948187051796</v>
      </c>
      <c r="J612">
        <f>(Table2[[#This Row],[1M Return vs Nifty]]-AVERAGE(Table2[1M Return vs Nifty]))/_xlfn.STDEV.P(Table2[1M Return vs Nifty])</f>
        <v>-0.85802583812548039</v>
      </c>
      <c r="K612">
        <v>-16.270740980598099</v>
      </c>
      <c r="L612">
        <f>(Table2[[#This Row],[6M Return vs Nifty]]-AVERAGE(Table2[6M Return vs Nifty]))/_xlfn.STDEV.P(Table2[6M Return vs Nifty])</f>
        <v>-0.96073893723993087</v>
      </c>
      <c r="M612">
        <v>0.79220403251540095</v>
      </c>
      <c r="N612">
        <f>(Table2[[#This Row],[1W Return vs Nifty]]-AVERAGE(Table2[1W Return vs Nifty]))/_xlfn.STDEV.P(Table2[1W Return vs Nifty])</f>
        <v>5.7802714517074125E-2</v>
      </c>
      <c r="O612">
        <v>221.86</v>
      </c>
      <c r="P612">
        <v>233.28796510971401</v>
      </c>
      <c r="Q612">
        <v>216.75443784846399</v>
      </c>
      <c r="R612">
        <v>26.343991707933402</v>
      </c>
      <c r="S612" s="1">
        <f>(Table2[[#This Row],[Close Price]]-Table2[[#This Row],[20D EMA]])/Table2[[#This Row],[20D EMA]]</f>
        <v>-7.5678355719823398E-2</v>
      </c>
      <c r="T612" s="1">
        <f>(Table2[[#This Row],[Close Price]]-Table2[[#This Row],[50D EMA]])/Table2[[#This Row],[50D EMA]]</f>
        <v>-0.12095765461558751</v>
      </c>
      <c r="U612" s="1">
        <f>(Table2[[#This Row],[Close Price]]-Table2[[#This Row],[200D EMA]])/Table2[[#This Row],[200D EMA]]</f>
        <v>-5.3906337348593306E-2</v>
      </c>
      <c r="V612">
        <v>0.60074905733134398</v>
      </c>
      <c r="W612">
        <v>204.15</v>
      </c>
      <c r="X612">
        <v>218</v>
      </c>
      <c r="Y612">
        <v>204.15</v>
      </c>
      <c r="Z612">
        <v>218</v>
      </c>
      <c r="AA612">
        <v>204.15</v>
      </c>
      <c r="AB612">
        <v>225.59</v>
      </c>
      <c r="AC612" s="1">
        <f>(Table2[[#This Row],[Close Price]]/Table2[[#This Row],[Day Low]])-1</f>
        <v>4.5064903257407973E-3</v>
      </c>
      <c r="AD612" s="1">
        <f>(Table2[[#This Row],[Day High]]/Table2[[#This Row],[Close Price]])-1</f>
        <v>6.3051640903106332E-2</v>
      </c>
      <c r="AE612" s="1">
        <f>(Table2[[#This Row],[Close Price]]/Table2[[#This Row],[Current Week Low]])-1</f>
        <v>4.5064903257407973E-3</v>
      </c>
      <c r="AF612" s="1">
        <f>(Table2[[#This Row],[Current Week High]]/Table2[[#This Row],[Close Price]])-1</f>
        <v>6.3051640903106332E-2</v>
      </c>
      <c r="AG612" s="1">
        <f>(Table2[[#This Row],[Close Price]]/Table2[[#This Row],[Current Month Low]])-1</f>
        <v>4.5064903257407973E-3</v>
      </c>
      <c r="AH612" s="1">
        <f>(Table2[[#This Row],[Current Month High]]/Table2[[#This Row],[Close Price]])-1</f>
        <v>0.10006339298776035</v>
      </c>
      <c r="AI612">
        <v>48.193299848832098</v>
      </c>
      <c r="AJ612">
        <v>76.101331043366201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-0.22</v>
      </c>
      <c r="AM612" t="s">
        <v>3189</v>
      </c>
      <c r="AN612">
        <v>-4.93</v>
      </c>
      <c r="AO612" t="s">
        <v>3189</v>
      </c>
      <c r="AP612">
        <v>0.11682998369209099</v>
      </c>
      <c r="AQ612">
        <f>(Table2[[#This Row],[Sharpe Ratio]]-AVERAGE(Table2[Sharpe Ratio]))/_xlfn.STDEV.P(Table2[Sharpe Ratio])</f>
        <v>0.60677601023649863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425</v>
      </c>
      <c r="AT612">
        <f>_xlfn.RANK.AVG(Table2[[#This Row],[6M Return vs Nifty Z-Score]],Table2[6M Return vs Nifty Z-Score])</f>
        <v>647</v>
      </c>
      <c r="AU612">
        <f>_xlfn.RANK.AVG(Table2[[#This Row],[Sharpe Ratio Z-Score]],Table2[Sharpe Ratio Z-Score])</f>
        <v>189</v>
      </c>
      <c r="AV612">
        <f>(Table2[[#This Row],[Rank 1Y]]+Table2[[#This Row],[Rank 6M]]+Table2[[#This Row],[Rank Sharpe]])/3</f>
        <v>420.33333333333331</v>
      </c>
    </row>
    <row r="613" spans="1:48" x14ac:dyDescent="0.3">
      <c r="A613" t="s">
        <v>1472</v>
      </c>
      <c r="B613" t="s">
        <v>1473</v>
      </c>
      <c r="C613" t="s">
        <v>3158</v>
      </c>
      <c r="D613" t="s">
        <v>490</v>
      </c>
      <c r="E613">
        <v>7194.8040549999996</v>
      </c>
      <c r="F613">
        <v>2220.5500000000002</v>
      </c>
      <c r="G613">
        <v>-28.7265673034535</v>
      </c>
      <c r="H613">
        <f>(Table2[[#This Row],[1Y Return vs Nifty]]-AVERAGE(Table2[1Y Return vs Nifty]))/_xlfn.STDEV.P(Table2[1Y Return vs Nifty])</f>
        <v>-0.89850483496963163</v>
      </c>
      <c r="I613">
        <v>-2.09696693801718</v>
      </c>
      <c r="J613">
        <f>(Table2[[#This Row],[1M Return vs Nifty]]-AVERAGE(Table2[1M Return vs Nifty]))/_xlfn.STDEV.P(Table2[1M Return vs Nifty])</f>
        <v>-0.28874956128131762</v>
      </c>
      <c r="K613">
        <v>-10.9973893331582</v>
      </c>
      <c r="L613">
        <f>(Table2[[#This Row],[6M Return vs Nifty]]-AVERAGE(Table2[6M Return vs Nifty]))/_xlfn.STDEV.P(Table2[6M Return vs Nifty])</f>
        <v>-0.7899500021319702</v>
      </c>
      <c r="M613">
        <v>0.90867014522107203</v>
      </c>
      <c r="N613">
        <f>(Table2[[#This Row],[1W Return vs Nifty]]-AVERAGE(Table2[1W Return vs Nifty]))/_xlfn.STDEV.P(Table2[1W Return vs Nifty])</f>
        <v>8.0352502240326917E-2</v>
      </c>
      <c r="O613">
        <v>2218.23</v>
      </c>
      <c r="P613">
        <v>2244.1785403026502</v>
      </c>
      <c r="Q613">
        <v>2257.2719901053601</v>
      </c>
      <c r="R613">
        <v>53.417290450532697</v>
      </c>
      <c r="S613" s="1">
        <f>(Table2[[#This Row],[Close Price]]-Table2[[#This Row],[20D EMA]])/Table2[[#This Row],[20D EMA]]</f>
        <v>1.0458789214825169E-3</v>
      </c>
      <c r="T613" s="1">
        <f>(Table2[[#This Row],[Close Price]]-Table2[[#This Row],[50D EMA]])/Table2[[#This Row],[50D EMA]]</f>
        <v>-1.0528814832826729E-2</v>
      </c>
      <c r="U613" s="1">
        <f>(Table2[[#This Row],[Close Price]]-Table2[[#This Row],[200D EMA]])/Table2[[#This Row],[200D EMA]]</f>
        <v>-1.6268305399760857E-2</v>
      </c>
      <c r="V613">
        <v>0.60051670596071705</v>
      </c>
      <c r="W613">
        <v>2205.15</v>
      </c>
      <c r="X613">
        <v>2250.9</v>
      </c>
      <c r="Y613">
        <v>2205.15</v>
      </c>
      <c r="Z613">
        <v>2250.9</v>
      </c>
      <c r="AA613">
        <v>2181</v>
      </c>
      <c r="AB613">
        <v>2293.5</v>
      </c>
      <c r="AC613" s="1">
        <f>(Table2[[#This Row],[Close Price]]/Table2[[#This Row],[Day Low]])-1</f>
        <v>6.9836519057659974E-3</v>
      </c>
      <c r="AD613" s="1">
        <f>(Table2[[#This Row],[Day High]]/Table2[[#This Row],[Close Price]])-1</f>
        <v>1.3667785008218747E-2</v>
      </c>
      <c r="AE613" s="1">
        <f>(Table2[[#This Row],[Close Price]]/Table2[[#This Row],[Current Week Low]])-1</f>
        <v>6.9836519057659974E-3</v>
      </c>
      <c r="AF613" s="1">
        <f>(Table2[[#This Row],[Current Week High]]/Table2[[#This Row],[Close Price]])-1</f>
        <v>1.3667785008218747E-2</v>
      </c>
      <c r="AG613" s="1">
        <f>(Table2[[#This Row],[Close Price]]/Table2[[#This Row],[Current Month Low]])-1</f>
        <v>1.8133883539660722E-2</v>
      </c>
      <c r="AH613" s="1">
        <f>(Table2[[#This Row],[Current Month High]]/Table2[[#This Row],[Close Price]])-1</f>
        <v>3.2852221296525652E-2</v>
      </c>
      <c r="AI613">
        <v>23.167683681970601</v>
      </c>
      <c r="AJ613">
        <v>13.2933673469387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-0.08</v>
      </c>
      <c r="AM613" t="s">
        <v>3189</v>
      </c>
      <c r="AN613">
        <v>1.74</v>
      </c>
      <c r="AO613" t="s">
        <v>3191</v>
      </c>
      <c r="AP613">
        <v>-0.115643270235642</v>
      </c>
      <c r="AQ613">
        <f>(Table2[[#This Row],[Sharpe Ratio]]-AVERAGE(Table2[Sharpe Ratio]))/_xlfn.STDEV.P(Table2[Sharpe Ratio])</f>
        <v>-2.0967900047305301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633</v>
      </c>
      <c r="AT613">
        <f>_xlfn.RANK.AVG(Table2[[#This Row],[6M Return vs Nifty Z-Score]],Table2[6M Return vs Nifty Z-Score])</f>
        <v>582</v>
      </c>
      <c r="AU613">
        <f>_xlfn.RANK.AVG(Table2[[#This Row],[Sharpe Ratio Z-Score]],Table2[Sharpe Ratio Z-Score])</f>
        <v>733</v>
      </c>
      <c r="AV613">
        <f>(Table2[[#This Row],[Rank 1Y]]+Table2[[#This Row],[Rank 6M]]+Table2[[#This Row],[Rank Sharpe]])/3</f>
        <v>649.33333333333337</v>
      </c>
    </row>
    <row r="614" spans="1:48" x14ac:dyDescent="0.3">
      <c r="A614" t="s">
        <v>444</v>
      </c>
      <c r="B614" t="s">
        <v>445</v>
      </c>
      <c r="C614" t="s">
        <v>3144</v>
      </c>
      <c r="D614" t="s">
        <v>130</v>
      </c>
      <c r="E614">
        <v>50427.860999999997</v>
      </c>
      <c r="F614">
        <v>251.9</v>
      </c>
      <c r="G614">
        <v>208.04883939835301</v>
      </c>
      <c r="H614">
        <f>(Table2[[#This Row],[1Y Return vs Nifty]]-AVERAGE(Table2[1Y Return vs Nifty]))/_xlfn.STDEV.P(Table2[1Y Return vs Nifty])</f>
        <v>3.323078729036081</v>
      </c>
      <c r="I614">
        <v>-15.2992158011459</v>
      </c>
      <c r="J614">
        <f>(Table2[[#This Row],[1M Return vs Nifty]]-AVERAGE(Table2[1M Return vs Nifty]))/_xlfn.STDEV.P(Table2[1M Return vs Nifty])</f>
        <v>-1.5656905329209141</v>
      </c>
      <c r="K614">
        <v>18.0218426493824</v>
      </c>
      <c r="L614">
        <f>(Table2[[#This Row],[6M Return vs Nifty]]-AVERAGE(Table2[6M Return vs Nifty]))/_xlfn.STDEV.P(Table2[6M Return vs Nifty])</f>
        <v>0.14990079093150627</v>
      </c>
      <c r="M614">
        <v>-8.3152876644076308</v>
      </c>
      <c r="N614">
        <f>(Table2[[#This Row],[1W Return vs Nifty]]-AVERAGE(Table2[1W Return vs Nifty]))/_xlfn.STDEV.P(Table2[1W Return vs Nifty])</f>
        <v>-1.7055600326874318</v>
      </c>
      <c r="O614">
        <v>277.74</v>
      </c>
      <c r="P614">
        <v>283.880575299025</v>
      </c>
      <c r="Q614">
        <v>223.75000687940999</v>
      </c>
      <c r="R614">
        <v>18.793194549352901</v>
      </c>
      <c r="S614" s="1">
        <f>(Table2[[#This Row],[Close Price]]-Table2[[#This Row],[20D EMA]])/Table2[[#This Row],[20D EMA]]</f>
        <v>-9.3036652984805943E-2</v>
      </c>
      <c r="T614" s="1">
        <f>(Table2[[#This Row],[Close Price]]-Table2[[#This Row],[50D EMA]])/Table2[[#This Row],[50D EMA]]</f>
        <v>-0.11265503201597475</v>
      </c>
      <c r="U614" s="1">
        <f>(Table2[[#This Row],[Close Price]]-Table2[[#This Row],[200D EMA]])/Table2[[#This Row],[200D EMA]]</f>
        <v>0.12581002125180465</v>
      </c>
      <c r="V614">
        <v>0.59542722084815503</v>
      </c>
      <c r="W614">
        <v>246.3</v>
      </c>
      <c r="X614">
        <v>258.60000000000002</v>
      </c>
      <c r="Y614">
        <v>246.3</v>
      </c>
      <c r="Z614">
        <v>258.60000000000002</v>
      </c>
      <c r="AA614">
        <v>246.3</v>
      </c>
      <c r="AB614">
        <v>281.8</v>
      </c>
      <c r="AC614" s="1">
        <f>(Table2[[#This Row],[Close Price]]/Table2[[#This Row],[Day Low]])-1</f>
        <v>2.2736500203004439E-2</v>
      </c>
      <c r="AD614" s="1">
        <f>(Table2[[#This Row],[Day High]]/Table2[[#This Row],[Close Price]])-1</f>
        <v>2.6597856292179589E-2</v>
      </c>
      <c r="AE614" s="1">
        <f>(Table2[[#This Row],[Close Price]]/Table2[[#This Row],[Current Week Low]])-1</f>
        <v>2.2736500203004439E-2</v>
      </c>
      <c r="AF614" s="1">
        <f>(Table2[[#This Row],[Current Week High]]/Table2[[#This Row],[Close Price]])-1</f>
        <v>2.6597856292179589E-2</v>
      </c>
      <c r="AG614" s="1">
        <f>(Table2[[#This Row],[Close Price]]/Table2[[#This Row],[Current Month Low]])-1</f>
        <v>2.2736500203004439E-2</v>
      </c>
      <c r="AH614" s="1">
        <f>(Table2[[#This Row],[Current Month High]]/Table2[[#This Row],[Close Price]])-1</f>
        <v>0.11869789599047254</v>
      </c>
      <c r="AI614">
        <v>40.412862246923297</v>
      </c>
      <c r="AJ614">
        <v>272.35772357723499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-0.13</v>
      </c>
      <c r="AM614" t="s">
        <v>3189</v>
      </c>
      <c r="AN614">
        <v>-11.75</v>
      </c>
      <c r="AO614" t="s">
        <v>3189</v>
      </c>
      <c r="AP614">
        <v>0.17127719349095599</v>
      </c>
      <c r="AQ614">
        <f>(Table2[[#This Row],[Sharpe Ratio]]-AVERAGE(Table2[Sharpe Ratio]))/_xlfn.STDEV.P(Table2[Sharpe Ratio])</f>
        <v>1.2399741245785061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11</v>
      </c>
      <c r="AT614">
        <f>_xlfn.RANK.AVG(Table2[[#This Row],[6M Return vs Nifty Z-Score]],Table2[6M Return vs Nifty Z-Score])</f>
        <v>274</v>
      </c>
      <c r="AU614">
        <f>_xlfn.RANK.AVG(Table2[[#This Row],[Sharpe Ratio Z-Score]],Table2[Sharpe Ratio Z-Score])</f>
        <v>82</v>
      </c>
      <c r="AV614">
        <f>(Table2[[#This Row],[Rank 1Y]]+Table2[[#This Row],[Rank 6M]]+Table2[[#This Row],[Rank Sharpe]])/3</f>
        <v>122.33333333333333</v>
      </c>
    </row>
    <row r="615" spans="1:48" x14ac:dyDescent="0.3">
      <c r="A615" t="s">
        <v>1090</v>
      </c>
      <c r="B615" t="s">
        <v>1091</v>
      </c>
      <c r="C615" t="s">
        <v>3150</v>
      </c>
      <c r="D615" t="s">
        <v>106</v>
      </c>
      <c r="E615">
        <v>11835.923394228999</v>
      </c>
      <c r="F615">
        <v>17.27</v>
      </c>
      <c r="G615">
        <v>50.409843442118202</v>
      </c>
      <c r="H615">
        <f>(Table2[[#This Row],[1Y Return vs Nifty]]-AVERAGE(Table2[1Y Return vs Nifty]))/_xlfn.STDEV.P(Table2[1Y Return vs Nifty])</f>
        <v>0.51245661398967723</v>
      </c>
      <c r="I615">
        <v>-4.0781991355420502</v>
      </c>
      <c r="J615">
        <f>(Table2[[#This Row],[1M Return vs Nifty]]-AVERAGE(Table2[1M Return vs Nifty]))/_xlfn.STDEV.P(Table2[1M Return vs Nifty])</f>
        <v>-0.48037725998472708</v>
      </c>
      <c r="K615">
        <v>-7.1365006517083396</v>
      </c>
      <c r="L615">
        <f>(Table2[[#This Row],[6M Return vs Nifty]]-AVERAGE(Table2[6M Return vs Nifty]))/_xlfn.STDEV.P(Table2[6M Return vs Nifty])</f>
        <v>-0.66490674490953128</v>
      </c>
      <c r="M615">
        <v>-2.1265585397633702</v>
      </c>
      <c r="N615">
        <f>(Table2[[#This Row],[1W Return vs Nifty]]-AVERAGE(Table2[1W Return vs Nifty]))/_xlfn.STDEV.P(Table2[1W Return vs Nifty])</f>
        <v>-0.50731854599750259</v>
      </c>
      <c r="O615">
        <v>18.010000000000002</v>
      </c>
      <c r="P615">
        <v>18.337639989279999</v>
      </c>
      <c r="Q615">
        <v>16.855850679921801</v>
      </c>
      <c r="R615">
        <v>24.342572603856699</v>
      </c>
      <c r="S615" s="1">
        <f>(Table2[[#This Row],[Close Price]]-Table2[[#This Row],[20D EMA]])/Table2[[#This Row],[20D EMA]]</f>
        <v>-4.1088284286507605E-2</v>
      </c>
      <c r="T615" s="1">
        <f>(Table2[[#This Row],[Close Price]]-Table2[[#This Row],[50D EMA]])/Table2[[#This Row],[50D EMA]]</f>
        <v>-5.8221231843581377E-2</v>
      </c>
      <c r="U615" s="1">
        <f>(Table2[[#This Row],[Close Price]]-Table2[[#This Row],[200D EMA]])/Table2[[#This Row],[200D EMA]]</f>
        <v>2.4570063412552731E-2</v>
      </c>
      <c r="V615">
        <v>0.59188816378007703</v>
      </c>
      <c r="W615">
        <v>17.010000000000002</v>
      </c>
      <c r="X615">
        <v>17.55</v>
      </c>
      <c r="Y615">
        <v>17.010000000000002</v>
      </c>
      <c r="Z615">
        <v>17.55</v>
      </c>
      <c r="AA615">
        <v>17.010000000000002</v>
      </c>
      <c r="AB615">
        <v>18.48</v>
      </c>
      <c r="AC615" s="1">
        <f>(Table2[[#This Row],[Close Price]]/Table2[[#This Row],[Day Low]])-1</f>
        <v>1.5285126396237469E-2</v>
      </c>
      <c r="AD615" s="1">
        <f>(Table2[[#This Row],[Day High]]/Table2[[#This Row],[Close Price]])-1</f>
        <v>1.6213086276780642E-2</v>
      </c>
      <c r="AE615" s="1">
        <f>(Table2[[#This Row],[Close Price]]/Table2[[#This Row],[Current Week Low]])-1</f>
        <v>1.5285126396237469E-2</v>
      </c>
      <c r="AF615" s="1">
        <f>(Table2[[#This Row],[Current Week High]]/Table2[[#This Row],[Close Price]])-1</f>
        <v>1.6213086276780642E-2</v>
      </c>
      <c r="AG615" s="1">
        <f>(Table2[[#This Row],[Close Price]]/Table2[[#This Row],[Current Month Low]])-1</f>
        <v>1.5285126396237469E-2</v>
      </c>
      <c r="AH615" s="1">
        <f>(Table2[[#This Row],[Current Month High]]/Table2[[#This Row],[Close Price]])-1</f>
        <v>7.0063694267515908E-2</v>
      </c>
      <c r="AI615">
        <v>38.9693109438332</v>
      </c>
      <c r="AJ615">
        <v>106.82634730538901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-0.11</v>
      </c>
      <c r="AM615" t="s">
        <v>3189</v>
      </c>
      <c r="AN615">
        <v>-6.9</v>
      </c>
      <c r="AO615" t="s">
        <v>3189</v>
      </c>
      <c r="AP615">
        <v>0.126824570181302</v>
      </c>
      <c r="AQ615">
        <f>(Table2[[#This Row],[Sharpe Ratio]]-AVERAGE(Table2[Sharpe Ratio]))/_xlfn.STDEV.P(Table2[Sharpe Ratio])</f>
        <v>0.72300884093572093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166</v>
      </c>
      <c r="AT615">
        <f>_xlfn.RANK.AVG(Table2[[#This Row],[6M Return vs Nifty Z-Score]],Table2[6M Return vs Nifty Z-Score])</f>
        <v>545</v>
      </c>
      <c r="AU615">
        <f>_xlfn.RANK.AVG(Table2[[#This Row],[Sharpe Ratio Z-Score]],Table2[Sharpe Ratio Z-Score])</f>
        <v>162</v>
      </c>
      <c r="AV615">
        <f>(Table2[[#This Row],[Rank 1Y]]+Table2[[#This Row],[Rank 6M]]+Table2[[#This Row],[Rank Sharpe]])/3</f>
        <v>291</v>
      </c>
    </row>
    <row r="616" spans="1:48" x14ac:dyDescent="0.3">
      <c r="A616" t="s">
        <v>1994</v>
      </c>
      <c r="B616" t="s">
        <v>1995</v>
      </c>
      <c r="C616" t="s">
        <v>3148</v>
      </c>
      <c r="D616" t="s">
        <v>54</v>
      </c>
      <c r="E616">
        <v>3436.5526024000001</v>
      </c>
      <c r="F616">
        <v>372.8</v>
      </c>
      <c r="G616">
        <v>-10.7173941154549</v>
      </c>
      <c r="H616">
        <f>(Table2[[#This Row],[1Y Return vs Nifty]]-AVERAGE(Table2[1Y Return vs Nifty]))/_xlfn.STDEV.P(Table2[1Y Return vs Nifty])</f>
        <v>-0.5774105516113287</v>
      </c>
      <c r="I616">
        <v>13.043967660938501</v>
      </c>
      <c r="J616">
        <f>(Table2[[#This Row],[1M Return vs Nifty]]-AVERAGE(Table2[1M Return vs Nifty]))/_xlfn.STDEV.P(Table2[1M Return vs Nifty])</f>
        <v>1.1757039525680029</v>
      </c>
      <c r="K616">
        <v>0.29064026380466501</v>
      </c>
      <c r="L616">
        <f>(Table2[[#This Row],[6M Return vs Nifty]]-AVERAGE(Table2[6M Return vs Nifty]))/_xlfn.STDEV.P(Table2[6M Return vs Nifty])</f>
        <v>-0.42436267110913412</v>
      </c>
      <c r="M616">
        <v>3.4735649446254402</v>
      </c>
      <c r="N616">
        <f>(Table2[[#This Row],[1W Return vs Nifty]]-AVERAGE(Table2[1W Return vs Nifty]))/_xlfn.STDEV.P(Table2[1W Return vs Nifty])</f>
        <v>0.5769590422491726</v>
      </c>
      <c r="O616">
        <v>357.57</v>
      </c>
      <c r="P616">
        <v>344.38393694876697</v>
      </c>
      <c r="Q616">
        <v>340.99148375235899</v>
      </c>
      <c r="R616">
        <v>66.027097553611597</v>
      </c>
      <c r="S616" s="1">
        <f>(Table2[[#This Row],[Close Price]]-Table2[[#This Row],[20D EMA]])/Table2[[#This Row],[20D EMA]]</f>
        <v>4.259305870179271E-2</v>
      </c>
      <c r="T616" s="1">
        <f>(Table2[[#This Row],[Close Price]]-Table2[[#This Row],[50D EMA]])/Table2[[#This Row],[50D EMA]]</f>
        <v>8.251274232764351E-2</v>
      </c>
      <c r="U616" s="1">
        <f>(Table2[[#This Row],[Close Price]]-Table2[[#This Row],[200D EMA]])/Table2[[#This Row],[200D EMA]]</f>
        <v>9.3282435964710433E-2</v>
      </c>
      <c r="V616">
        <v>1.2912261816259301</v>
      </c>
      <c r="W616">
        <v>371.2</v>
      </c>
      <c r="X616">
        <v>385.75</v>
      </c>
      <c r="Y616">
        <v>371.2</v>
      </c>
      <c r="Z616">
        <v>385.75</v>
      </c>
      <c r="AA616">
        <v>355.35</v>
      </c>
      <c r="AB616">
        <v>387.55</v>
      </c>
      <c r="AC616" s="1">
        <f>(Table2[[#This Row],[Close Price]]/Table2[[#This Row],[Day Low]])-1</f>
        <v>4.3103448275862988E-3</v>
      </c>
      <c r="AD616" s="1">
        <f>(Table2[[#This Row],[Day High]]/Table2[[#This Row],[Close Price]])-1</f>
        <v>3.4737124463519287E-2</v>
      </c>
      <c r="AE616" s="1">
        <f>(Table2[[#This Row],[Close Price]]/Table2[[#This Row],[Current Week Low]])-1</f>
        <v>4.3103448275862988E-3</v>
      </c>
      <c r="AF616" s="1">
        <f>(Table2[[#This Row],[Current Week High]]/Table2[[#This Row],[Close Price]])-1</f>
        <v>3.4737124463519287E-2</v>
      </c>
      <c r="AG616" s="1">
        <f>(Table2[[#This Row],[Close Price]]/Table2[[#This Row],[Current Month Low]])-1</f>
        <v>4.9106514703812998E-2</v>
      </c>
      <c r="AH616" s="1">
        <f>(Table2[[#This Row],[Current Month High]]/Table2[[#This Row],[Close Price]])-1</f>
        <v>3.9565450643776812E-2</v>
      </c>
      <c r="AI616">
        <v>11.3197424892703</v>
      </c>
      <c r="AJ616">
        <v>30.0767620376831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-0.03</v>
      </c>
      <c r="AM616" t="s">
        <v>3189</v>
      </c>
      <c r="AN616">
        <v>3.33</v>
      </c>
      <c r="AO616" t="s">
        <v>3191</v>
      </c>
      <c r="AP616">
        <v>-7.5689634999072997E-2</v>
      </c>
      <c r="AQ616">
        <f>(Table2[[#This Row],[Sharpe Ratio]]-AVERAGE(Table2[Sharpe Ratio]))/_xlfn.STDEV.P(Table2[Sharpe Ratio])</f>
        <v>-1.6321460572011699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-0.88125628510445742</v>
      </c>
      <c r="AS616">
        <f>_xlfn.RANK.AVG(Table2[[#This Row],[1Y Return vs Nifty Z-Score]],Table2[1Y Return vs Nifty Z-Score])</f>
        <v>516</v>
      </c>
      <c r="AT616">
        <f>_xlfn.RANK.AVG(Table2[[#This Row],[6M Return vs Nifty Z-Score]],Table2[6M Return vs Nifty Z-Score])</f>
        <v>460</v>
      </c>
      <c r="AU616">
        <f>_xlfn.RANK.AVG(Table2[[#This Row],[Sharpe Ratio Z-Score]],Table2[Sharpe Ratio Z-Score])</f>
        <v>701</v>
      </c>
      <c r="AV616">
        <f>(Table2[[#This Row],[Rank 1Y]]+Table2[[#This Row],[Rank 6M]]+Table2[[#This Row],[Rank Sharpe]])/3</f>
        <v>559</v>
      </c>
    </row>
    <row r="617" spans="1:48" x14ac:dyDescent="0.3">
      <c r="A617" t="s">
        <v>2038</v>
      </c>
      <c r="B617" t="s">
        <v>2039</v>
      </c>
      <c r="C617" t="s">
        <v>3148</v>
      </c>
      <c r="D617" t="s">
        <v>190</v>
      </c>
      <c r="E617">
        <v>3229.2614077150001</v>
      </c>
      <c r="F617">
        <v>205.97</v>
      </c>
      <c r="G617">
        <v>4.0938998461368303</v>
      </c>
      <c r="H617">
        <f>(Table2[[#This Row],[1Y Return vs Nifty]]-AVERAGE(Table2[1Y Return vs Nifty]))/_xlfn.STDEV.P(Table2[1Y Return vs Nifty])</f>
        <v>-0.31333280797700369</v>
      </c>
      <c r="I617">
        <v>-3.6499321228843402</v>
      </c>
      <c r="J617">
        <f>(Table2[[#This Row],[1M Return vs Nifty]]-AVERAGE(Table2[1M Return vs Nifty]))/_xlfn.STDEV.P(Table2[1M Return vs Nifty])</f>
        <v>-0.43895464320679106</v>
      </c>
      <c r="K617">
        <v>-22.593671986316998</v>
      </c>
      <c r="L617">
        <f>(Table2[[#This Row],[6M Return vs Nifty]]-AVERAGE(Table2[6M Return vs Nifty]))/_xlfn.STDEV.P(Table2[6M Return vs Nifty])</f>
        <v>-1.1655207772206002</v>
      </c>
      <c r="M617">
        <v>-0.53792131166236201</v>
      </c>
      <c r="N617">
        <f>(Table2[[#This Row],[1W Return vs Nifty]]-AVERAGE(Table2[1W Return vs Nifty]))/_xlfn.STDEV.P(Table2[1W Return vs Nifty])</f>
        <v>-0.19973180311834296</v>
      </c>
      <c r="O617">
        <v>194.98</v>
      </c>
      <c r="P617">
        <v>188.33617560359099</v>
      </c>
      <c r="Q617">
        <v>185.69288462761901</v>
      </c>
      <c r="R617">
        <v>62.737011721913603</v>
      </c>
      <c r="S617" s="1">
        <f>(Table2[[#This Row],[Close Price]]-Table2[[#This Row],[20D EMA]])/Table2[[#This Row],[20D EMA]]</f>
        <v>5.63647553595241E-2</v>
      </c>
      <c r="T617" s="1">
        <f>(Table2[[#This Row],[Close Price]]-Table2[[#This Row],[50D EMA]])/Table2[[#This Row],[50D EMA]]</f>
        <v>9.362951297006579E-2</v>
      </c>
      <c r="U617" s="1">
        <f>(Table2[[#This Row],[Close Price]]-Table2[[#This Row],[200D EMA]])/Table2[[#This Row],[200D EMA]]</f>
        <v>0.10919705088885821</v>
      </c>
      <c r="V617">
        <v>1.1459970892428299</v>
      </c>
      <c r="W617">
        <v>195</v>
      </c>
      <c r="X617">
        <v>208.64</v>
      </c>
      <c r="Y617">
        <v>195</v>
      </c>
      <c r="Z617">
        <v>208.64</v>
      </c>
      <c r="AA617">
        <v>192.6</v>
      </c>
      <c r="AB617">
        <v>212.15</v>
      </c>
      <c r="AC617" s="1">
        <f>(Table2[[#This Row],[Close Price]]/Table2[[#This Row],[Day Low]])-1</f>
        <v>5.6256410256410261E-2</v>
      </c>
      <c r="AD617" s="1">
        <f>(Table2[[#This Row],[Day High]]/Table2[[#This Row],[Close Price]])-1</f>
        <v>1.2963052871777458E-2</v>
      </c>
      <c r="AE617" s="1">
        <f>(Table2[[#This Row],[Close Price]]/Table2[[#This Row],[Current Week Low]])-1</f>
        <v>5.6256410256410261E-2</v>
      </c>
      <c r="AF617" s="1">
        <f>(Table2[[#This Row],[Current Week High]]/Table2[[#This Row],[Close Price]])-1</f>
        <v>1.2963052871777458E-2</v>
      </c>
      <c r="AG617" s="1">
        <f>(Table2[[#This Row],[Close Price]]/Table2[[#This Row],[Current Month Low]])-1</f>
        <v>6.9418483904465145E-2</v>
      </c>
      <c r="AH617" s="1">
        <f>(Table2[[#This Row],[Current Month High]]/Table2[[#This Row],[Close Price]])-1</f>
        <v>3.0004369568383815E-2</v>
      </c>
      <c r="AI617">
        <v>37.398650288877</v>
      </c>
      <c r="AJ617">
        <v>54.864661654135297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-0.02</v>
      </c>
      <c r="AM617" t="s">
        <v>3189</v>
      </c>
      <c r="AN617">
        <v>7.16</v>
      </c>
      <c r="AO617" t="s">
        <v>3191</v>
      </c>
      <c r="AP617">
        <v>-5.2945062655070001E-3</v>
      </c>
      <c r="AQ617">
        <f>(Table2[[#This Row],[Sharpe Ratio]]-AVERAGE(Table2[Sharpe Ratio]))/_xlfn.STDEV.P(Table2[Sharpe Ratio])</f>
        <v>-0.81348036363084431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-2.931020395153582</v>
      </c>
      <c r="AS617">
        <f>_xlfn.RANK.AVG(Table2[[#This Row],[1Y Return vs Nifty Z-Score]],Table2[1Y Return vs Nifty Z-Score])</f>
        <v>406</v>
      </c>
      <c r="AT617">
        <f>_xlfn.RANK.AVG(Table2[[#This Row],[6M Return vs Nifty Z-Score]],Table2[6M Return vs Nifty Z-Score])</f>
        <v>689</v>
      </c>
      <c r="AU617">
        <f>_xlfn.RANK.AVG(Table2[[#This Row],[Sharpe Ratio Z-Score]],Table2[Sharpe Ratio Z-Score])</f>
        <v>588</v>
      </c>
      <c r="AV617">
        <f>(Table2[[#This Row],[Rank 1Y]]+Table2[[#This Row],[Rank 6M]]+Table2[[#This Row],[Rank Sharpe]])/3</f>
        <v>561</v>
      </c>
    </row>
    <row r="618" spans="1:48" x14ac:dyDescent="0.3">
      <c r="A618" t="s">
        <v>418</v>
      </c>
      <c r="B618" t="s">
        <v>419</v>
      </c>
      <c r="C618" t="s">
        <v>3145</v>
      </c>
      <c r="D618" t="s">
        <v>27</v>
      </c>
      <c r="E618">
        <v>54886.724999999999</v>
      </c>
      <c r="F618">
        <v>1925.85</v>
      </c>
      <c r="G618">
        <v>-26.171650622329299</v>
      </c>
      <c r="H618">
        <f>(Table2[[#This Row],[1Y Return vs Nifty]]-AVERAGE(Table2[1Y Return vs Nifty]))/_xlfn.STDEV.P(Table2[1Y Return vs Nifty])</f>
        <v>-0.85295198630734836</v>
      </c>
      <c r="I618">
        <v>1.4836168342851599</v>
      </c>
      <c r="J618">
        <f>(Table2[[#This Row],[1M Return vs Nifty]]-AVERAGE(Table2[1M Return vs Nifty]))/_xlfn.STDEV.P(Table2[1M Return vs Nifty])</f>
        <v>5.756977935843953E-2</v>
      </c>
      <c r="K618">
        <v>-12.328593053644401</v>
      </c>
      <c r="L618">
        <f>(Table2[[#This Row],[6M Return vs Nifty]]-AVERAGE(Table2[6M Return vs Nifty]))/_xlfn.STDEV.P(Table2[6M Return vs Nifty])</f>
        <v>-0.83306392303727705</v>
      </c>
      <c r="M618">
        <v>-0.100210277150134</v>
      </c>
      <c r="N618">
        <f>(Table2[[#This Row],[1W Return vs Nifty]]-AVERAGE(Table2[1W Return vs Nifty]))/_xlfn.STDEV.P(Table2[1W Return vs Nifty])</f>
        <v>-0.11498362458747741</v>
      </c>
      <c r="O618">
        <v>1927.52</v>
      </c>
      <c r="P618">
        <v>1896.02645673132</v>
      </c>
      <c r="Q618">
        <v>1815.2492536484399</v>
      </c>
      <c r="R618">
        <v>45.9443309010544</v>
      </c>
      <c r="S618" s="1">
        <f>(Table2[[#This Row],[Close Price]]-Table2[[#This Row],[20D EMA]])/Table2[[#This Row],[20D EMA]]</f>
        <v>-8.6639827342910726E-4</v>
      </c>
      <c r="T618" s="1">
        <f>(Table2[[#This Row],[Close Price]]-Table2[[#This Row],[50D EMA]])/Table2[[#This Row],[50D EMA]]</f>
        <v>1.5729497424890704E-2</v>
      </c>
      <c r="U618" s="1">
        <f>(Table2[[#This Row],[Close Price]]-Table2[[#This Row],[200D EMA]])/Table2[[#This Row],[200D EMA]]</f>
        <v>6.0928683005524106E-2</v>
      </c>
      <c r="V618">
        <v>0.760585356037635</v>
      </c>
      <c r="W618">
        <v>1909.4</v>
      </c>
      <c r="X618">
        <v>1934.65</v>
      </c>
      <c r="Y618">
        <v>1909.4</v>
      </c>
      <c r="Z618">
        <v>1934.65</v>
      </c>
      <c r="AA618">
        <v>1909.4</v>
      </c>
      <c r="AB618">
        <v>2019.9</v>
      </c>
      <c r="AC618" s="1">
        <f>(Table2[[#This Row],[Close Price]]/Table2[[#This Row],[Day Low]])-1</f>
        <v>8.6152718131349282E-3</v>
      </c>
      <c r="AD618" s="1">
        <f>(Table2[[#This Row],[Day High]]/Table2[[#This Row],[Close Price]])-1</f>
        <v>4.5694109094687185E-3</v>
      </c>
      <c r="AE618" s="1">
        <f>(Table2[[#This Row],[Close Price]]/Table2[[#This Row],[Current Week Low]])-1</f>
        <v>8.6152718131349282E-3</v>
      </c>
      <c r="AF618" s="1">
        <f>(Table2[[#This Row],[Current Week High]]/Table2[[#This Row],[Close Price]])-1</f>
        <v>4.5694109094687185E-3</v>
      </c>
      <c r="AG618" s="1">
        <f>(Table2[[#This Row],[Close Price]]/Table2[[#This Row],[Current Month Low]])-1</f>
        <v>8.6152718131349282E-3</v>
      </c>
      <c r="AH618" s="1">
        <f>(Table2[[#This Row],[Current Month High]]/Table2[[#This Row],[Close Price]])-1</f>
        <v>4.8835579094945292E-2</v>
      </c>
      <c r="AI618">
        <v>8.2457096866318906</v>
      </c>
      <c r="AJ618">
        <v>24.779707140080301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-0.03</v>
      </c>
      <c r="AM618" t="s">
        <v>3189</v>
      </c>
      <c r="AN618">
        <v>0.36</v>
      </c>
      <c r="AO618" t="s">
        <v>3191</v>
      </c>
      <c r="AP618">
        <v>2.0161598945348001E-2</v>
      </c>
      <c r="AQ618">
        <f>(Table2[[#This Row],[Sharpe Ratio]]-AVERAGE(Table2[Sharpe Ratio]))/_xlfn.STDEV.P(Table2[Sharpe Ratio])</f>
        <v>-0.517436583287464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-2.2608663378611271</v>
      </c>
      <c r="AS618">
        <f>_xlfn.RANK.AVG(Table2[[#This Row],[1Y Return vs Nifty Z-Score]],Table2[1Y Return vs Nifty Z-Score])</f>
        <v>614</v>
      </c>
      <c r="AT618">
        <f>_xlfn.RANK.AVG(Table2[[#This Row],[6M Return vs Nifty Z-Score]],Table2[6M Return vs Nifty Z-Score])</f>
        <v>595</v>
      </c>
      <c r="AU618">
        <f>_xlfn.RANK.AVG(Table2[[#This Row],[Sharpe Ratio Z-Score]],Table2[Sharpe Ratio Z-Score])</f>
        <v>477</v>
      </c>
      <c r="AV618">
        <f>(Table2[[#This Row],[Rank 1Y]]+Table2[[#This Row],[Rank 6M]]+Table2[[#This Row],[Rank Sharpe]])/3</f>
        <v>562</v>
      </c>
    </row>
    <row r="619" spans="1:48" x14ac:dyDescent="0.3">
      <c r="A619" t="s">
        <v>726</v>
      </c>
      <c r="B619" t="s">
        <v>727</v>
      </c>
      <c r="C619" t="s">
        <v>3144</v>
      </c>
      <c r="D619" t="s">
        <v>417</v>
      </c>
      <c r="E619">
        <v>23848.291764179899</v>
      </c>
      <c r="F619">
        <v>1062.9000000000001</v>
      </c>
      <c r="G619">
        <v>-31.5190466376893</v>
      </c>
      <c r="H619">
        <f>(Table2[[#This Row],[1Y Return vs Nifty]]-AVERAGE(Table2[1Y Return vs Nifty]))/_xlfn.STDEV.P(Table2[1Y Return vs Nifty])</f>
        <v>-0.94829330339398121</v>
      </c>
      <c r="I619">
        <v>8.27736339313714</v>
      </c>
      <c r="J619">
        <f>(Table2[[#This Row],[1M Return vs Nifty]]-AVERAGE(Table2[1M Return vs Nifty]))/_xlfn.STDEV.P(Table2[1M Return vs Nifty])</f>
        <v>0.7146709612761486</v>
      </c>
      <c r="K619">
        <v>11.480935845562399</v>
      </c>
      <c r="L619">
        <f>(Table2[[#This Row],[6M Return vs Nifty]]-AVERAGE(Table2[6M Return vs Nifty]))/_xlfn.STDEV.P(Table2[6M Return vs Nifty])</f>
        <v>-6.1940668229891992E-2</v>
      </c>
      <c r="M619">
        <v>2.2067173669747899</v>
      </c>
      <c r="N619">
        <f>(Table2[[#This Row],[1W Return vs Nifty]]-AVERAGE(Table2[1W Return vs Nifty]))/_xlfn.STDEV.P(Table2[1W Return vs Nifty])</f>
        <v>0.33167615875555906</v>
      </c>
      <c r="O619">
        <v>1036.68</v>
      </c>
      <c r="P619">
        <v>991.29782878538902</v>
      </c>
      <c r="Q619">
        <v>936.89106854603097</v>
      </c>
      <c r="R619">
        <v>56.794730005858398</v>
      </c>
      <c r="S619" s="1">
        <f>(Table2[[#This Row],[Close Price]]-Table2[[#This Row],[20D EMA]])/Table2[[#This Row],[20D EMA]]</f>
        <v>2.5292279198981388E-2</v>
      </c>
      <c r="T619" s="1">
        <f>(Table2[[#This Row],[Close Price]]-Table2[[#This Row],[50D EMA]])/Table2[[#This Row],[50D EMA]]</f>
        <v>7.2230735441379229E-2</v>
      </c>
      <c r="U619" s="1">
        <f>(Table2[[#This Row],[Close Price]]-Table2[[#This Row],[200D EMA]])/Table2[[#This Row],[200D EMA]]</f>
        <v>0.13449688622768433</v>
      </c>
      <c r="V619">
        <v>0.783755207553674</v>
      </c>
      <c r="W619">
        <v>1031</v>
      </c>
      <c r="X619">
        <v>1070</v>
      </c>
      <c r="Y619">
        <v>1031</v>
      </c>
      <c r="Z619">
        <v>1070</v>
      </c>
      <c r="AA619">
        <v>1031</v>
      </c>
      <c r="AB619">
        <v>1088</v>
      </c>
      <c r="AC619" s="1">
        <f>(Table2[[#This Row],[Close Price]]/Table2[[#This Row],[Day Low]])-1</f>
        <v>3.0940834141610196E-2</v>
      </c>
      <c r="AD619" s="1">
        <f>(Table2[[#This Row],[Day High]]/Table2[[#This Row],[Close Price]])-1</f>
        <v>6.6798381785679872E-3</v>
      </c>
      <c r="AE619" s="1">
        <f>(Table2[[#This Row],[Close Price]]/Table2[[#This Row],[Current Week Low]])-1</f>
        <v>3.0940834141610196E-2</v>
      </c>
      <c r="AF619" s="1">
        <f>(Table2[[#This Row],[Current Week High]]/Table2[[#This Row],[Close Price]])-1</f>
        <v>6.6798381785679872E-3</v>
      </c>
      <c r="AG619" s="1">
        <f>(Table2[[#This Row],[Close Price]]/Table2[[#This Row],[Current Month Low]])-1</f>
        <v>3.0940834141610196E-2</v>
      </c>
      <c r="AH619" s="1">
        <f>(Table2[[#This Row],[Current Month High]]/Table2[[#This Row],[Close Price]])-1</f>
        <v>2.3614639194656117E-2</v>
      </c>
      <c r="AI619">
        <v>7.24903565716434</v>
      </c>
      <c r="AJ619">
        <v>44.298126527287501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0.14000000000000001</v>
      </c>
      <c r="AM619" t="s">
        <v>3191</v>
      </c>
      <c r="AN619">
        <v>2.4500000000000002</v>
      </c>
      <c r="AO619" t="s">
        <v>3191</v>
      </c>
      <c r="AP619">
        <v>-6.9732885393235994E-2</v>
      </c>
      <c r="AQ619">
        <f>(Table2[[#This Row],[Sharpe Ratio]]-AVERAGE(Table2[Sharpe Ratio]))/_xlfn.STDEV.P(Table2[Sharpe Ratio])</f>
        <v>-1.5628715685367003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-1.5267584201288658</v>
      </c>
      <c r="AS619">
        <f>_xlfn.RANK.AVG(Table2[[#This Row],[1Y Return vs Nifty Z-Score]],Table2[1Y Return vs Nifty Z-Score])</f>
        <v>655</v>
      </c>
      <c r="AT619">
        <f>_xlfn.RANK.AVG(Table2[[#This Row],[6M Return vs Nifty Z-Score]],Table2[6M Return vs Nifty Z-Score])</f>
        <v>342</v>
      </c>
      <c r="AU619">
        <f>_xlfn.RANK.AVG(Table2[[#This Row],[Sharpe Ratio Z-Score]],Table2[Sharpe Ratio Z-Score])</f>
        <v>691</v>
      </c>
      <c r="AV619">
        <f>(Table2[[#This Row],[Rank 1Y]]+Table2[[#This Row],[Rank 6M]]+Table2[[#This Row],[Rank Sharpe]])/3</f>
        <v>562.66666666666663</v>
      </c>
    </row>
    <row r="620" spans="1:48" x14ac:dyDescent="0.3">
      <c r="A620" t="s">
        <v>1714</v>
      </c>
      <c r="B620" t="s">
        <v>1715</v>
      </c>
      <c r="C620" t="s">
        <v>3158</v>
      </c>
      <c r="D620" t="s">
        <v>490</v>
      </c>
      <c r="E620">
        <v>4843.6161479299999</v>
      </c>
      <c r="F620">
        <v>876.05</v>
      </c>
      <c r="G620">
        <v>-23.615626288471098</v>
      </c>
      <c r="H620">
        <f>(Table2[[#This Row],[1Y Return vs Nifty]]-AVERAGE(Table2[1Y Return vs Nifty]))/_xlfn.STDEV.P(Table2[1Y Return vs Nifty])</f>
        <v>-0.80737938876725046</v>
      </c>
      <c r="I620">
        <v>-7.3279339771301499</v>
      </c>
      <c r="J620">
        <f>(Table2[[#This Row],[1M Return vs Nifty]]-AVERAGE(Table2[1M Return vs Nifty]))/_xlfn.STDEV.P(Table2[1M Return vs Nifty])</f>
        <v>-0.79469640433731603</v>
      </c>
      <c r="K620">
        <v>10.3504293775945</v>
      </c>
      <c r="L620">
        <f>(Table2[[#This Row],[6M Return vs Nifty]]-AVERAGE(Table2[6M Return vs Nifty]))/_xlfn.STDEV.P(Table2[6M Return vs Nifty])</f>
        <v>-9.8554573143787599E-2</v>
      </c>
      <c r="M620">
        <v>-0.126094405692804</v>
      </c>
      <c r="N620">
        <f>(Table2[[#This Row],[1W Return vs Nifty]]-AVERAGE(Table2[1W Return vs Nifty]))/_xlfn.STDEV.P(Table2[1W Return vs Nifty])</f>
        <v>-0.11999522487599786</v>
      </c>
      <c r="O620">
        <v>891.68</v>
      </c>
      <c r="P620">
        <v>862.54018045636099</v>
      </c>
      <c r="Q620">
        <v>798.72144254420596</v>
      </c>
      <c r="R620">
        <v>35.770771693790202</v>
      </c>
      <c r="S620" s="1">
        <f>(Table2[[#This Row],[Close Price]]-Table2[[#This Row],[20D EMA]])/Table2[[#This Row],[20D EMA]]</f>
        <v>-1.7528709851067643E-2</v>
      </c>
      <c r="T620" s="1">
        <f>(Table2[[#This Row],[Close Price]]-Table2[[#This Row],[50D EMA]])/Table2[[#This Row],[50D EMA]]</f>
        <v>1.566282922204397E-2</v>
      </c>
      <c r="U620" s="1">
        <f>(Table2[[#This Row],[Close Price]]-Table2[[#This Row],[200D EMA]])/Table2[[#This Row],[200D EMA]]</f>
        <v>9.6815426927159498E-2</v>
      </c>
      <c r="V620">
        <v>0.75958465592650404</v>
      </c>
      <c r="W620">
        <v>858.9</v>
      </c>
      <c r="X620">
        <v>883.8</v>
      </c>
      <c r="Y620">
        <v>858.9</v>
      </c>
      <c r="Z620">
        <v>883.8</v>
      </c>
      <c r="AA620">
        <v>858.9</v>
      </c>
      <c r="AB620">
        <v>909.9</v>
      </c>
      <c r="AC620" s="1">
        <f>(Table2[[#This Row],[Close Price]]/Table2[[#This Row],[Day Low]])-1</f>
        <v>1.9967400162999249E-2</v>
      </c>
      <c r="AD620" s="1">
        <f>(Table2[[#This Row],[Day High]]/Table2[[#This Row],[Close Price]])-1</f>
        <v>8.8465270247131134E-3</v>
      </c>
      <c r="AE620" s="1">
        <f>(Table2[[#This Row],[Close Price]]/Table2[[#This Row],[Current Week Low]])-1</f>
        <v>1.9967400162999249E-2</v>
      </c>
      <c r="AF620" s="1">
        <f>(Table2[[#This Row],[Current Week High]]/Table2[[#This Row],[Close Price]])-1</f>
        <v>8.8465270247131134E-3</v>
      </c>
      <c r="AG620" s="1">
        <f>(Table2[[#This Row],[Close Price]]/Table2[[#This Row],[Current Month Low]])-1</f>
        <v>1.9967400162999249E-2</v>
      </c>
      <c r="AH620" s="1">
        <f>(Table2[[#This Row],[Current Month High]]/Table2[[#This Row],[Close Price]])-1</f>
        <v>3.8639347069231222E-2</v>
      </c>
      <c r="AI620">
        <v>10.267678785457401</v>
      </c>
      <c r="AJ620">
        <v>33.351092168353702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7.0000000000000007E-2</v>
      </c>
      <c r="AM620" t="s">
        <v>3191</v>
      </c>
      <c r="AN620">
        <v>-3.41</v>
      </c>
      <c r="AO620" t="s">
        <v>3189</v>
      </c>
      <c r="AP620">
        <v>-0.13689846775821399</v>
      </c>
      <c r="AQ620">
        <f>(Table2[[#This Row],[Sharpe Ratio]]-AVERAGE(Table2[Sharpe Ratio]))/_xlfn.STDEV.P(Table2[Sharpe Ratio])</f>
        <v>-2.3439789982708392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-4.164604589395192</v>
      </c>
      <c r="AS620">
        <f>_xlfn.RANK.AVG(Table2[[#This Row],[1Y Return vs Nifty Z-Score]],Table2[1Y Return vs Nifty Z-Score])</f>
        <v>598</v>
      </c>
      <c r="AT620">
        <f>_xlfn.RANK.AVG(Table2[[#This Row],[6M Return vs Nifty Z-Score]],Table2[6M Return vs Nifty Z-Score])</f>
        <v>356</v>
      </c>
      <c r="AU620">
        <f>_xlfn.RANK.AVG(Table2[[#This Row],[Sharpe Ratio Z-Score]],Table2[Sharpe Ratio Z-Score])</f>
        <v>736</v>
      </c>
      <c r="AV620">
        <f>(Table2[[#This Row],[Rank 1Y]]+Table2[[#This Row],[Rank 6M]]+Table2[[#This Row],[Rank Sharpe]])/3</f>
        <v>563.33333333333337</v>
      </c>
    </row>
    <row r="621" spans="1:48" x14ac:dyDescent="0.3">
      <c r="A621" t="s">
        <v>481</v>
      </c>
      <c r="B621" t="s">
        <v>482</v>
      </c>
      <c r="C621" t="s">
        <v>635</v>
      </c>
      <c r="D621" t="s">
        <v>483</v>
      </c>
      <c r="E621">
        <v>44968.069957139996</v>
      </c>
      <c r="F621">
        <v>40316.1</v>
      </c>
      <c r="G621">
        <v>-29.116075506010699</v>
      </c>
      <c r="H621">
        <f>(Table2[[#This Row],[1Y Return vs Nifty]]-AVERAGE(Table2[1Y Return vs Nifty]))/_xlfn.STDEV.P(Table2[1Y Return vs Nifty])</f>
        <v>-0.90544956562754042</v>
      </c>
      <c r="I621">
        <v>-1.82602767810299</v>
      </c>
      <c r="J621">
        <f>(Table2[[#This Row],[1M Return vs Nifty]]-AVERAGE(Table2[1M Return vs Nifty]))/_xlfn.STDEV.P(Table2[1M Return vs Nifty])</f>
        <v>-0.26254391666751437</v>
      </c>
      <c r="K621">
        <v>1.55596768747353</v>
      </c>
      <c r="L621">
        <f>(Table2[[#This Row],[6M Return vs Nifty]]-AVERAGE(Table2[6M Return vs Nifty]))/_xlfn.STDEV.P(Table2[6M Return vs Nifty])</f>
        <v>-0.38338229701323656</v>
      </c>
      <c r="M621">
        <v>-3.8281641584950501</v>
      </c>
      <c r="N621">
        <f>(Table2[[#This Row],[1W Return vs Nifty]]-AVERAGE(Table2[1W Return vs Nifty]))/_xlfn.STDEV.P(Table2[1W Return vs Nifty])</f>
        <v>-0.83677785909454927</v>
      </c>
      <c r="O621">
        <v>41240.76</v>
      </c>
      <c r="P621">
        <v>40611.8313035092</v>
      </c>
      <c r="Q621">
        <v>38685.452221991101</v>
      </c>
      <c r="R621">
        <v>33.185634568367803</v>
      </c>
      <c r="S621" s="1">
        <f>(Table2[[#This Row],[Close Price]]-Table2[[#This Row],[20D EMA]])/Table2[[#This Row],[20D EMA]]</f>
        <v>-2.2421022308997299E-2</v>
      </c>
      <c r="T621" s="1">
        <f>(Table2[[#This Row],[Close Price]]-Table2[[#This Row],[50D EMA]])/Table2[[#This Row],[50D EMA]]</f>
        <v>-7.2819002250619378E-3</v>
      </c>
      <c r="U621" s="1">
        <f>(Table2[[#This Row],[Close Price]]-Table2[[#This Row],[200D EMA]])/Table2[[#This Row],[200D EMA]]</f>
        <v>4.2151446715722775E-2</v>
      </c>
      <c r="V621">
        <v>0.70408432794678999</v>
      </c>
      <c r="W621">
        <v>40040</v>
      </c>
      <c r="X621">
        <v>40550</v>
      </c>
      <c r="Y621">
        <v>40040</v>
      </c>
      <c r="Z621">
        <v>40550</v>
      </c>
      <c r="AA621">
        <v>40040</v>
      </c>
      <c r="AB621">
        <v>42615.55</v>
      </c>
      <c r="AC621" s="1">
        <f>(Table2[[#This Row],[Close Price]]/Table2[[#This Row],[Day Low]])-1</f>
        <v>6.8956043956043267E-3</v>
      </c>
      <c r="AD621" s="1">
        <f>(Table2[[#This Row],[Day High]]/Table2[[#This Row],[Close Price]])-1</f>
        <v>5.8016524415804849E-3</v>
      </c>
      <c r="AE621" s="1">
        <f>(Table2[[#This Row],[Close Price]]/Table2[[#This Row],[Current Week Low]])-1</f>
        <v>6.8956043956043267E-3</v>
      </c>
      <c r="AF621" s="1">
        <f>(Table2[[#This Row],[Current Week High]]/Table2[[#This Row],[Close Price]])-1</f>
        <v>5.8016524415804849E-3</v>
      </c>
      <c r="AG621" s="1">
        <f>(Table2[[#This Row],[Close Price]]/Table2[[#This Row],[Current Month Low]])-1</f>
        <v>6.8956043956043267E-3</v>
      </c>
      <c r="AH621" s="1">
        <f>(Table2[[#This Row],[Current Month High]]/Table2[[#This Row],[Close Price]])-1</f>
        <v>5.7035526749859455E-2</v>
      </c>
      <c r="AI621">
        <v>6.4636708411776</v>
      </c>
      <c r="AJ621">
        <v>21.911215737502602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-7.0000000000000007E-2</v>
      </c>
      <c r="AM621" t="s">
        <v>3189</v>
      </c>
      <c r="AN621">
        <v>-4.41</v>
      </c>
      <c r="AO621" t="s">
        <v>3189</v>
      </c>
      <c r="AP621">
        <v>-1.2657066853834E-2</v>
      </c>
      <c r="AQ621">
        <f>(Table2[[#This Row],[Sharpe Ratio]]-AVERAGE(Table2[Sharpe Ratio]))/_xlfn.STDEV.P(Table2[Sharpe Ratio])</f>
        <v>-0.89910384183072478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-3.2872574802335657</v>
      </c>
      <c r="AS621">
        <f>_xlfn.RANK.AVG(Table2[[#This Row],[1Y Return vs Nifty Z-Score]],Table2[1Y Return vs Nifty Z-Score])</f>
        <v>637</v>
      </c>
      <c r="AT621">
        <f>_xlfn.RANK.AVG(Table2[[#This Row],[6M Return vs Nifty Z-Score]],Table2[6M Return vs Nifty Z-Score])</f>
        <v>451</v>
      </c>
      <c r="AU621">
        <f>_xlfn.RANK.AVG(Table2[[#This Row],[Sharpe Ratio Z-Score]],Table2[Sharpe Ratio Z-Score])</f>
        <v>604</v>
      </c>
      <c r="AV621">
        <f>(Table2[[#This Row],[Rank 1Y]]+Table2[[#This Row],[Rank 6M]]+Table2[[#This Row],[Rank Sharpe]])/3</f>
        <v>564</v>
      </c>
    </row>
    <row r="622" spans="1:48" x14ac:dyDescent="0.3">
      <c r="A622" t="s">
        <v>1657</v>
      </c>
      <c r="B622" t="s">
        <v>1658</v>
      </c>
      <c r="C622" t="s">
        <v>3156</v>
      </c>
      <c r="D622" t="s">
        <v>1081</v>
      </c>
      <c r="E622">
        <v>5263.6187142500003</v>
      </c>
      <c r="F622">
        <v>3140.05</v>
      </c>
      <c r="G622">
        <v>-9.1101938153328099</v>
      </c>
      <c r="H622">
        <f>(Table2[[#This Row],[1Y Return vs Nifty]]-AVERAGE(Table2[1Y Return vs Nifty]))/_xlfn.STDEV.P(Table2[1Y Return vs Nifty])</f>
        <v>-0.54875499795576954</v>
      </c>
      <c r="I622">
        <v>-2.3783041459312702</v>
      </c>
      <c r="J622">
        <f>(Table2[[#This Row],[1M Return vs Nifty]]-AVERAGE(Table2[1M Return vs Nifty]))/_xlfn.STDEV.P(Table2[1M Return vs Nifty])</f>
        <v>-0.31596091075341448</v>
      </c>
      <c r="K622">
        <v>-3.12872542185193</v>
      </c>
      <c r="L622">
        <f>(Table2[[#This Row],[6M Return vs Nifty]]-AVERAGE(Table2[6M Return vs Nifty]))/_xlfn.STDEV.P(Table2[6M Return vs Nifty])</f>
        <v>-0.5351062481056551</v>
      </c>
      <c r="M622">
        <v>-0.78671834114807604</v>
      </c>
      <c r="N622">
        <f>(Table2[[#This Row],[1W Return vs Nifty]]-AVERAGE(Table2[1W Return vs Nifty]))/_xlfn.STDEV.P(Table2[1W Return vs Nifty])</f>
        <v>-0.24790307002803125</v>
      </c>
      <c r="O622">
        <v>3147.61</v>
      </c>
      <c r="P622">
        <v>3117.3875325602498</v>
      </c>
      <c r="Q622">
        <v>2987.6530570488599</v>
      </c>
      <c r="R622">
        <v>48.163420124057602</v>
      </c>
      <c r="S622" s="1">
        <f>(Table2[[#This Row],[Close Price]]-Table2[[#This Row],[20D EMA]])/Table2[[#This Row],[20D EMA]]</f>
        <v>-2.4018223350414903E-3</v>
      </c>
      <c r="T622" s="1">
        <f>(Table2[[#This Row],[Close Price]]-Table2[[#This Row],[50D EMA]])/Table2[[#This Row],[50D EMA]]</f>
        <v>7.2696984904979398E-3</v>
      </c>
      <c r="U622" s="1">
        <f>(Table2[[#This Row],[Close Price]]-Table2[[#This Row],[200D EMA]])/Table2[[#This Row],[200D EMA]]</f>
        <v>5.1008915707794658E-2</v>
      </c>
      <c r="V622">
        <v>0.87925183456428402</v>
      </c>
      <c r="W622">
        <v>3025</v>
      </c>
      <c r="X622">
        <v>3178.1</v>
      </c>
      <c r="Y622">
        <v>3025</v>
      </c>
      <c r="Z622">
        <v>3178.1</v>
      </c>
      <c r="AA622">
        <v>3025</v>
      </c>
      <c r="AB622">
        <v>3240</v>
      </c>
      <c r="AC622" s="1">
        <f>(Table2[[#This Row],[Close Price]]/Table2[[#This Row],[Day Low]])-1</f>
        <v>3.8033057851239782E-2</v>
      </c>
      <c r="AD622" s="1">
        <f>(Table2[[#This Row],[Day High]]/Table2[[#This Row],[Close Price]])-1</f>
        <v>1.2117641438830429E-2</v>
      </c>
      <c r="AE622" s="1">
        <f>(Table2[[#This Row],[Close Price]]/Table2[[#This Row],[Current Week Low]])-1</f>
        <v>3.8033057851239782E-2</v>
      </c>
      <c r="AF622" s="1">
        <f>(Table2[[#This Row],[Current Week High]]/Table2[[#This Row],[Close Price]])-1</f>
        <v>1.2117641438830429E-2</v>
      </c>
      <c r="AG622" s="1">
        <f>(Table2[[#This Row],[Close Price]]/Table2[[#This Row],[Current Month Low]])-1</f>
        <v>3.8033057851239782E-2</v>
      </c>
      <c r="AH622" s="1">
        <f>(Table2[[#This Row],[Current Month High]]/Table2[[#This Row],[Close Price]])-1</f>
        <v>3.1830703332749399E-2</v>
      </c>
      <c r="AI622">
        <v>17.8325185904683</v>
      </c>
      <c r="AJ622">
        <v>36.523913043478203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</v>
      </c>
      <c r="AM622">
        <v>0</v>
      </c>
      <c r="AN622">
        <v>-1.01</v>
      </c>
      <c r="AO622" t="s">
        <v>3189</v>
      </c>
      <c r="AP622">
        <v>-7.0086053729179004E-2</v>
      </c>
      <c r="AQ622">
        <f>(Table2[[#This Row],[Sharpe Ratio]]-AVERAGE(Table2[Sharpe Ratio]))/_xlfn.STDEV.P(Table2[Sharpe Ratio])</f>
        <v>-1.5669787675132967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-3.2147039943561673</v>
      </c>
      <c r="AS622">
        <f>_xlfn.RANK.AVG(Table2[[#This Row],[1Y Return vs Nifty Z-Score]],Table2[1Y Return vs Nifty Z-Score])</f>
        <v>500</v>
      </c>
      <c r="AT622">
        <f>_xlfn.RANK.AVG(Table2[[#This Row],[6M Return vs Nifty Z-Score]],Table2[6M Return vs Nifty Z-Score])</f>
        <v>505</v>
      </c>
      <c r="AU622">
        <f>_xlfn.RANK.AVG(Table2[[#This Row],[Sharpe Ratio Z-Score]],Table2[Sharpe Ratio Z-Score])</f>
        <v>692</v>
      </c>
      <c r="AV622">
        <f>(Table2[[#This Row],[Rank 1Y]]+Table2[[#This Row],[Rank 6M]]+Table2[[#This Row],[Rank Sharpe]])/3</f>
        <v>565.66666666666663</v>
      </c>
    </row>
    <row r="623" spans="1:48" x14ac:dyDescent="0.3">
      <c r="A623" t="s">
        <v>817</v>
      </c>
      <c r="B623" t="s">
        <v>818</v>
      </c>
      <c r="C623" t="s">
        <v>3144</v>
      </c>
      <c r="D623" t="s">
        <v>521</v>
      </c>
      <c r="E623">
        <v>19812.111533899999</v>
      </c>
      <c r="F623">
        <v>467</v>
      </c>
      <c r="G623">
        <v>-48.214770460441201</v>
      </c>
      <c r="H623">
        <f>(Table2[[#This Row],[1Y Return vs Nifty]]-AVERAGE(Table2[1Y Return vs Nifty]))/_xlfn.STDEV.P(Table2[1Y Return vs Nifty])</f>
        <v>-1.2459694609861129</v>
      </c>
      <c r="I623">
        <v>4.7827706453705696</v>
      </c>
      <c r="J623">
        <f>(Table2[[#This Row],[1M Return vs Nifty]]-AVERAGE(Table2[1M Return vs Nifty]))/_xlfn.STDEV.P(Table2[1M Return vs Nifty])</f>
        <v>0.37666879928992031</v>
      </c>
      <c r="K623">
        <v>12.352271007397301</v>
      </c>
      <c r="L623">
        <f>(Table2[[#This Row],[6M Return vs Nifty]]-AVERAGE(Table2[6M Return vs Nifty]))/_xlfn.STDEV.P(Table2[6M Return vs Nifty])</f>
        <v>-3.3720588409470474E-2</v>
      </c>
      <c r="M623">
        <v>3.3991613115535699</v>
      </c>
      <c r="N623">
        <f>(Table2[[#This Row],[1W Return vs Nifty]]-AVERAGE(Table2[1W Return vs Nifty]))/_xlfn.STDEV.P(Table2[1W Return vs Nifty])</f>
        <v>0.56255325422523883</v>
      </c>
      <c r="O623">
        <v>457.12</v>
      </c>
      <c r="P623">
        <v>454.60727414459097</v>
      </c>
      <c r="Q623">
        <v>473.653045777344</v>
      </c>
      <c r="R623">
        <v>59.583588760002002</v>
      </c>
      <c r="S623" s="1">
        <f>(Table2[[#This Row],[Close Price]]-Table2[[#This Row],[20D EMA]])/Table2[[#This Row],[20D EMA]]</f>
        <v>2.161358067903394E-2</v>
      </c>
      <c r="T623" s="1">
        <f>(Table2[[#This Row],[Close Price]]-Table2[[#This Row],[50D EMA]])/Table2[[#This Row],[50D EMA]]</f>
        <v>2.7260289397541479E-2</v>
      </c>
      <c r="U623" s="1">
        <f>(Table2[[#This Row],[Close Price]]-Table2[[#This Row],[200D EMA]])/Table2[[#This Row],[200D EMA]]</f>
        <v>-1.4046242997182129E-2</v>
      </c>
      <c r="V623">
        <v>0.589489433526451</v>
      </c>
      <c r="W623">
        <v>450.75</v>
      </c>
      <c r="X623">
        <v>471.3</v>
      </c>
      <c r="Y623">
        <v>450.75</v>
      </c>
      <c r="Z623">
        <v>471.3</v>
      </c>
      <c r="AA623">
        <v>444.45</v>
      </c>
      <c r="AB623">
        <v>487.85</v>
      </c>
      <c r="AC623" s="1">
        <f>(Table2[[#This Row],[Close Price]]/Table2[[#This Row],[Day Low]])-1</f>
        <v>3.6051026067664971E-2</v>
      </c>
      <c r="AD623" s="1">
        <f>(Table2[[#This Row],[Day High]]/Table2[[#This Row],[Close Price]])-1</f>
        <v>9.2077087794433243E-3</v>
      </c>
      <c r="AE623" s="1">
        <f>(Table2[[#This Row],[Close Price]]/Table2[[#This Row],[Current Week Low]])-1</f>
        <v>3.6051026067664971E-2</v>
      </c>
      <c r="AF623" s="1">
        <f>(Table2[[#This Row],[Current Week High]]/Table2[[#This Row],[Close Price]])-1</f>
        <v>9.2077087794433243E-3</v>
      </c>
      <c r="AG623" s="1">
        <f>(Table2[[#This Row],[Close Price]]/Table2[[#This Row],[Current Month Low]])-1</f>
        <v>5.0736865789177577E-2</v>
      </c>
      <c r="AH623" s="1">
        <f>(Table2[[#This Row],[Current Month High]]/Table2[[#This Row],[Close Price]])-1</f>
        <v>4.4646680942184158E-2</v>
      </c>
      <c r="AI623">
        <v>46.685775330914403</v>
      </c>
      <c r="AJ623">
        <v>53.477060602077003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-0.05</v>
      </c>
      <c r="AM623" t="s">
        <v>3189</v>
      </c>
      <c r="AN623">
        <v>-0.16</v>
      </c>
      <c r="AO623" t="s">
        <v>3189</v>
      </c>
      <c r="AP623">
        <v>5.5528318827499999E-2</v>
      </c>
      <c r="AQ623">
        <f>(Table2[[#This Row],[Sharpe Ratio]]-AVERAGE(Table2[Sharpe Ratio]))/_xlfn.STDEV.P(Table2[Sharpe Ratio])</f>
        <v>-0.10613652911448682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711</v>
      </c>
      <c r="AT623">
        <f>_xlfn.RANK.AVG(Table2[[#This Row],[6M Return vs Nifty Z-Score]],Table2[6M Return vs Nifty Z-Score])</f>
        <v>330</v>
      </c>
      <c r="AU623">
        <f>_xlfn.RANK.AVG(Table2[[#This Row],[Sharpe Ratio Z-Score]],Table2[Sharpe Ratio Z-Score])</f>
        <v>371</v>
      </c>
      <c r="AV623">
        <f>(Table2[[#This Row],[Rank 1Y]]+Table2[[#This Row],[Rank 6M]]+Table2[[#This Row],[Rank Sharpe]])/3</f>
        <v>470.66666666666669</v>
      </c>
    </row>
    <row r="624" spans="1:48" x14ac:dyDescent="0.3">
      <c r="A624" t="s">
        <v>434</v>
      </c>
      <c r="B624" t="s">
        <v>435</v>
      </c>
      <c r="C624" t="s">
        <v>3144</v>
      </c>
      <c r="D624" t="s">
        <v>34</v>
      </c>
      <c r="E624">
        <v>51640.911604038003</v>
      </c>
      <c r="F624">
        <v>113.43</v>
      </c>
      <c r="G624">
        <v>-11.006954046107699</v>
      </c>
      <c r="H624">
        <f>(Table2[[#This Row],[1Y Return vs Nifty]]-AVERAGE(Table2[1Y Return vs Nifty]))/_xlfn.STDEV.P(Table2[1Y Return vs Nifty])</f>
        <v>-0.58257325605376253</v>
      </c>
      <c r="I624">
        <v>-5.5051539433702503</v>
      </c>
      <c r="J624">
        <f>(Table2[[#This Row],[1M Return vs Nifty]]-AVERAGE(Table2[1M Return vs Nifty]))/_xlfn.STDEV.P(Table2[1M Return vs Nifty])</f>
        <v>-0.61839443248954218</v>
      </c>
      <c r="K624">
        <v>-32.034651060630097</v>
      </c>
      <c r="L624">
        <f>(Table2[[#This Row],[6M Return vs Nifty]]-AVERAGE(Table2[6M Return vs Nifty]))/_xlfn.STDEV.P(Table2[6M Return vs Nifty])</f>
        <v>-1.4712873693767039</v>
      </c>
      <c r="M624">
        <v>-0.56929836942047196</v>
      </c>
      <c r="N624">
        <f>(Table2[[#This Row],[1W Return vs Nifty]]-AVERAGE(Table2[1W Return vs Nifty]))/_xlfn.STDEV.P(Table2[1W Return vs Nifty])</f>
        <v>-0.20580692639144224</v>
      </c>
      <c r="O624">
        <v>117.86</v>
      </c>
      <c r="P624">
        <v>120.26022448198</v>
      </c>
      <c r="Q624">
        <v>120.569657507898</v>
      </c>
      <c r="R624">
        <v>26.267236690507701</v>
      </c>
      <c r="S624" s="1">
        <f>(Table2[[#This Row],[Close Price]]-Table2[[#This Row],[20D EMA]])/Table2[[#This Row],[20D EMA]]</f>
        <v>-3.7586967588664456E-2</v>
      </c>
      <c r="T624" s="1">
        <f>(Table2[[#This Row],[Close Price]]-Table2[[#This Row],[50D EMA]])/Table2[[#This Row],[50D EMA]]</f>
        <v>-5.6795374459021143E-2</v>
      </c>
      <c r="U624" s="1">
        <f>(Table2[[#This Row],[Close Price]]-Table2[[#This Row],[200D EMA]])/Table2[[#This Row],[200D EMA]]</f>
        <v>-5.9216038723758552E-2</v>
      </c>
      <c r="V624">
        <v>0.58824584075861097</v>
      </c>
      <c r="W624">
        <v>112.31</v>
      </c>
      <c r="X624">
        <v>115.58</v>
      </c>
      <c r="Y624">
        <v>112.31</v>
      </c>
      <c r="Z624">
        <v>115.58</v>
      </c>
      <c r="AA624">
        <v>112.31</v>
      </c>
      <c r="AB624">
        <v>119.39</v>
      </c>
      <c r="AC624" s="1">
        <f>(Table2[[#This Row],[Close Price]]/Table2[[#This Row],[Day Low]])-1</f>
        <v>9.97239782744197E-3</v>
      </c>
      <c r="AD624" s="1">
        <f>(Table2[[#This Row],[Day High]]/Table2[[#This Row],[Close Price]])-1</f>
        <v>1.8954421228951635E-2</v>
      </c>
      <c r="AE624" s="1">
        <f>(Table2[[#This Row],[Close Price]]/Table2[[#This Row],[Current Week Low]])-1</f>
        <v>9.97239782744197E-3</v>
      </c>
      <c r="AF624" s="1">
        <f>(Table2[[#This Row],[Current Week High]]/Table2[[#This Row],[Close Price]])-1</f>
        <v>1.8954421228951635E-2</v>
      </c>
      <c r="AG624" s="1">
        <f>(Table2[[#This Row],[Close Price]]/Table2[[#This Row],[Current Month Low]])-1</f>
        <v>9.97239782744197E-3</v>
      </c>
      <c r="AH624" s="1">
        <f>(Table2[[#This Row],[Current Month High]]/Table2[[#This Row],[Close Price]])-1</f>
        <v>5.254341884862912E-2</v>
      </c>
      <c r="AI624">
        <v>39.248875958741003</v>
      </c>
      <c r="AJ624">
        <v>31.2847222222222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-7.0000000000000007E-2</v>
      </c>
      <c r="AM624" t="s">
        <v>3189</v>
      </c>
      <c r="AN624">
        <v>-6.24</v>
      </c>
      <c r="AO624" t="s">
        <v>3189</v>
      </c>
      <c r="AP624">
        <v>7.3988566653802004E-2</v>
      </c>
      <c r="AQ624">
        <f>(Table2[[#This Row],[Sharpe Ratio]]-AVERAGE(Table2[Sharpe Ratio]))/_xlfn.STDEV.P(Table2[Sharpe Ratio])</f>
        <v>0.10854837681698735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519</v>
      </c>
      <c r="AT624">
        <f>_xlfn.RANK.AVG(Table2[[#This Row],[6M Return vs Nifty Z-Score]],Table2[6M Return vs Nifty Z-Score])</f>
        <v>723</v>
      </c>
      <c r="AU624">
        <f>_xlfn.RANK.AVG(Table2[[#This Row],[Sharpe Ratio Z-Score]],Table2[Sharpe Ratio Z-Score])</f>
        <v>324</v>
      </c>
      <c r="AV624">
        <f>(Table2[[#This Row],[Rank 1Y]]+Table2[[#This Row],[Rank 6M]]+Table2[[#This Row],[Rank Sharpe]])/3</f>
        <v>522</v>
      </c>
    </row>
    <row r="625" spans="1:48" x14ac:dyDescent="0.3">
      <c r="A625" t="s">
        <v>1639</v>
      </c>
      <c r="B625" t="s">
        <v>1640</v>
      </c>
      <c r="C625" t="s">
        <v>3156</v>
      </c>
      <c r="D625" t="s">
        <v>138</v>
      </c>
      <c r="E625">
        <v>5486.82</v>
      </c>
      <c r="F625">
        <v>192.52</v>
      </c>
      <c r="G625">
        <v>33.095795247520499</v>
      </c>
      <c r="H625">
        <f>(Table2[[#This Row],[1Y Return vs Nifty]]-AVERAGE(Table2[1Y Return vs Nifty]))/_xlfn.STDEV.P(Table2[1Y Return vs Nifty])</f>
        <v>0.20375605127976312</v>
      </c>
      <c r="I625">
        <v>-6.3990317449550496</v>
      </c>
      <c r="J625">
        <f>(Table2[[#This Row],[1M Return vs Nifty]]-AVERAGE(Table2[1M Return vs Nifty]))/_xlfn.STDEV.P(Table2[1M Return vs Nifty])</f>
        <v>-0.70485161113510963</v>
      </c>
      <c r="K625">
        <v>-15.174339683583099</v>
      </c>
      <c r="L625">
        <f>(Table2[[#This Row],[6M Return vs Nifty]]-AVERAGE(Table2[6M Return vs Nifty]))/_xlfn.STDEV.P(Table2[6M Return vs Nifty])</f>
        <v>-0.92522960228801532</v>
      </c>
      <c r="M625">
        <v>-5.6838102482810697</v>
      </c>
      <c r="N625">
        <f>(Table2[[#This Row],[1W Return vs Nifty]]-AVERAGE(Table2[1W Return vs Nifty]))/_xlfn.STDEV.P(Table2[1W Return vs Nifty])</f>
        <v>-1.1960619842538267</v>
      </c>
      <c r="O625">
        <v>201.23</v>
      </c>
      <c r="P625">
        <v>203.022830834031</v>
      </c>
      <c r="Q625">
        <v>188.248223570384</v>
      </c>
      <c r="R625">
        <v>29.332803905321999</v>
      </c>
      <c r="S625" s="1">
        <f>(Table2[[#This Row],[Close Price]]-Table2[[#This Row],[20D EMA]])/Table2[[#This Row],[20D EMA]]</f>
        <v>-4.3283804601699449E-2</v>
      </c>
      <c r="T625" s="1">
        <f>(Table2[[#This Row],[Close Price]]-Table2[[#This Row],[50D EMA]])/Table2[[#This Row],[50D EMA]]</f>
        <v>-5.1732264745224348E-2</v>
      </c>
      <c r="U625" s="1">
        <f>(Table2[[#This Row],[Close Price]]-Table2[[#This Row],[200D EMA]])/Table2[[#This Row],[200D EMA]]</f>
        <v>2.2692253603226378E-2</v>
      </c>
      <c r="V625">
        <v>0.58566902401901899</v>
      </c>
      <c r="W625">
        <v>191</v>
      </c>
      <c r="X625">
        <v>196.99</v>
      </c>
      <c r="Y625">
        <v>191</v>
      </c>
      <c r="Z625">
        <v>196.99</v>
      </c>
      <c r="AA625">
        <v>191</v>
      </c>
      <c r="AB625">
        <v>212.9</v>
      </c>
      <c r="AC625" s="1">
        <f>(Table2[[#This Row],[Close Price]]/Table2[[#This Row],[Day Low]])-1</f>
        <v>7.9581151832461838E-3</v>
      </c>
      <c r="AD625" s="1">
        <f>(Table2[[#This Row],[Day High]]/Table2[[#This Row],[Close Price]])-1</f>
        <v>2.3218366922917122E-2</v>
      </c>
      <c r="AE625" s="1">
        <f>(Table2[[#This Row],[Close Price]]/Table2[[#This Row],[Current Week Low]])-1</f>
        <v>7.9581151832461838E-3</v>
      </c>
      <c r="AF625" s="1">
        <f>(Table2[[#This Row],[Current Week High]]/Table2[[#This Row],[Close Price]])-1</f>
        <v>2.3218366922917122E-2</v>
      </c>
      <c r="AG625" s="1">
        <f>(Table2[[#This Row],[Close Price]]/Table2[[#This Row],[Current Month Low]])-1</f>
        <v>7.9581151832461838E-3</v>
      </c>
      <c r="AH625" s="1">
        <f>(Table2[[#This Row],[Current Month High]]/Table2[[#This Row],[Close Price]])-1</f>
        <v>0.10585913151880311</v>
      </c>
      <c r="AI625">
        <v>37.622065239975001</v>
      </c>
      <c r="AJ625">
        <v>75.656934306569298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0.1</v>
      </c>
      <c r="AM625" t="s">
        <v>3191</v>
      </c>
      <c r="AN625">
        <v>-4.57</v>
      </c>
      <c r="AO625" t="s">
        <v>3189</v>
      </c>
      <c r="AP625">
        <v>3.2619635808415003E-2</v>
      </c>
      <c r="AQ625">
        <f>(Table2[[#This Row],[Sharpe Ratio]]-AVERAGE(Table2[Sharpe Ratio]))/_xlfn.STDEV.P(Table2[Sharpe Ratio])</f>
        <v>-0.37255486245662567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244</v>
      </c>
      <c r="AT625">
        <f>_xlfn.RANK.AVG(Table2[[#This Row],[6M Return vs Nifty Z-Score]],Table2[6M Return vs Nifty Z-Score])</f>
        <v>629</v>
      </c>
      <c r="AU625">
        <f>_xlfn.RANK.AVG(Table2[[#This Row],[Sharpe Ratio Z-Score]],Table2[Sharpe Ratio Z-Score])</f>
        <v>439</v>
      </c>
      <c r="AV625">
        <f>(Table2[[#This Row],[Rank 1Y]]+Table2[[#This Row],[Rank 6M]]+Table2[[#This Row],[Rank Sharpe]])/3</f>
        <v>437.33333333333331</v>
      </c>
    </row>
    <row r="626" spans="1:48" x14ac:dyDescent="0.3">
      <c r="A626" t="s">
        <v>1376</v>
      </c>
      <c r="B626" t="s">
        <v>1377</v>
      </c>
      <c r="C626" t="s">
        <v>3161</v>
      </c>
      <c r="D626" t="s">
        <v>603</v>
      </c>
      <c r="E626">
        <v>8237.5005688000001</v>
      </c>
      <c r="F626">
        <v>48.05</v>
      </c>
      <c r="G626">
        <v>-26.229154125820799</v>
      </c>
      <c r="H626">
        <f>(Table2[[#This Row],[1Y Return vs Nifty]]-AVERAGE(Table2[1Y Return vs Nifty]))/_xlfn.STDEV.P(Table2[1Y Return vs Nifty])</f>
        <v>-0.85397724416074594</v>
      </c>
      <c r="I626">
        <v>3.7509664808728398</v>
      </c>
      <c r="J626">
        <f>(Table2[[#This Row],[1M Return vs Nifty]]-AVERAGE(Table2[1M Return vs Nifty]))/_xlfn.STDEV.P(Table2[1M Return vs Nifty])</f>
        <v>0.27687117950446249</v>
      </c>
      <c r="K626">
        <v>-15.993491897643301</v>
      </c>
      <c r="L626">
        <f>(Table2[[#This Row],[6M Return vs Nifty]]-AVERAGE(Table2[6M Return vs Nifty]))/_xlfn.STDEV.P(Table2[6M Return vs Nifty])</f>
        <v>-0.95175962411930914</v>
      </c>
      <c r="M626">
        <v>-3.7770908916149102</v>
      </c>
      <c r="N626">
        <f>(Table2[[#This Row],[1W Return vs Nifty]]-AVERAGE(Table2[1W Return vs Nifty]))/_xlfn.STDEV.P(Table2[1W Return vs Nifty])</f>
        <v>-0.82688922024737921</v>
      </c>
      <c r="O626">
        <v>48.49</v>
      </c>
      <c r="P626">
        <v>46.809313514633999</v>
      </c>
      <c r="Q626">
        <v>46.687093768302397</v>
      </c>
      <c r="R626">
        <v>42.899622384194302</v>
      </c>
      <c r="S626" s="1">
        <f>(Table2[[#This Row],[Close Price]]-Table2[[#This Row],[20D EMA]])/Table2[[#This Row],[20D EMA]]</f>
        <v>-9.0740358836874577E-3</v>
      </c>
      <c r="T626" s="1">
        <f>(Table2[[#This Row],[Close Price]]-Table2[[#This Row],[50D EMA]])/Table2[[#This Row],[50D EMA]]</f>
        <v>2.6505120289322816E-2</v>
      </c>
      <c r="U626" s="1">
        <f>(Table2[[#This Row],[Close Price]]-Table2[[#This Row],[200D EMA]])/Table2[[#This Row],[200D EMA]]</f>
        <v>2.9192355353310256E-2</v>
      </c>
      <c r="V626">
        <v>1.74749589429144</v>
      </c>
      <c r="W626">
        <v>47.45</v>
      </c>
      <c r="X626">
        <v>48.9</v>
      </c>
      <c r="Y626">
        <v>47.45</v>
      </c>
      <c r="Z626">
        <v>48.9</v>
      </c>
      <c r="AA626">
        <v>47.45</v>
      </c>
      <c r="AB626">
        <v>51.7</v>
      </c>
      <c r="AC626" s="1">
        <f>(Table2[[#This Row],[Close Price]]/Table2[[#This Row],[Day Low]])-1</f>
        <v>1.264488935721797E-2</v>
      </c>
      <c r="AD626" s="1">
        <f>(Table2[[#This Row],[Day High]]/Table2[[#This Row],[Close Price]])-1</f>
        <v>1.7689906347554629E-2</v>
      </c>
      <c r="AE626" s="1">
        <f>(Table2[[#This Row],[Close Price]]/Table2[[#This Row],[Current Week Low]])-1</f>
        <v>1.264488935721797E-2</v>
      </c>
      <c r="AF626" s="1">
        <f>(Table2[[#This Row],[Current Week High]]/Table2[[#This Row],[Close Price]])-1</f>
        <v>1.7689906347554629E-2</v>
      </c>
      <c r="AG626" s="1">
        <f>(Table2[[#This Row],[Close Price]]/Table2[[#This Row],[Current Month Low]])-1</f>
        <v>1.264488935721797E-2</v>
      </c>
      <c r="AH626" s="1">
        <f>(Table2[[#This Row],[Current Month High]]/Table2[[#This Row],[Close Price]])-1</f>
        <v>7.5962539021852349E-2</v>
      </c>
      <c r="AI626">
        <v>42.976066597294398</v>
      </c>
      <c r="AJ626">
        <v>24.3208279430789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0.11</v>
      </c>
      <c r="AM626" t="s">
        <v>3191</v>
      </c>
      <c r="AN626">
        <v>-3.34</v>
      </c>
      <c r="AO626" t="s">
        <v>3189</v>
      </c>
      <c r="AP626">
        <v>2.7896568064547E-2</v>
      </c>
      <c r="AQ626">
        <f>(Table2[[#This Row],[Sharpe Ratio]]-AVERAGE(Table2[Sharpe Ratio]))/_xlfn.STDEV.P(Table2[Sharpe Ratio])</f>
        <v>-0.42748215074880036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-2.7832370597717722</v>
      </c>
      <c r="AS626">
        <f>_xlfn.RANK.AVG(Table2[[#This Row],[1Y Return vs Nifty Z-Score]],Table2[1Y Return vs Nifty Z-Score])</f>
        <v>615</v>
      </c>
      <c r="AT626">
        <f>_xlfn.RANK.AVG(Table2[[#This Row],[6M Return vs Nifty Z-Score]],Table2[6M Return vs Nifty Z-Score])</f>
        <v>640</v>
      </c>
      <c r="AU626">
        <f>_xlfn.RANK.AVG(Table2[[#This Row],[Sharpe Ratio Z-Score]],Table2[Sharpe Ratio Z-Score])</f>
        <v>452</v>
      </c>
      <c r="AV626">
        <f>(Table2[[#This Row],[Rank 1Y]]+Table2[[#This Row],[Rank 6M]]+Table2[[#This Row],[Rank Sharpe]])/3</f>
        <v>569</v>
      </c>
    </row>
    <row r="627" spans="1:48" x14ac:dyDescent="0.3">
      <c r="A627" t="s">
        <v>931</v>
      </c>
      <c r="B627" t="s">
        <v>932</v>
      </c>
      <c r="C627" t="s">
        <v>3158</v>
      </c>
      <c r="D627" t="s">
        <v>490</v>
      </c>
      <c r="E627">
        <v>16322.964114500001</v>
      </c>
      <c r="F627">
        <v>1536.25</v>
      </c>
      <c r="G627">
        <v>-22.237920355957499</v>
      </c>
      <c r="H627">
        <f>(Table2[[#This Row],[1Y Return vs Nifty]]-AVERAGE(Table2[1Y Return vs Nifty]))/_xlfn.STDEV.P(Table2[1Y Return vs Nifty])</f>
        <v>-0.7828156014983414</v>
      </c>
      <c r="I627">
        <v>-8.0980958973037698</v>
      </c>
      <c r="J627">
        <f>(Table2[[#This Row],[1M Return vs Nifty]]-AVERAGE(Table2[1M Return vs Nifty]))/_xlfn.STDEV.P(Table2[1M Return vs Nifty])</f>
        <v>-0.86918760056168842</v>
      </c>
      <c r="K627">
        <v>3.4611032030766302</v>
      </c>
      <c r="L627">
        <f>(Table2[[#This Row],[6M Return vs Nifty]]-AVERAGE(Table2[6M Return vs Nifty]))/_xlfn.STDEV.P(Table2[6M Return vs Nifty])</f>
        <v>-0.32168034961813496</v>
      </c>
      <c r="M627">
        <v>2.37100838791571</v>
      </c>
      <c r="N627">
        <f>(Table2[[#This Row],[1W Return vs Nifty]]-AVERAGE(Table2[1W Return vs Nifty]))/_xlfn.STDEV.P(Table2[1W Return vs Nifty])</f>
        <v>0.36348564875216161</v>
      </c>
      <c r="O627">
        <v>1523.74</v>
      </c>
      <c r="P627">
        <v>1508.0452657856699</v>
      </c>
      <c r="Q627">
        <v>1442.7865992981101</v>
      </c>
      <c r="R627">
        <v>57.679088949732801</v>
      </c>
      <c r="S627" s="1">
        <f>(Table2[[#This Row],[Close Price]]-Table2[[#This Row],[20D EMA]])/Table2[[#This Row],[20D EMA]]</f>
        <v>8.2100620840825801E-3</v>
      </c>
      <c r="T627" s="1">
        <f>(Table2[[#This Row],[Close Price]]-Table2[[#This Row],[50D EMA]])/Table2[[#This Row],[50D EMA]]</f>
        <v>1.8702843246310524E-2</v>
      </c>
      <c r="U627" s="1">
        <f>(Table2[[#This Row],[Close Price]]-Table2[[#This Row],[200D EMA]])/Table2[[#This Row],[200D EMA]]</f>
        <v>6.477978153342856E-2</v>
      </c>
      <c r="V627">
        <v>0.615458691338435</v>
      </c>
      <c r="W627">
        <v>1476.15</v>
      </c>
      <c r="X627">
        <v>1539</v>
      </c>
      <c r="Y627">
        <v>1476.15</v>
      </c>
      <c r="Z627">
        <v>1539</v>
      </c>
      <c r="AA627">
        <v>1462.3</v>
      </c>
      <c r="AB627">
        <v>1539</v>
      </c>
      <c r="AC627" s="1">
        <f>(Table2[[#This Row],[Close Price]]/Table2[[#This Row],[Day Low]])-1</f>
        <v>4.0714019577956062E-2</v>
      </c>
      <c r="AD627" s="1">
        <f>(Table2[[#This Row],[Day High]]/Table2[[#This Row],[Close Price]])-1</f>
        <v>1.7900732302684741E-3</v>
      </c>
      <c r="AE627" s="1">
        <f>(Table2[[#This Row],[Close Price]]/Table2[[#This Row],[Current Week Low]])-1</f>
        <v>4.0714019577956062E-2</v>
      </c>
      <c r="AF627" s="1">
        <f>(Table2[[#This Row],[Current Week High]]/Table2[[#This Row],[Close Price]])-1</f>
        <v>1.7900732302684741E-3</v>
      </c>
      <c r="AG627" s="1">
        <f>(Table2[[#This Row],[Close Price]]/Table2[[#This Row],[Current Month Low]])-1</f>
        <v>5.0571018258907197E-2</v>
      </c>
      <c r="AH627" s="1">
        <f>(Table2[[#This Row],[Current Month High]]/Table2[[#This Row],[Close Price]])-1</f>
        <v>1.7900732302684741E-3</v>
      </c>
      <c r="AI627">
        <v>10.0081366965012</v>
      </c>
      <c r="AJ627">
        <v>23.592115848753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0.06</v>
      </c>
      <c r="AM627" t="s">
        <v>3191</v>
      </c>
      <c r="AN627">
        <v>-1.73</v>
      </c>
      <c r="AO627" t="s">
        <v>3189</v>
      </c>
      <c r="AP627">
        <v>-6.7476914017812001E-2</v>
      </c>
      <c r="AQ627">
        <f>(Table2[[#This Row],[Sharpe Ratio]]-AVERAGE(Table2[Sharpe Ratio]))/_xlfn.STDEV.P(Table2[Sharpe Ratio])</f>
        <v>-1.536635571757343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-3.1468334746833464</v>
      </c>
      <c r="AS627">
        <f>_xlfn.RANK.AVG(Table2[[#This Row],[1Y Return vs Nifty Z-Score]],Table2[1Y Return vs Nifty Z-Score])</f>
        <v>595</v>
      </c>
      <c r="AT627">
        <f>_xlfn.RANK.AVG(Table2[[#This Row],[6M Return vs Nifty Z-Score]],Table2[6M Return vs Nifty Z-Score])</f>
        <v>430</v>
      </c>
      <c r="AU627">
        <f>_xlfn.RANK.AVG(Table2[[#This Row],[Sharpe Ratio Z-Score]],Table2[Sharpe Ratio Z-Score])</f>
        <v>688</v>
      </c>
      <c r="AV627">
        <f>(Table2[[#This Row],[Rank 1Y]]+Table2[[#This Row],[Rank 6M]]+Table2[[#This Row],[Rank Sharpe]])/3</f>
        <v>571</v>
      </c>
    </row>
    <row r="628" spans="1:48" x14ac:dyDescent="0.3">
      <c r="A628" t="s">
        <v>84</v>
      </c>
      <c r="B628" t="s">
        <v>85</v>
      </c>
      <c r="C628" t="s">
        <v>3154</v>
      </c>
      <c r="D628" t="s">
        <v>86</v>
      </c>
      <c r="E628">
        <v>314515.20061692502</v>
      </c>
      <c r="F628">
        <v>3280.75</v>
      </c>
      <c r="G628">
        <v>-25.1596178209412</v>
      </c>
      <c r="H628">
        <f>(Table2[[#This Row],[1Y Return vs Nifty]]-AVERAGE(Table2[1Y Return vs Nifty]))/_xlfn.STDEV.P(Table2[1Y Return vs Nifty])</f>
        <v>-0.83490796264759704</v>
      </c>
      <c r="I628">
        <v>6.0229391721231504</v>
      </c>
      <c r="J628">
        <f>(Table2[[#This Row],[1M Return vs Nifty]]-AVERAGE(Table2[1M Return vs Nifty]))/_xlfn.STDEV.P(Table2[1M Return vs Nifty])</f>
        <v>0.49661972734514215</v>
      </c>
      <c r="K628">
        <v>3.1794370598182802</v>
      </c>
      <c r="L628">
        <f>(Table2[[#This Row],[6M Return vs Nifty]]-AVERAGE(Table2[6M Return vs Nifty]))/_xlfn.STDEV.P(Table2[6M Return vs Nifty])</f>
        <v>-0.33080271882073009</v>
      </c>
      <c r="M628">
        <v>5.5125517869646199</v>
      </c>
      <c r="N628">
        <f>(Table2[[#This Row],[1W Return vs Nifty]]-AVERAGE(Table2[1W Return vs Nifty]))/_xlfn.STDEV.P(Table2[1W Return vs Nifty])</f>
        <v>0.97174100411862863</v>
      </c>
      <c r="O628">
        <v>3156.33</v>
      </c>
      <c r="P628">
        <v>3070.7393985230601</v>
      </c>
      <c r="Q628">
        <v>3016.1563232608501</v>
      </c>
      <c r="R628">
        <v>81.510394749098396</v>
      </c>
      <c r="S628" s="1">
        <f>(Table2[[#This Row],[Close Price]]-Table2[[#This Row],[20D EMA]])/Table2[[#This Row],[20D EMA]]</f>
        <v>3.9419198879711591E-2</v>
      </c>
      <c r="T628" s="1">
        <f>(Table2[[#This Row],[Close Price]]-Table2[[#This Row],[50D EMA]])/Table2[[#This Row],[50D EMA]]</f>
        <v>6.8390890343201741E-2</v>
      </c>
      <c r="U628" s="1">
        <f>(Table2[[#This Row],[Close Price]]-Table2[[#This Row],[200D EMA]])/Table2[[#This Row],[200D EMA]]</f>
        <v>8.7725451992849757E-2</v>
      </c>
      <c r="V628">
        <v>0.86058781996228295</v>
      </c>
      <c r="W628">
        <v>3258</v>
      </c>
      <c r="X628">
        <v>3314</v>
      </c>
      <c r="Y628">
        <v>3258</v>
      </c>
      <c r="Z628">
        <v>3314</v>
      </c>
      <c r="AA628">
        <v>3139.6</v>
      </c>
      <c r="AB628">
        <v>3314</v>
      </c>
      <c r="AC628" s="1">
        <f>(Table2[[#This Row],[Close Price]]/Table2[[#This Row],[Day Low]])-1</f>
        <v>6.9828115408225866E-3</v>
      </c>
      <c r="AD628" s="1">
        <f>(Table2[[#This Row],[Day High]]/Table2[[#This Row],[Close Price]])-1</f>
        <v>1.0134877695648914E-2</v>
      </c>
      <c r="AE628" s="1">
        <f>(Table2[[#This Row],[Close Price]]/Table2[[#This Row],[Current Week Low]])-1</f>
        <v>6.9828115408225866E-3</v>
      </c>
      <c r="AF628" s="1">
        <f>(Table2[[#This Row],[Current Week High]]/Table2[[#This Row],[Close Price]])-1</f>
        <v>1.0134877695648914E-2</v>
      </c>
      <c r="AG628" s="1">
        <f>(Table2[[#This Row],[Close Price]]/Table2[[#This Row],[Current Month Low]])-1</f>
        <v>4.4957956427570389E-2</v>
      </c>
      <c r="AH628" s="1">
        <f>(Table2[[#This Row],[Current Month High]]/Table2[[#This Row],[Close Price]])-1</f>
        <v>1.0134877695648914E-2</v>
      </c>
      <c r="AI628">
        <v>4.3343747618684603</v>
      </c>
      <c r="AJ628">
        <v>22.869929965169799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0.12</v>
      </c>
      <c r="AM628" t="s">
        <v>3191</v>
      </c>
      <c r="AN628">
        <v>2.95</v>
      </c>
      <c r="AO628" t="s">
        <v>3191</v>
      </c>
      <c r="AP628">
        <v>-5.7268444005532999E-2</v>
      </c>
      <c r="AQ628">
        <f>(Table2[[#This Row],[Sharpe Ratio]]-AVERAGE(Table2[Sharpe Ratio]))/_xlfn.STDEV.P(Table2[Sharpe Ratio])</f>
        <v>-1.4179153657822199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-1.1152653157867762</v>
      </c>
      <c r="AS628">
        <f>_xlfn.RANK.AVG(Table2[[#This Row],[1Y Return vs Nifty Z-Score]],Table2[1Y Return vs Nifty Z-Score])</f>
        <v>606</v>
      </c>
      <c r="AT628">
        <f>_xlfn.RANK.AVG(Table2[[#This Row],[6M Return vs Nifty Z-Score]],Table2[6M Return vs Nifty Z-Score])</f>
        <v>435</v>
      </c>
      <c r="AU628">
        <f>_xlfn.RANK.AVG(Table2[[#This Row],[Sharpe Ratio Z-Score]],Table2[Sharpe Ratio Z-Score])</f>
        <v>676</v>
      </c>
      <c r="AV628">
        <f>(Table2[[#This Row],[Rank 1Y]]+Table2[[#This Row],[Rank 6M]]+Table2[[#This Row],[Rank Sharpe]])/3</f>
        <v>572.33333333333337</v>
      </c>
    </row>
    <row r="629" spans="1:48" x14ac:dyDescent="0.3">
      <c r="A629" t="s">
        <v>1496</v>
      </c>
      <c r="B629" t="s">
        <v>1497</v>
      </c>
      <c r="C629" t="s">
        <v>3146</v>
      </c>
      <c r="D629" t="s">
        <v>364</v>
      </c>
      <c r="E629">
        <v>6914.7636373199903</v>
      </c>
      <c r="F629">
        <v>302.10000000000002</v>
      </c>
      <c r="G629">
        <v>-59.3898442429821</v>
      </c>
      <c r="H629">
        <f>(Table2[[#This Row],[1Y Return vs Nifty]]-AVERAGE(Table2[1Y Return vs Nifty]))/_xlfn.STDEV.P(Table2[1Y Return vs Nifty])</f>
        <v>-1.44521527145299</v>
      </c>
      <c r="I629">
        <v>4.1271973297303104</v>
      </c>
      <c r="J629">
        <f>(Table2[[#This Row],[1M Return vs Nifty]]-AVERAGE(Table2[1M Return vs Nifty]))/_xlfn.STDEV.P(Table2[1M Return vs Nifty])</f>
        <v>0.31326078181248895</v>
      </c>
      <c r="K629">
        <v>-7.6839948672353504</v>
      </c>
      <c r="L629">
        <f>(Table2[[#This Row],[6M Return vs Nifty]]-AVERAGE(Table2[6M Return vs Nifty]))/_xlfn.STDEV.P(Table2[6M Return vs Nifty])</f>
        <v>-0.68263853302061273</v>
      </c>
      <c r="M629">
        <v>-0.628990484816498</v>
      </c>
      <c r="N629">
        <f>(Table2[[#This Row],[1W Return vs Nifty]]-AVERAGE(Table2[1W Return vs Nifty]))/_xlfn.STDEV.P(Table2[1W Return vs Nifty])</f>
        <v>-0.21736431849170035</v>
      </c>
      <c r="O629">
        <v>300.74</v>
      </c>
      <c r="P629">
        <v>299.41996579019002</v>
      </c>
      <c r="Q629">
        <v>315.53141435799103</v>
      </c>
      <c r="R629">
        <v>51.143616885193801</v>
      </c>
      <c r="S629" s="1">
        <f>(Table2[[#This Row],[Close Price]]-Table2[[#This Row],[20D EMA]])/Table2[[#This Row],[20D EMA]]</f>
        <v>4.522178626055774E-3</v>
      </c>
      <c r="T629" s="1">
        <f>(Table2[[#This Row],[Close Price]]-Table2[[#This Row],[50D EMA]])/Table2[[#This Row],[50D EMA]]</f>
        <v>8.9507531761858546E-3</v>
      </c>
      <c r="U629" s="1">
        <f>(Table2[[#This Row],[Close Price]]-Table2[[#This Row],[200D EMA]])/Table2[[#This Row],[200D EMA]]</f>
        <v>-4.2567597858107986E-2</v>
      </c>
      <c r="V629">
        <v>0.58379300188333405</v>
      </c>
      <c r="W629">
        <v>299.64999999999998</v>
      </c>
      <c r="X629">
        <v>305.5</v>
      </c>
      <c r="Y629">
        <v>299.64999999999998</v>
      </c>
      <c r="Z629">
        <v>305.5</v>
      </c>
      <c r="AA629">
        <v>299.64999999999998</v>
      </c>
      <c r="AB629">
        <v>316</v>
      </c>
      <c r="AC629" s="1">
        <f>(Table2[[#This Row],[Close Price]]/Table2[[#This Row],[Day Low]])-1</f>
        <v>8.1762055731688932E-3</v>
      </c>
      <c r="AD629" s="1">
        <f>(Table2[[#This Row],[Day High]]/Table2[[#This Row],[Close Price]])-1</f>
        <v>1.1254551473022012E-2</v>
      </c>
      <c r="AE629" s="1">
        <f>(Table2[[#This Row],[Close Price]]/Table2[[#This Row],[Current Week Low]])-1</f>
        <v>8.1762055731688932E-3</v>
      </c>
      <c r="AF629" s="1">
        <f>(Table2[[#This Row],[Current Week High]]/Table2[[#This Row],[Close Price]])-1</f>
        <v>1.1254551473022012E-2</v>
      </c>
      <c r="AG629" s="1">
        <f>(Table2[[#This Row],[Close Price]]/Table2[[#This Row],[Current Month Low]])-1</f>
        <v>8.1762055731688932E-3</v>
      </c>
      <c r="AH629" s="1">
        <f>(Table2[[#This Row],[Current Month High]]/Table2[[#This Row],[Close Price]])-1</f>
        <v>4.6011254551473035E-2</v>
      </c>
      <c r="AI629">
        <v>52.1847070506454</v>
      </c>
      <c r="AJ629">
        <v>17.024985473561902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-0.12</v>
      </c>
      <c r="AM629" t="s">
        <v>3189</v>
      </c>
      <c r="AN629">
        <v>1.87</v>
      </c>
      <c r="AO629" t="s">
        <v>3191</v>
      </c>
      <c r="AP629">
        <v>-1.9553342213109999E-3</v>
      </c>
      <c r="AQ629">
        <f>(Table2[[#This Row],[Sharpe Ratio]]-AVERAGE(Table2[Sharpe Ratio]))/_xlfn.STDEV.P(Table2[Sharpe Ratio])</f>
        <v>-0.77464719936661186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729</v>
      </c>
      <c r="AT629">
        <f>_xlfn.RANK.AVG(Table2[[#This Row],[6M Return vs Nifty Z-Score]],Table2[6M Return vs Nifty Z-Score])</f>
        <v>549</v>
      </c>
      <c r="AU629">
        <f>_xlfn.RANK.AVG(Table2[[#This Row],[Sharpe Ratio Z-Score]],Table2[Sharpe Ratio Z-Score])</f>
        <v>583</v>
      </c>
      <c r="AV629">
        <f>(Table2[[#This Row],[Rank 1Y]]+Table2[[#This Row],[Rank 6M]]+Table2[[#This Row],[Rank Sharpe]])/3</f>
        <v>620.33333333333337</v>
      </c>
    </row>
    <row r="630" spans="1:48" x14ac:dyDescent="0.3">
      <c r="A630" t="s">
        <v>1976</v>
      </c>
      <c r="B630" t="s">
        <v>1977</v>
      </c>
      <c r="C630" t="s">
        <v>3149</v>
      </c>
      <c r="D630" t="s">
        <v>206</v>
      </c>
      <c r="E630">
        <v>3496.0715023500002</v>
      </c>
      <c r="F630">
        <v>222.78</v>
      </c>
      <c r="G630">
        <v>-41.268156790232702</v>
      </c>
      <c r="H630">
        <f>(Table2[[#This Row],[1Y Return vs Nifty]]-AVERAGE(Table2[1Y Return vs Nifty]))/_xlfn.STDEV.P(Table2[1Y Return vs Nifty])</f>
        <v>-1.122114916698149</v>
      </c>
      <c r="I630">
        <v>2.52637991768797</v>
      </c>
      <c r="J630">
        <f>(Table2[[#This Row],[1M Return vs Nifty]]-AVERAGE(Table2[1M Return vs Nifty]))/_xlfn.STDEV.P(Table2[1M Return vs Nifty])</f>
        <v>0.1584273619350742</v>
      </c>
      <c r="K630">
        <v>-18.054558889075</v>
      </c>
      <c r="L630">
        <f>(Table2[[#This Row],[6M Return vs Nifty]]-AVERAGE(Table2[6M Return vs Nifty]))/_xlfn.STDEV.P(Table2[6M Return vs Nifty])</f>
        <v>-1.0185117506959012</v>
      </c>
      <c r="M630">
        <v>0.33013930204985398</v>
      </c>
      <c r="N630">
        <f>(Table2[[#This Row],[1W Return vs Nifty]]-AVERAGE(Table2[1W Return vs Nifty]))/_xlfn.STDEV.P(Table2[1W Return vs Nifty])</f>
        <v>-3.1660746951171055E-2</v>
      </c>
      <c r="O630">
        <v>225.94</v>
      </c>
      <c r="P630">
        <v>225.580358536001</v>
      </c>
      <c r="Q630">
        <v>230.862618541893</v>
      </c>
      <c r="R630">
        <v>38.983106794721699</v>
      </c>
      <c r="S630" s="1">
        <f>(Table2[[#This Row],[Close Price]]-Table2[[#This Row],[20D EMA]])/Table2[[#This Row],[20D EMA]]</f>
        <v>-1.398601398601397E-2</v>
      </c>
      <c r="T630" s="1">
        <f>(Table2[[#This Row],[Close Price]]-Table2[[#This Row],[50D EMA]])/Table2[[#This Row],[50D EMA]]</f>
        <v>-1.2414017577483734E-2</v>
      </c>
      <c r="U630" s="1">
        <f>(Table2[[#This Row],[Close Price]]-Table2[[#This Row],[200D EMA]])/Table2[[#This Row],[200D EMA]]</f>
        <v>-3.5010512281901988E-2</v>
      </c>
      <c r="V630">
        <v>0.579388505236482</v>
      </c>
      <c r="W630">
        <v>222</v>
      </c>
      <c r="X630">
        <v>228.64</v>
      </c>
      <c r="Y630">
        <v>222</v>
      </c>
      <c r="Z630">
        <v>228.64</v>
      </c>
      <c r="AA630">
        <v>222</v>
      </c>
      <c r="AB630">
        <v>233.5</v>
      </c>
      <c r="AC630" s="1">
        <f>(Table2[[#This Row],[Close Price]]/Table2[[#This Row],[Day Low]])-1</f>
        <v>3.5135135135135886E-3</v>
      </c>
      <c r="AD630" s="1">
        <f>(Table2[[#This Row],[Day High]]/Table2[[#This Row],[Close Price]])-1</f>
        <v>2.6303977017685609E-2</v>
      </c>
      <c r="AE630" s="1">
        <f>(Table2[[#This Row],[Close Price]]/Table2[[#This Row],[Current Week Low]])-1</f>
        <v>3.5135135135135886E-3</v>
      </c>
      <c r="AF630" s="1">
        <f>(Table2[[#This Row],[Current Week High]]/Table2[[#This Row],[Close Price]])-1</f>
        <v>2.6303977017685609E-2</v>
      </c>
      <c r="AG630" s="1">
        <f>(Table2[[#This Row],[Close Price]]/Table2[[#This Row],[Current Month Low]])-1</f>
        <v>3.5135135135135886E-3</v>
      </c>
      <c r="AH630" s="1">
        <f>(Table2[[#This Row],[Current Month High]]/Table2[[#This Row],[Close Price]])-1</f>
        <v>4.8119220755902692E-2</v>
      </c>
      <c r="AI630">
        <v>34.213125056109099</v>
      </c>
      <c r="AJ630">
        <v>16.914195749147201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-0.01</v>
      </c>
      <c r="AM630" t="s">
        <v>3189</v>
      </c>
      <c r="AN630">
        <v>-3.44</v>
      </c>
      <c r="AO630" t="s">
        <v>3189</v>
      </c>
      <c r="AP630">
        <v>1.6474963581977E-2</v>
      </c>
      <c r="AQ630">
        <f>(Table2[[#This Row],[Sharpe Ratio]]-AVERAGE(Table2[Sharpe Ratio]))/_xlfn.STDEV.P(Table2[Sharpe Ratio])</f>
        <v>-0.56031059958649088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687</v>
      </c>
      <c r="AT630">
        <f>_xlfn.RANK.AVG(Table2[[#This Row],[6M Return vs Nifty Z-Score]],Table2[6M Return vs Nifty Z-Score])</f>
        <v>657</v>
      </c>
      <c r="AU630">
        <f>_xlfn.RANK.AVG(Table2[[#This Row],[Sharpe Ratio Z-Score]],Table2[Sharpe Ratio Z-Score])</f>
        <v>486</v>
      </c>
      <c r="AV630">
        <f>(Table2[[#This Row],[Rank 1Y]]+Table2[[#This Row],[Rank 6M]]+Table2[[#This Row],[Rank Sharpe]])/3</f>
        <v>610</v>
      </c>
    </row>
    <row r="631" spans="1:48" x14ac:dyDescent="0.3">
      <c r="A631" t="s">
        <v>963</v>
      </c>
      <c r="B631" t="s">
        <v>964</v>
      </c>
      <c r="C631" t="s">
        <v>3161</v>
      </c>
      <c r="D631" t="s">
        <v>965</v>
      </c>
      <c r="E631">
        <v>15372.46609992</v>
      </c>
      <c r="F631">
        <v>1566.45</v>
      </c>
      <c r="G631">
        <v>-38.663761742695101</v>
      </c>
      <c r="H631">
        <f>(Table2[[#This Row],[1Y Return vs Nifty]]-AVERAGE(Table2[1Y Return vs Nifty]))/_xlfn.STDEV.P(Table2[1Y Return vs Nifty])</f>
        <v>-1.0756798942436876</v>
      </c>
      <c r="I631">
        <v>4.0319928021334297</v>
      </c>
      <c r="J631">
        <f>(Table2[[#This Row],[1M Return vs Nifty]]-AVERAGE(Table2[1M Return vs Nifty]))/_xlfn.STDEV.P(Table2[1M Return vs Nifty])</f>
        <v>0.30405245956115096</v>
      </c>
      <c r="K631">
        <v>2.6629846690292802</v>
      </c>
      <c r="L631">
        <f>(Table2[[#This Row],[6M Return vs Nifty]]-AVERAGE(Table2[6M Return vs Nifty]))/_xlfn.STDEV.P(Table2[6M Return vs Nifty])</f>
        <v>-0.34752915008378366</v>
      </c>
      <c r="M631">
        <v>4.2058092315070104</v>
      </c>
      <c r="N631">
        <f>(Table2[[#This Row],[1W Return vs Nifty]]-AVERAGE(Table2[1W Return vs Nifty]))/_xlfn.STDEV.P(Table2[1W Return vs Nifty])</f>
        <v>0.71873378553842815</v>
      </c>
      <c r="O631">
        <v>1518.94</v>
      </c>
      <c r="P631">
        <v>1482.2522076778</v>
      </c>
      <c r="Q631">
        <v>1472.0160445664401</v>
      </c>
      <c r="R631">
        <v>69.059939227152498</v>
      </c>
      <c r="S631" s="1">
        <f>(Table2[[#This Row],[Close Price]]-Table2[[#This Row],[20D EMA]])/Table2[[#This Row],[20D EMA]]</f>
        <v>3.1278391509868719E-2</v>
      </c>
      <c r="T631" s="1">
        <f>(Table2[[#This Row],[Close Price]]-Table2[[#This Row],[50D EMA]])/Table2[[#This Row],[50D EMA]]</f>
        <v>5.6803958115947205E-2</v>
      </c>
      <c r="U631" s="1">
        <f>(Table2[[#This Row],[Close Price]]-Table2[[#This Row],[200D EMA]])/Table2[[#This Row],[200D EMA]]</f>
        <v>6.4152803077206971E-2</v>
      </c>
      <c r="V631">
        <v>0.75888035694320399</v>
      </c>
      <c r="W631">
        <v>1541.85</v>
      </c>
      <c r="X631">
        <v>1571</v>
      </c>
      <c r="Y631">
        <v>1541.85</v>
      </c>
      <c r="Z631">
        <v>1571</v>
      </c>
      <c r="AA631">
        <v>1502</v>
      </c>
      <c r="AB631">
        <v>1590.95</v>
      </c>
      <c r="AC631" s="1">
        <f>(Table2[[#This Row],[Close Price]]/Table2[[#This Row],[Day Low]])-1</f>
        <v>1.5954859422122825E-2</v>
      </c>
      <c r="AD631" s="1">
        <f>(Table2[[#This Row],[Day High]]/Table2[[#This Row],[Close Price]])-1</f>
        <v>2.9046570270356842E-3</v>
      </c>
      <c r="AE631" s="1">
        <f>(Table2[[#This Row],[Close Price]]/Table2[[#This Row],[Current Week Low]])-1</f>
        <v>1.5954859422122825E-2</v>
      </c>
      <c r="AF631" s="1">
        <f>(Table2[[#This Row],[Current Week High]]/Table2[[#This Row],[Close Price]])-1</f>
        <v>2.9046570270356842E-3</v>
      </c>
      <c r="AG631" s="1">
        <f>(Table2[[#This Row],[Close Price]]/Table2[[#This Row],[Current Month Low]])-1</f>
        <v>4.2909454061251795E-2</v>
      </c>
      <c r="AH631" s="1">
        <f>(Table2[[#This Row],[Current Month High]]/Table2[[#This Row],[Close Price]])-1</f>
        <v>1.5640460914807308E-2</v>
      </c>
      <c r="AI631">
        <v>19.301605541191801</v>
      </c>
      <c r="AJ631">
        <v>30.0822122571001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0.11</v>
      </c>
      <c r="AM631" t="s">
        <v>3191</v>
      </c>
      <c r="AN631">
        <v>3.39</v>
      </c>
      <c r="AO631" t="s">
        <v>3191</v>
      </c>
      <c r="AP631">
        <v>-1.2858477453145001E-2</v>
      </c>
      <c r="AQ631">
        <f>(Table2[[#This Row],[Sharpe Ratio]]-AVERAGE(Table2[Sharpe Ratio]))/_xlfn.STDEV.P(Table2[Sharpe Ratio])</f>
        <v>-0.90144616225748941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-1.3018689614853816</v>
      </c>
      <c r="AS631">
        <f>_xlfn.RANK.AVG(Table2[[#This Row],[1Y Return vs Nifty Z-Score]],Table2[1Y Return vs Nifty Z-Score])</f>
        <v>681</v>
      </c>
      <c r="AT631">
        <f>_xlfn.RANK.AVG(Table2[[#This Row],[6M Return vs Nifty Z-Score]],Table2[6M Return vs Nifty Z-Score])</f>
        <v>440</v>
      </c>
      <c r="AU631">
        <f>_xlfn.RANK.AVG(Table2[[#This Row],[Sharpe Ratio Z-Score]],Table2[Sharpe Ratio Z-Score])</f>
        <v>605</v>
      </c>
      <c r="AV631">
        <f>(Table2[[#This Row],[Rank 1Y]]+Table2[[#This Row],[Rank 6M]]+Table2[[#This Row],[Rank Sharpe]])/3</f>
        <v>575.33333333333337</v>
      </c>
    </row>
    <row r="632" spans="1:48" x14ac:dyDescent="0.3">
      <c r="A632" t="s">
        <v>22</v>
      </c>
      <c r="B632" t="s">
        <v>23</v>
      </c>
      <c r="C632" t="s">
        <v>3144</v>
      </c>
      <c r="D632" t="s">
        <v>24</v>
      </c>
      <c r="E632">
        <v>1255181.9707611999</v>
      </c>
      <c r="F632">
        <v>1646.5</v>
      </c>
      <c r="G632">
        <v>-24.913800661926</v>
      </c>
      <c r="H632">
        <f>(Table2[[#This Row],[1Y Return vs Nifty]]-AVERAGE(Table2[1Y Return vs Nifty]))/_xlfn.STDEV.P(Table2[1Y Return vs Nifty])</f>
        <v>-0.83052516929627529</v>
      </c>
      <c r="I632">
        <v>-3.0714325855085001</v>
      </c>
      <c r="J632">
        <f>(Table2[[#This Row],[1M Return vs Nifty]]-AVERAGE(Table2[1M Return vs Nifty]))/_xlfn.STDEV.P(Table2[1M Return vs Nifty])</f>
        <v>-0.38300131517850083</v>
      </c>
      <c r="K632">
        <v>4.4570469510842399</v>
      </c>
      <c r="L632">
        <f>(Table2[[#This Row],[6M Return vs Nifty]]-AVERAGE(Table2[6M Return vs Nifty]))/_xlfn.STDEV.P(Table2[6M Return vs Nifty])</f>
        <v>-0.28942455036146514</v>
      </c>
      <c r="M632">
        <v>1.2900018795594901</v>
      </c>
      <c r="N632">
        <f>(Table2[[#This Row],[1W Return vs Nifty]]-AVERAGE(Table2[1W Return vs Nifty]))/_xlfn.STDEV.P(Table2[1W Return vs Nifty])</f>
        <v>0.15418470511638677</v>
      </c>
      <c r="O632">
        <v>1635.76</v>
      </c>
      <c r="P632">
        <v>1624.6534688822101</v>
      </c>
      <c r="Q632">
        <v>1576.3758284601399</v>
      </c>
      <c r="R632">
        <v>58.958792622451803</v>
      </c>
      <c r="S632" s="1">
        <f>(Table2[[#This Row],[Close Price]]-Table2[[#This Row],[20D EMA]])/Table2[[#This Row],[20D EMA]]</f>
        <v>6.5657553675355857E-3</v>
      </c>
      <c r="T632" s="1">
        <f>(Table2[[#This Row],[Close Price]]-Table2[[#This Row],[50D EMA]])/Table2[[#This Row],[50D EMA]]</f>
        <v>1.3446886696903268E-2</v>
      </c>
      <c r="U632" s="1">
        <f>(Table2[[#This Row],[Close Price]]-Table2[[#This Row],[200D EMA]])/Table2[[#This Row],[200D EMA]]</f>
        <v>4.448442450957895E-2</v>
      </c>
      <c r="V632">
        <v>1.4588530599899601</v>
      </c>
      <c r="W632">
        <v>1630.1</v>
      </c>
      <c r="X632">
        <v>1648.5</v>
      </c>
      <c r="Y632">
        <v>1630.1</v>
      </c>
      <c r="Z632">
        <v>1648.5</v>
      </c>
      <c r="AA632">
        <v>1623.2</v>
      </c>
      <c r="AB632">
        <v>1649.9</v>
      </c>
      <c r="AC632" s="1">
        <f>(Table2[[#This Row],[Close Price]]/Table2[[#This Row],[Day Low]])-1</f>
        <v>1.0060732470400735E-2</v>
      </c>
      <c r="AD632" s="1">
        <f>(Table2[[#This Row],[Day High]]/Table2[[#This Row],[Close Price]])-1</f>
        <v>1.214697843911372E-3</v>
      </c>
      <c r="AE632" s="1">
        <f>(Table2[[#This Row],[Close Price]]/Table2[[#This Row],[Current Week Low]])-1</f>
        <v>1.0060732470400735E-2</v>
      </c>
      <c r="AF632" s="1">
        <f>(Table2[[#This Row],[Current Week High]]/Table2[[#This Row],[Close Price]])-1</f>
        <v>1.214697843911372E-3</v>
      </c>
      <c r="AG632" s="1">
        <f>(Table2[[#This Row],[Close Price]]/Table2[[#This Row],[Current Month Low]])-1</f>
        <v>1.4354361754558953E-2</v>
      </c>
      <c r="AH632" s="1">
        <f>(Table2[[#This Row],[Current Month High]]/Table2[[#This Row],[Close Price]])-1</f>
        <v>2.0649863346493547E-3</v>
      </c>
      <c r="AI632">
        <v>8.9583965988460292</v>
      </c>
      <c r="AJ632">
        <v>20.750980895456699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</v>
      </c>
      <c r="AM632" t="s">
        <v>3190</v>
      </c>
      <c r="AN632">
        <v>0.93</v>
      </c>
      <c r="AO632" t="s">
        <v>3191</v>
      </c>
      <c r="AP632">
        <v>-8.0809617163206005E-2</v>
      </c>
      <c r="AQ632">
        <f>(Table2[[#This Row],[Sharpe Ratio]]-AVERAGE(Table2[Sharpe Ratio]))/_xlfn.STDEV.P(Table2[Sharpe Ratio])</f>
        <v>-1.6916892930027834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-3.0404556227226376</v>
      </c>
      <c r="AS632">
        <f>_xlfn.RANK.AVG(Table2[[#This Row],[1Y Return vs Nifty Z-Score]],Table2[1Y Return vs Nifty Z-Score])</f>
        <v>605</v>
      </c>
      <c r="AT632">
        <f>_xlfn.RANK.AVG(Table2[[#This Row],[6M Return vs Nifty Z-Score]],Table2[6M Return vs Nifty Z-Score])</f>
        <v>418</v>
      </c>
      <c r="AU632">
        <f>_xlfn.RANK.AVG(Table2[[#This Row],[Sharpe Ratio Z-Score]],Table2[Sharpe Ratio Z-Score])</f>
        <v>709</v>
      </c>
      <c r="AV632">
        <f>(Table2[[#This Row],[Rank 1Y]]+Table2[[#This Row],[Rank 6M]]+Table2[[#This Row],[Rank Sharpe]])/3</f>
        <v>577.33333333333337</v>
      </c>
    </row>
    <row r="633" spans="1:48" x14ac:dyDescent="0.3">
      <c r="A633" t="s">
        <v>1692</v>
      </c>
      <c r="B633" t="s">
        <v>1693</v>
      </c>
      <c r="C633" t="s">
        <v>3148</v>
      </c>
      <c r="D633" t="s">
        <v>54</v>
      </c>
      <c r="E633">
        <v>5006.3204249999999</v>
      </c>
      <c r="F633">
        <v>544.54999999999995</v>
      </c>
      <c r="G633">
        <v>-36.828618083516503</v>
      </c>
      <c r="H633">
        <f>(Table2[[#This Row],[1Y Return vs Nifty]]-AVERAGE(Table2[1Y Return vs Nifty]))/_xlfn.STDEV.P(Table2[1Y Return vs Nifty])</f>
        <v>-1.0429602278852026</v>
      </c>
      <c r="I633">
        <v>3.4246452438675399</v>
      </c>
      <c r="J633">
        <f>(Table2[[#This Row],[1M Return vs Nifty]]-AVERAGE(Table2[1M Return vs Nifty]))/_xlfn.STDEV.P(Table2[1M Return vs Nifty])</f>
        <v>0.245308908427152</v>
      </c>
      <c r="K633">
        <v>6.4112303462218199</v>
      </c>
      <c r="L633">
        <f>(Table2[[#This Row],[6M Return vs Nifty]]-AVERAGE(Table2[6M Return vs Nifty]))/_xlfn.STDEV.P(Table2[6M Return vs Nifty])</f>
        <v>-0.22613408096459944</v>
      </c>
      <c r="M633">
        <v>-4.0048699153123097</v>
      </c>
      <c r="N633">
        <f>(Table2[[#This Row],[1W Return vs Nifty]]-AVERAGE(Table2[1W Return vs Nifty]))/_xlfn.STDEV.P(Table2[1W Return vs Nifty])</f>
        <v>-0.87099104963672758</v>
      </c>
      <c r="O633">
        <v>556.72</v>
      </c>
      <c r="P633">
        <v>538.48679323925296</v>
      </c>
      <c r="Q633">
        <v>512.448535773191</v>
      </c>
      <c r="R633">
        <v>34.271249983719699</v>
      </c>
      <c r="S633" s="1">
        <f>(Table2[[#This Row],[Close Price]]-Table2[[#This Row],[20D EMA]])/Table2[[#This Row],[20D EMA]]</f>
        <v>-2.1860181060497329E-2</v>
      </c>
      <c r="T633" s="1">
        <f>(Table2[[#This Row],[Close Price]]-Table2[[#This Row],[50D EMA]])/Table2[[#This Row],[50D EMA]]</f>
        <v>1.1259713027080821E-2</v>
      </c>
      <c r="U633" s="1">
        <f>(Table2[[#This Row],[Close Price]]-Table2[[#This Row],[200D EMA]])/Table2[[#This Row],[200D EMA]]</f>
        <v>6.2643293883889686E-2</v>
      </c>
      <c r="V633">
        <v>2.7593396680680602</v>
      </c>
      <c r="W633">
        <v>538.5</v>
      </c>
      <c r="X633">
        <v>553.6</v>
      </c>
      <c r="Y633">
        <v>538.5</v>
      </c>
      <c r="Z633">
        <v>553.6</v>
      </c>
      <c r="AA633">
        <v>538.5</v>
      </c>
      <c r="AB633">
        <v>591</v>
      </c>
      <c r="AC633" s="1">
        <f>(Table2[[#This Row],[Close Price]]/Table2[[#This Row],[Day Low]])-1</f>
        <v>1.1234911792014746E-2</v>
      </c>
      <c r="AD633" s="1">
        <f>(Table2[[#This Row],[Day High]]/Table2[[#This Row],[Close Price]])-1</f>
        <v>1.6619226884583727E-2</v>
      </c>
      <c r="AE633" s="1">
        <f>(Table2[[#This Row],[Close Price]]/Table2[[#This Row],[Current Week Low]])-1</f>
        <v>1.1234911792014746E-2</v>
      </c>
      <c r="AF633" s="1">
        <f>(Table2[[#This Row],[Current Week High]]/Table2[[#This Row],[Close Price]])-1</f>
        <v>1.6619226884583727E-2</v>
      </c>
      <c r="AG633" s="1">
        <f>(Table2[[#This Row],[Close Price]]/Table2[[#This Row],[Current Month Low]])-1</f>
        <v>1.1234911792014746E-2</v>
      </c>
      <c r="AH633" s="1">
        <f>(Table2[[#This Row],[Current Month High]]/Table2[[#This Row],[Close Price]])-1</f>
        <v>8.5299788816453948E-2</v>
      </c>
      <c r="AI633">
        <v>16.610044991277199</v>
      </c>
      <c r="AJ633">
        <v>26.331052082125002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-0.11</v>
      </c>
      <c r="AM633" t="s">
        <v>3189</v>
      </c>
      <c r="AN633">
        <v>-3.46</v>
      </c>
      <c r="AO633" t="s">
        <v>3189</v>
      </c>
      <c r="AP633">
        <v>-3.7237195915329001E-2</v>
      </c>
      <c r="AQ633">
        <f>(Table2[[#This Row],[Sharpe Ratio]]-AVERAGE(Table2[Sharpe Ratio]))/_xlfn.STDEV.P(Table2[Sharpe Ratio])</f>
        <v>-1.184960388557684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-3.0797368386170616</v>
      </c>
      <c r="AS633">
        <f>_xlfn.RANK.AVG(Table2[[#This Row],[1Y Return vs Nifty Z-Score]],Table2[1Y Return vs Nifty Z-Score])</f>
        <v>677</v>
      </c>
      <c r="AT633">
        <f>_xlfn.RANK.AVG(Table2[[#This Row],[6M Return vs Nifty Z-Score]],Table2[6M Return vs Nifty Z-Score])</f>
        <v>401</v>
      </c>
      <c r="AU633">
        <f>_xlfn.RANK.AVG(Table2[[#This Row],[Sharpe Ratio Z-Score]],Table2[Sharpe Ratio Z-Score])</f>
        <v>655</v>
      </c>
      <c r="AV633">
        <f>(Table2[[#This Row],[Rank 1Y]]+Table2[[#This Row],[Rank 6M]]+Table2[[#This Row],[Rank Sharpe]])/3</f>
        <v>577.66666666666663</v>
      </c>
    </row>
    <row r="634" spans="1:48" x14ac:dyDescent="0.3">
      <c r="A634" t="s">
        <v>1141</v>
      </c>
      <c r="B634" t="s">
        <v>1142</v>
      </c>
      <c r="C634" t="s">
        <v>3149</v>
      </c>
      <c r="D634" t="s">
        <v>410</v>
      </c>
      <c r="E634">
        <v>10912.587491795</v>
      </c>
      <c r="F634">
        <v>418.55</v>
      </c>
      <c r="G634">
        <v>35.569583451482302</v>
      </c>
      <c r="H634">
        <f>(Table2[[#This Row],[1Y Return vs Nifty]]-AVERAGE(Table2[1Y Return vs Nifty]))/_xlfn.STDEV.P(Table2[1Y Return vs Nifty])</f>
        <v>0.24786242097477368</v>
      </c>
      <c r="I634">
        <v>-1.49637282361721</v>
      </c>
      <c r="J634">
        <f>(Table2[[#This Row],[1M Return vs Nifty]]-AVERAGE(Table2[1M Return vs Nifty]))/_xlfn.STDEV.P(Table2[1M Return vs Nifty])</f>
        <v>-0.23065921319336524</v>
      </c>
      <c r="K634">
        <v>-22.735158579032401</v>
      </c>
      <c r="L634">
        <f>(Table2[[#This Row],[6M Return vs Nifty]]-AVERAGE(Table2[6M Return vs Nifty]))/_xlfn.STDEV.P(Table2[6M Return vs Nifty])</f>
        <v>-1.1701031275202713</v>
      </c>
      <c r="M634">
        <v>3.6086319784655401</v>
      </c>
      <c r="N634">
        <f>(Table2[[#This Row],[1W Return vs Nifty]]-AVERAGE(Table2[1W Return vs Nifty]))/_xlfn.STDEV.P(Table2[1W Return vs Nifty])</f>
        <v>0.60311027946957096</v>
      </c>
      <c r="O634">
        <v>412.18</v>
      </c>
      <c r="P634">
        <v>417.34220663834498</v>
      </c>
      <c r="Q634">
        <v>399.34215878200303</v>
      </c>
      <c r="R634">
        <v>61.852123238608598</v>
      </c>
      <c r="S634" s="1">
        <f>(Table2[[#This Row],[Close Price]]-Table2[[#This Row],[20D EMA]])/Table2[[#This Row],[20D EMA]]</f>
        <v>1.5454413120481354E-2</v>
      </c>
      <c r="T634" s="1">
        <f>(Table2[[#This Row],[Close Price]]-Table2[[#This Row],[50D EMA]])/Table2[[#This Row],[50D EMA]]</f>
        <v>2.8940120180599642E-3</v>
      </c>
      <c r="U634" s="1">
        <f>(Table2[[#This Row],[Close Price]]-Table2[[#This Row],[200D EMA]])/Table2[[#This Row],[200D EMA]]</f>
        <v>4.8098706323872906E-2</v>
      </c>
      <c r="V634">
        <v>0.577890473369712</v>
      </c>
      <c r="W634">
        <v>403.65</v>
      </c>
      <c r="X634">
        <v>421.75</v>
      </c>
      <c r="Y634">
        <v>403.65</v>
      </c>
      <c r="Z634">
        <v>421.75</v>
      </c>
      <c r="AA634">
        <v>400.2</v>
      </c>
      <c r="AB634">
        <v>428</v>
      </c>
      <c r="AC634" s="1">
        <f>(Table2[[#This Row],[Close Price]]/Table2[[#This Row],[Day Low]])-1</f>
        <v>3.6913167347950138E-2</v>
      </c>
      <c r="AD634" s="1">
        <f>(Table2[[#This Row],[Day High]]/Table2[[#This Row],[Close Price]])-1</f>
        <v>7.645442599450547E-3</v>
      </c>
      <c r="AE634" s="1">
        <f>(Table2[[#This Row],[Close Price]]/Table2[[#This Row],[Current Week Low]])-1</f>
        <v>3.6913167347950138E-2</v>
      </c>
      <c r="AF634" s="1">
        <f>(Table2[[#This Row],[Current Week High]]/Table2[[#This Row],[Close Price]])-1</f>
        <v>7.645442599450547E-3</v>
      </c>
      <c r="AG634" s="1">
        <f>(Table2[[#This Row],[Close Price]]/Table2[[#This Row],[Current Month Low]])-1</f>
        <v>4.5852073963018602E-2</v>
      </c>
      <c r="AH634" s="1">
        <f>(Table2[[#This Row],[Current Month High]]/Table2[[#This Row],[Close Price]])-1</f>
        <v>2.257794767650223E-2</v>
      </c>
      <c r="AI634">
        <v>32.349778998924798</v>
      </c>
      <c r="AJ634">
        <v>70.142276422764198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0.05</v>
      </c>
      <c r="AM634" t="s">
        <v>3191</v>
      </c>
      <c r="AN634">
        <v>0.73</v>
      </c>
      <c r="AO634" t="s">
        <v>3191</v>
      </c>
      <c r="AP634">
        <v>0.10615400690273601</v>
      </c>
      <c r="AQ634">
        <f>(Table2[[#This Row],[Sharpe Ratio]]-AVERAGE(Table2[Sharpe Ratio]))/_xlfn.STDEV.P(Table2[Sharpe Ratio])</f>
        <v>0.48261889737890767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229</v>
      </c>
      <c r="AT634">
        <f>_xlfn.RANK.AVG(Table2[[#This Row],[6M Return vs Nifty Z-Score]],Table2[6M Return vs Nifty Z-Score])</f>
        <v>690</v>
      </c>
      <c r="AU634">
        <f>_xlfn.RANK.AVG(Table2[[#This Row],[Sharpe Ratio Z-Score]],Table2[Sharpe Ratio Z-Score])</f>
        <v>219</v>
      </c>
      <c r="AV634">
        <f>(Table2[[#This Row],[Rank 1Y]]+Table2[[#This Row],[Rank 6M]]+Table2[[#This Row],[Rank Sharpe]])/3</f>
        <v>379.33333333333331</v>
      </c>
    </row>
    <row r="635" spans="1:48" x14ac:dyDescent="0.3">
      <c r="A635" t="s">
        <v>1010</v>
      </c>
      <c r="B635" t="s">
        <v>1011</v>
      </c>
      <c r="C635" t="s">
        <v>635</v>
      </c>
      <c r="D635" t="s">
        <v>635</v>
      </c>
      <c r="E635">
        <v>14270.776379999999</v>
      </c>
      <c r="F635">
        <v>483.4</v>
      </c>
      <c r="G635">
        <v>-4.2810197038943603</v>
      </c>
      <c r="H635">
        <f>(Table2[[#This Row],[1Y Return vs Nifty]]-AVERAGE(Table2[1Y Return vs Nifty]))/_xlfn.STDEV.P(Table2[1Y Return vs Nifty])</f>
        <v>-0.46265331053581971</v>
      </c>
      <c r="I635">
        <v>-8.4705894071464396</v>
      </c>
      <c r="J635">
        <f>(Table2[[#This Row],[1M Return vs Nifty]]-AVERAGE(Table2[1M Return vs Nifty]))/_xlfn.STDEV.P(Table2[1M Return vs Nifty])</f>
        <v>-0.90521572193094579</v>
      </c>
      <c r="K635">
        <v>0.44532478413503102</v>
      </c>
      <c r="L635">
        <f>(Table2[[#This Row],[6M Return vs Nifty]]-AVERAGE(Table2[6M Return vs Nifty]))/_xlfn.STDEV.P(Table2[6M Return vs Nifty])</f>
        <v>-0.41935287728707132</v>
      </c>
      <c r="M635">
        <v>-1.8303537978761</v>
      </c>
      <c r="N635">
        <f>(Table2[[#This Row],[1W Return vs Nifty]]-AVERAGE(Table2[1W Return vs Nifty]))/_xlfn.STDEV.P(Table2[1W Return vs Nifty])</f>
        <v>-0.44996835290692822</v>
      </c>
      <c r="O635">
        <v>497.05</v>
      </c>
      <c r="P635">
        <v>499.68927357686903</v>
      </c>
      <c r="Q635">
        <v>456.27417211414502</v>
      </c>
      <c r="R635">
        <v>49.2393155518347</v>
      </c>
      <c r="S635" s="1">
        <f>(Table2[[#This Row],[Close Price]]-Table2[[#This Row],[20D EMA]])/Table2[[#This Row],[20D EMA]]</f>
        <v>-2.7462025953123498E-2</v>
      </c>
      <c r="T635" s="1">
        <f>(Table2[[#This Row],[Close Price]]-Table2[[#This Row],[50D EMA]])/Table2[[#This Row],[50D EMA]]</f>
        <v>-3.2598805774371326E-2</v>
      </c>
      <c r="U635" s="1">
        <f>(Table2[[#This Row],[Close Price]]-Table2[[#This Row],[200D EMA]])/Table2[[#This Row],[200D EMA]]</f>
        <v>5.9450719641148037E-2</v>
      </c>
      <c r="V635">
        <v>0.575692740307439</v>
      </c>
      <c r="W635">
        <v>478.05</v>
      </c>
      <c r="X635">
        <v>498.95</v>
      </c>
      <c r="Y635">
        <v>478.05</v>
      </c>
      <c r="Z635">
        <v>498.95</v>
      </c>
      <c r="AA635">
        <v>478.05</v>
      </c>
      <c r="AB635">
        <v>504</v>
      </c>
      <c r="AC635" s="1">
        <f>(Table2[[#This Row],[Close Price]]/Table2[[#This Row],[Day Low]])-1</f>
        <v>1.1191297981382631E-2</v>
      </c>
      <c r="AD635" s="1">
        <f>(Table2[[#This Row],[Day High]]/Table2[[#This Row],[Close Price]])-1</f>
        <v>3.2167976830782097E-2</v>
      </c>
      <c r="AE635" s="1">
        <f>(Table2[[#This Row],[Close Price]]/Table2[[#This Row],[Current Week Low]])-1</f>
        <v>1.1191297981382631E-2</v>
      </c>
      <c r="AF635" s="1">
        <f>(Table2[[#This Row],[Current Week High]]/Table2[[#This Row],[Close Price]])-1</f>
        <v>3.2167976830782097E-2</v>
      </c>
      <c r="AG635" s="1">
        <f>(Table2[[#This Row],[Close Price]]/Table2[[#This Row],[Current Month Low]])-1</f>
        <v>1.1191297981382631E-2</v>
      </c>
      <c r="AH635" s="1">
        <f>(Table2[[#This Row],[Current Month High]]/Table2[[#This Row],[Close Price]])-1</f>
        <v>4.261481175010351E-2</v>
      </c>
      <c r="AI635">
        <v>22.465866776996201</v>
      </c>
      <c r="AJ635">
        <v>42.806499261447499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-0.06</v>
      </c>
      <c r="AM635" t="s">
        <v>3189</v>
      </c>
      <c r="AN635">
        <v>1.96</v>
      </c>
      <c r="AO635" t="s">
        <v>3191</v>
      </c>
      <c r="AP635">
        <v>1.5815025048220001E-2</v>
      </c>
      <c r="AQ635">
        <f>(Table2[[#This Row],[Sharpe Ratio]]-AVERAGE(Table2[Sharpe Ratio]))/_xlfn.STDEV.P(Table2[Sharpe Ratio])</f>
        <v>-0.56798540673822995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465</v>
      </c>
      <c r="AT635">
        <f>_xlfn.RANK.AVG(Table2[[#This Row],[6M Return vs Nifty Z-Score]],Table2[6M Return vs Nifty Z-Score])</f>
        <v>459</v>
      </c>
      <c r="AU635">
        <f>_xlfn.RANK.AVG(Table2[[#This Row],[Sharpe Ratio Z-Score]],Table2[Sharpe Ratio Z-Score])</f>
        <v>487</v>
      </c>
      <c r="AV635">
        <f>(Table2[[#This Row],[Rank 1Y]]+Table2[[#This Row],[Rank 6M]]+Table2[[#This Row],[Rank Sharpe]])/3</f>
        <v>470.33333333333331</v>
      </c>
    </row>
    <row r="636" spans="1:48" x14ac:dyDescent="0.3">
      <c r="A636" t="s">
        <v>869</v>
      </c>
      <c r="B636" t="s">
        <v>870</v>
      </c>
      <c r="C636" t="s">
        <v>3151</v>
      </c>
      <c r="D636" t="s">
        <v>124</v>
      </c>
      <c r="E636">
        <v>18210.234370859998</v>
      </c>
      <c r="F636">
        <v>3039.05</v>
      </c>
      <c r="G636">
        <v>-30.588413352609301</v>
      </c>
      <c r="H636">
        <f>(Table2[[#This Row],[1Y Return vs Nifty]]-AVERAGE(Table2[1Y Return vs Nifty]))/_xlfn.STDEV.P(Table2[1Y Return vs Nifty])</f>
        <v>-0.93170059118988746</v>
      </c>
      <c r="I636">
        <v>3.1465525429241299</v>
      </c>
      <c r="J636">
        <f>(Table2[[#This Row],[1M Return vs Nifty]]-AVERAGE(Table2[1M Return vs Nifty]))/_xlfn.STDEV.P(Table2[1M Return vs Nifty])</f>
        <v>0.21841137245202702</v>
      </c>
      <c r="K636">
        <v>8.4445296778792702</v>
      </c>
      <c r="L636">
        <f>(Table2[[#This Row],[6M Return vs Nifty]]-AVERAGE(Table2[6M Return vs Nifty]))/_xlfn.STDEV.P(Table2[6M Return vs Nifty])</f>
        <v>-0.16028127029947081</v>
      </c>
      <c r="M636">
        <v>0.77764914393862605</v>
      </c>
      <c r="N636">
        <f>(Table2[[#This Row],[1W Return vs Nifty]]-AVERAGE(Table2[1W Return vs Nifty]))/_xlfn.STDEV.P(Table2[1W Return vs Nifty])</f>
        <v>5.4984644607148386E-2</v>
      </c>
      <c r="O636">
        <v>2953.44</v>
      </c>
      <c r="P636">
        <v>2863.60681829949</v>
      </c>
      <c r="Q636">
        <v>2738.25252456511</v>
      </c>
      <c r="R636">
        <v>61.351852475534301</v>
      </c>
      <c r="S636" s="1">
        <f>(Table2[[#This Row],[Close Price]]-Table2[[#This Row],[20D EMA]])/Table2[[#This Row],[20D EMA]]</f>
        <v>2.8986537732271563E-2</v>
      </c>
      <c r="T636" s="1">
        <f>(Table2[[#This Row],[Close Price]]-Table2[[#This Row],[50D EMA]])/Table2[[#This Row],[50D EMA]]</f>
        <v>6.1266505086998817E-2</v>
      </c>
      <c r="U636" s="1">
        <f>(Table2[[#This Row],[Close Price]]-Table2[[#This Row],[200D EMA]])/Table2[[#This Row],[200D EMA]]</f>
        <v>0.10985015908372546</v>
      </c>
      <c r="V636">
        <v>1.1725660845050401</v>
      </c>
      <c r="W636">
        <v>2976.1</v>
      </c>
      <c r="X636">
        <v>3050</v>
      </c>
      <c r="Y636">
        <v>2976.1</v>
      </c>
      <c r="Z636">
        <v>3050</v>
      </c>
      <c r="AA636">
        <v>2939.8</v>
      </c>
      <c r="AB636">
        <v>3122</v>
      </c>
      <c r="AC636" s="1">
        <f>(Table2[[#This Row],[Close Price]]/Table2[[#This Row],[Day Low]])-1</f>
        <v>2.1151843016027794E-2</v>
      </c>
      <c r="AD636" s="1">
        <f>(Table2[[#This Row],[Day High]]/Table2[[#This Row],[Close Price]])-1</f>
        <v>3.6030996528519932E-3</v>
      </c>
      <c r="AE636" s="1">
        <f>(Table2[[#This Row],[Close Price]]/Table2[[#This Row],[Current Week Low]])-1</f>
        <v>2.1151843016027794E-2</v>
      </c>
      <c r="AF636" s="1">
        <f>(Table2[[#This Row],[Current Week High]]/Table2[[#This Row],[Close Price]])-1</f>
        <v>3.6030996528519932E-3</v>
      </c>
      <c r="AG636" s="1">
        <f>(Table2[[#This Row],[Close Price]]/Table2[[#This Row],[Current Month Low]])-1</f>
        <v>3.3760800054425388E-2</v>
      </c>
      <c r="AH636" s="1">
        <f>(Table2[[#This Row],[Current Month High]]/Table2[[#This Row],[Close Price]])-1</f>
        <v>2.7294713808591498E-2</v>
      </c>
      <c r="AI636">
        <v>6.8590513482831703</v>
      </c>
      <c r="AJ636">
        <v>36.2802690582959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-0.03</v>
      </c>
      <c r="AM636" t="s">
        <v>3189</v>
      </c>
      <c r="AN636">
        <v>4.24</v>
      </c>
      <c r="AO636" t="s">
        <v>3191</v>
      </c>
      <c r="AP636">
        <v>-8.6393229393052995E-2</v>
      </c>
      <c r="AQ636">
        <f>(Table2[[#This Row],[Sharpe Ratio]]-AVERAGE(Table2[Sharpe Ratio]))/_xlfn.STDEV.P(Table2[Sharpe Ratio])</f>
        <v>-1.7566243511667701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-2.5752101955969526</v>
      </c>
      <c r="AS636">
        <f>_xlfn.RANK.AVG(Table2[[#This Row],[1Y Return vs Nifty Z-Score]],Table2[1Y Return vs Nifty Z-Score])</f>
        <v>647</v>
      </c>
      <c r="AT636">
        <f>_xlfn.RANK.AVG(Table2[[#This Row],[6M Return vs Nifty Z-Score]],Table2[6M Return vs Nifty Z-Score])</f>
        <v>381</v>
      </c>
      <c r="AU636">
        <f>_xlfn.RANK.AVG(Table2[[#This Row],[Sharpe Ratio Z-Score]],Table2[Sharpe Ratio Z-Score])</f>
        <v>713</v>
      </c>
      <c r="AV636">
        <f>(Table2[[#This Row],[Rank 1Y]]+Table2[[#This Row],[Rank 6M]]+Table2[[#This Row],[Rank Sharpe]])/3</f>
        <v>580.33333333333337</v>
      </c>
    </row>
    <row r="637" spans="1:48" x14ac:dyDescent="0.3">
      <c r="A637" t="s">
        <v>1704</v>
      </c>
      <c r="B637" t="s">
        <v>1705</v>
      </c>
      <c r="C637" t="s">
        <v>3151</v>
      </c>
      <c r="D637" t="s">
        <v>1484</v>
      </c>
      <c r="E637">
        <v>4897.5522258299998</v>
      </c>
      <c r="F637">
        <v>840.3</v>
      </c>
      <c r="G637">
        <v>9.2492449907309702</v>
      </c>
      <c r="H637">
        <f>(Table2[[#This Row],[1Y Return vs Nifty]]-AVERAGE(Table2[1Y Return vs Nifty]))/_xlfn.STDEV.P(Table2[1Y Return vs Nifty])</f>
        <v>-0.22141565901142565</v>
      </c>
      <c r="I637">
        <v>1.8950525954884601</v>
      </c>
      <c r="J637">
        <f>(Table2[[#This Row],[1M Return vs Nifty]]-AVERAGE(Table2[1M Return vs Nifty]))/_xlfn.STDEV.P(Table2[1M Return vs Nifty])</f>
        <v>9.7364452684549879E-2</v>
      </c>
      <c r="K637">
        <v>-19.374105703684599</v>
      </c>
      <c r="L637">
        <f>(Table2[[#This Row],[6M Return vs Nifty]]-AVERAGE(Table2[6M Return vs Nifty]))/_xlfn.STDEV.P(Table2[6M Return vs Nifty])</f>
        <v>-1.0612481374114893</v>
      </c>
      <c r="M637">
        <v>0.60408967959188997</v>
      </c>
      <c r="N637">
        <f>(Table2[[#This Row],[1W Return vs Nifty]]-AVERAGE(Table2[1W Return vs Nifty]))/_xlfn.STDEV.P(Table2[1W Return vs Nifty])</f>
        <v>2.1380628920018907E-2</v>
      </c>
      <c r="O637">
        <v>840.31</v>
      </c>
      <c r="P637">
        <v>854.26248349577099</v>
      </c>
      <c r="Q637">
        <v>849.81054611422906</v>
      </c>
      <c r="R637">
        <v>73.149609719679404</v>
      </c>
      <c r="S637" s="1">
        <f>(Table2[[#This Row],[Close Price]]-Table2[[#This Row],[20D EMA]])/Table2[[#This Row],[20D EMA]]</f>
        <v>-1.1900370101499335E-5</v>
      </c>
      <c r="T637" s="1">
        <f>(Table2[[#This Row],[Close Price]]-Table2[[#This Row],[50D EMA]])/Table2[[#This Row],[50D EMA]]</f>
        <v>-1.6344488685297812E-2</v>
      </c>
      <c r="U637" s="1">
        <f>(Table2[[#This Row],[Close Price]]-Table2[[#This Row],[200D EMA]])/Table2[[#This Row],[200D EMA]]</f>
        <v>-1.1191372191974093E-2</v>
      </c>
      <c r="V637">
        <v>0.57412460663532805</v>
      </c>
      <c r="W637">
        <v>832.1</v>
      </c>
      <c r="X637">
        <v>869.9</v>
      </c>
      <c r="Y637">
        <v>832.1</v>
      </c>
      <c r="Z637">
        <v>869.9</v>
      </c>
      <c r="AA637">
        <v>822.05</v>
      </c>
      <c r="AB637">
        <v>869.9</v>
      </c>
      <c r="AC637" s="1">
        <f>(Table2[[#This Row],[Close Price]]/Table2[[#This Row],[Day Low]])-1</f>
        <v>9.8545847854825119E-3</v>
      </c>
      <c r="AD637" s="1">
        <f>(Table2[[#This Row],[Day High]]/Table2[[#This Row],[Close Price]])-1</f>
        <v>3.5225514697132088E-2</v>
      </c>
      <c r="AE637" s="1">
        <f>(Table2[[#This Row],[Close Price]]/Table2[[#This Row],[Current Week Low]])-1</f>
        <v>9.8545847854825119E-3</v>
      </c>
      <c r="AF637" s="1">
        <f>(Table2[[#This Row],[Current Week High]]/Table2[[#This Row],[Close Price]])-1</f>
        <v>3.5225514697132088E-2</v>
      </c>
      <c r="AG637" s="1">
        <f>(Table2[[#This Row],[Close Price]]/Table2[[#This Row],[Current Month Low]])-1</f>
        <v>2.2200596070798717E-2</v>
      </c>
      <c r="AH637" s="1">
        <f>(Table2[[#This Row],[Current Month High]]/Table2[[#This Row],[Close Price]])-1</f>
        <v>3.5225514697132088E-2</v>
      </c>
      <c r="AI637">
        <v>31.607759133642698</v>
      </c>
      <c r="AJ637">
        <v>39.689136397639402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-0.11</v>
      </c>
      <c r="AM637" t="s">
        <v>3189</v>
      </c>
      <c r="AN637">
        <v>3.7</v>
      </c>
      <c r="AO637" t="s">
        <v>3191</v>
      </c>
      <c r="AP637">
        <v>0.15152237232208099</v>
      </c>
      <c r="AQ637">
        <f>(Table2[[#This Row],[Sharpe Ratio]]-AVERAGE(Table2[Sharpe Ratio]))/_xlfn.STDEV.P(Table2[Sharpe Ratio])</f>
        <v>1.0102338760055485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375</v>
      </c>
      <c r="AT637">
        <f>_xlfn.RANK.AVG(Table2[[#This Row],[6M Return vs Nifty Z-Score]],Table2[6M Return vs Nifty Z-Score])</f>
        <v>669</v>
      </c>
      <c r="AU637">
        <f>_xlfn.RANK.AVG(Table2[[#This Row],[Sharpe Ratio Z-Score]],Table2[Sharpe Ratio Z-Score])</f>
        <v>117</v>
      </c>
      <c r="AV637">
        <f>(Table2[[#This Row],[Rank 1Y]]+Table2[[#This Row],[Rank 6M]]+Table2[[#This Row],[Rank Sharpe]])/3</f>
        <v>387</v>
      </c>
    </row>
    <row r="638" spans="1:48" x14ac:dyDescent="0.3">
      <c r="A638" t="s">
        <v>214</v>
      </c>
      <c r="B638" t="s">
        <v>215</v>
      </c>
      <c r="C638" t="s">
        <v>3144</v>
      </c>
      <c r="D638" t="s">
        <v>34</v>
      </c>
      <c r="E638">
        <v>120713.763562354</v>
      </c>
      <c r="F638">
        <v>109.63</v>
      </c>
      <c r="G638">
        <v>32.724760732244697</v>
      </c>
      <c r="H638">
        <f>(Table2[[#This Row],[1Y Return vs Nifty]]-AVERAGE(Table2[1Y Return vs Nifty]))/_xlfn.STDEV.P(Table2[1Y Return vs Nifty])</f>
        <v>0.19714069695227671</v>
      </c>
      <c r="I638">
        <v>-6.4908054407332401</v>
      </c>
      <c r="J638">
        <f>(Table2[[#This Row],[1M Return vs Nifty]]-AVERAGE(Table2[1M Return vs Nifty]))/_xlfn.STDEV.P(Table2[1M Return vs Nifty])</f>
        <v>-0.71372809827551242</v>
      </c>
      <c r="K638">
        <v>-25.809797688077499</v>
      </c>
      <c r="L638">
        <f>(Table2[[#This Row],[6M Return vs Nifty]]-AVERAGE(Table2[6M Return vs Nifty]))/_xlfn.STDEV.P(Table2[6M Return vs Nifty])</f>
        <v>-1.2696819863528759</v>
      </c>
      <c r="M638">
        <v>-4.3467099583953797</v>
      </c>
      <c r="N638">
        <f>(Table2[[#This Row],[1W Return vs Nifty]]-AVERAGE(Table2[1W Return vs Nifty]))/_xlfn.STDEV.P(Table2[1W Return vs Nifty])</f>
        <v>-0.93717700044897168</v>
      </c>
      <c r="O638">
        <v>114.72</v>
      </c>
      <c r="P638">
        <v>117.558591647706</v>
      </c>
      <c r="Q638">
        <v>111.334402808086</v>
      </c>
      <c r="R638">
        <v>23.0665073027325</v>
      </c>
      <c r="S638" s="1">
        <f>(Table2[[#This Row],[Close Price]]-Table2[[#This Row],[20D EMA]])/Table2[[#This Row],[20D EMA]]</f>
        <v>-4.4368898186889848E-2</v>
      </c>
      <c r="T638" s="1">
        <f>(Table2[[#This Row],[Close Price]]-Table2[[#This Row],[50D EMA]])/Table2[[#This Row],[50D EMA]]</f>
        <v>-6.7443744745309869E-2</v>
      </c>
      <c r="U638" s="1">
        <f>(Table2[[#This Row],[Close Price]]-Table2[[#This Row],[200D EMA]])/Table2[[#This Row],[200D EMA]]</f>
        <v>-1.5308860200417891E-2</v>
      </c>
      <c r="V638">
        <v>0.572853277827583</v>
      </c>
      <c r="W638">
        <v>107.2</v>
      </c>
      <c r="X638">
        <v>110.19</v>
      </c>
      <c r="Y638">
        <v>107.2</v>
      </c>
      <c r="Z638">
        <v>110.19</v>
      </c>
      <c r="AA638">
        <v>107.2</v>
      </c>
      <c r="AB638">
        <v>117.49</v>
      </c>
      <c r="AC638" s="1">
        <f>(Table2[[#This Row],[Close Price]]/Table2[[#This Row],[Day Low]])-1</f>
        <v>2.2667910447761175E-2</v>
      </c>
      <c r="AD638" s="1">
        <f>(Table2[[#This Row],[Day High]]/Table2[[#This Row],[Close Price]])-1</f>
        <v>5.1080908510443557E-3</v>
      </c>
      <c r="AE638" s="1">
        <f>(Table2[[#This Row],[Close Price]]/Table2[[#This Row],[Current Week Low]])-1</f>
        <v>2.2667910447761175E-2</v>
      </c>
      <c r="AF638" s="1">
        <f>(Table2[[#This Row],[Current Week High]]/Table2[[#This Row],[Close Price]])-1</f>
        <v>5.1080908510443557E-3</v>
      </c>
      <c r="AG638" s="1">
        <f>(Table2[[#This Row],[Close Price]]/Table2[[#This Row],[Current Month Low]])-1</f>
        <v>2.2667910447761175E-2</v>
      </c>
      <c r="AH638" s="1">
        <f>(Table2[[#This Row],[Current Month High]]/Table2[[#This Row],[Close Price]])-1</f>
        <v>7.1695703730730642E-2</v>
      </c>
      <c r="AI638">
        <v>30.3475326096871</v>
      </c>
      <c r="AJ638">
        <v>65.479245283018798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-0.14000000000000001</v>
      </c>
      <c r="AM638" t="s">
        <v>3189</v>
      </c>
      <c r="AN638">
        <v>-6.59</v>
      </c>
      <c r="AO638" t="s">
        <v>3189</v>
      </c>
      <c r="AP638">
        <v>0.123692113442956</v>
      </c>
      <c r="AQ638">
        <f>(Table2[[#This Row],[Sharpe Ratio]]-AVERAGE(Table2[Sharpe Ratio]))/_xlfn.STDEV.P(Table2[Sharpe Ratio])</f>
        <v>0.68657968860072016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245</v>
      </c>
      <c r="AT638">
        <f>_xlfn.RANK.AVG(Table2[[#This Row],[6M Return vs Nifty Z-Score]],Table2[6M Return vs Nifty Z-Score])</f>
        <v>703</v>
      </c>
      <c r="AU638">
        <f>_xlfn.RANK.AVG(Table2[[#This Row],[Sharpe Ratio Z-Score]],Table2[Sharpe Ratio Z-Score])</f>
        <v>169</v>
      </c>
      <c r="AV638">
        <f>(Table2[[#This Row],[Rank 1Y]]+Table2[[#This Row],[Rank 6M]]+Table2[[#This Row],[Rank Sharpe]])/3</f>
        <v>372.33333333333331</v>
      </c>
    </row>
    <row r="639" spans="1:48" x14ac:dyDescent="0.3">
      <c r="A639" t="s">
        <v>516</v>
      </c>
      <c r="B639" t="s">
        <v>517</v>
      </c>
      <c r="C639" t="s">
        <v>3149</v>
      </c>
      <c r="D639" t="s">
        <v>518</v>
      </c>
      <c r="E639">
        <v>40353.75</v>
      </c>
      <c r="F639">
        <v>474.75</v>
      </c>
      <c r="G639">
        <v>45.297265702426202</v>
      </c>
      <c r="H639">
        <f>(Table2[[#This Row],[1Y Return vs Nifty]]-AVERAGE(Table2[1Y Return vs Nifty]))/_xlfn.STDEV.P(Table2[1Y Return vs Nifty])</f>
        <v>0.42130198582862444</v>
      </c>
      <c r="I639">
        <v>-4.1539576553601503</v>
      </c>
      <c r="J639">
        <f>(Table2[[#This Row],[1M Return vs Nifty]]-AVERAGE(Table2[1M Return vs Nifty]))/_xlfn.STDEV.P(Table2[1M Return vs Nifty])</f>
        <v>-0.48770473569810163</v>
      </c>
      <c r="K639">
        <v>36.098450752257101</v>
      </c>
      <c r="L639">
        <f>(Table2[[#This Row],[6M Return vs Nifty]]-AVERAGE(Table2[6M Return vs Nifty]))/_xlfn.STDEV.P(Table2[6M Return vs Nifty])</f>
        <v>0.73535096658074672</v>
      </c>
      <c r="M639">
        <v>-1.4334571946593699</v>
      </c>
      <c r="N639">
        <f>(Table2[[#This Row],[1W Return vs Nifty]]-AVERAGE(Table2[1W Return vs Nifty]))/_xlfn.STDEV.P(Table2[1W Return vs Nifty])</f>
        <v>-0.37312253103910897</v>
      </c>
      <c r="O639">
        <v>494.83</v>
      </c>
      <c r="P639">
        <v>504.99534813952602</v>
      </c>
      <c r="Q639">
        <v>429.736705629227</v>
      </c>
      <c r="R639">
        <v>31.1681467566086</v>
      </c>
      <c r="S639" s="1">
        <f>(Table2[[#This Row],[Close Price]]-Table2[[#This Row],[20D EMA]])/Table2[[#This Row],[20D EMA]]</f>
        <v>-4.0579592991532416E-2</v>
      </c>
      <c r="T639" s="1">
        <f>(Table2[[#This Row],[Close Price]]-Table2[[#This Row],[50D EMA]])/Table2[[#This Row],[50D EMA]]</f>
        <v>-5.9892330198593191E-2</v>
      </c>
      <c r="U639" s="1">
        <f>(Table2[[#This Row],[Close Price]]-Table2[[#This Row],[200D EMA]])/Table2[[#This Row],[200D EMA]]</f>
        <v>0.10474621734921118</v>
      </c>
      <c r="V639">
        <v>0.57275287175588696</v>
      </c>
      <c r="W639">
        <v>466.5</v>
      </c>
      <c r="X639">
        <v>483.75</v>
      </c>
      <c r="Y639">
        <v>466.5</v>
      </c>
      <c r="Z639">
        <v>483.75</v>
      </c>
      <c r="AA639">
        <v>466.5</v>
      </c>
      <c r="AB639">
        <v>499.7</v>
      </c>
      <c r="AC639" s="1">
        <f>(Table2[[#This Row],[Close Price]]/Table2[[#This Row],[Day Low]])-1</f>
        <v>1.7684887459807008E-2</v>
      </c>
      <c r="AD639" s="1">
        <f>(Table2[[#This Row],[Day High]]/Table2[[#This Row],[Close Price]])-1</f>
        <v>1.8957345971563955E-2</v>
      </c>
      <c r="AE639" s="1">
        <f>(Table2[[#This Row],[Close Price]]/Table2[[#This Row],[Current Week Low]])-1</f>
        <v>1.7684887459807008E-2</v>
      </c>
      <c r="AF639" s="1">
        <f>(Table2[[#This Row],[Current Week High]]/Table2[[#This Row],[Close Price]])-1</f>
        <v>1.8957345971563955E-2</v>
      </c>
      <c r="AG639" s="1">
        <f>(Table2[[#This Row],[Close Price]]/Table2[[#This Row],[Current Month Low]])-1</f>
        <v>1.7684887459807008E-2</v>
      </c>
      <c r="AH639" s="1">
        <f>(Table2[[#This Row],[Current Month High]]/Table2[[#This Row],[Close Price]])-1</f>
        <v>5.2553975776724604E-2</v>
      </c>
      <c r="AI639">
        <v>30.668773038441199</v>
      </c>
      <c r="AJ639">
        <v>96.421183285064103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-0.18</v>
      </c>
      <c r="AM639" t="s">
        <v>3189</v>
      </c>
      <c r="AN639">
        <v>-7.35</v>
      </c>
      <c r="AO639" t="s">
        <v>3189</v>
      </c>
      <c r="AP639">
        <v>0.133800773127218</v>
      </c>
      <c r="AQ639">
        <f>(Table2[[#This Row],[Sharpe Ratio]]-AVERAGE(Table2[Sharpe Ratio]))/_xlfn.STDEV.P(Table2[Sharpe Ratio])</f>
        <v>0.80413914250561425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184</v>
      </c>
      <c r="AT639">
        <f>_xlfn.RANK.AVG(Table2[[#This Row],[6M Return vs Nifty Z-Score]],Table2[6M Return vs Nifty Z-Score])</f>
        <v>142</v>
      </c>
      <c r="AU639">
        <f>_xlfn.RANK.AVG(Table2[[#This Row],[Sharpe Ratio Z-Score]],Table2[Sharpe Ratio Z-Score])</f>
        <v>150</v>
      </c>
      <c r="AV639">
        <f>(Table2[[#This Row],[Rank 1Y]]+Table2[[#This Row],[Rank 6M]]+Table2[[#This Row],[Rank Sharpe]])/3</f>
        <v>158.66666666666666</v>
      </c>
    </row>
    <row r="640" spans="1:48" x14ac:dyDescent="0.3">
      <c r="A640" t="s">
        <v>920</v>
      </c>
      <c r="B640" t="s">
        <v>921</v>
      </c>
      <c r="C640" t="s">
        <v>3158</v>
      </c>
      <c r="D640" t="s">
        <v>490</v>
      </c>
      <c r="E640">
        <v>16617.628593000001</v>
      </c>
      <c r="F640">
        <v>3351.45</v>
      </c>
      <c r="G640">
        <v>-54.279657399573303</v>
      </c>
      <c r="H640">
        <f>(Table2[[#This Row],[1Y Return vs Nifty]]-AVERAGE(Table2[1Y Return vs Nifty]))/_xlfn.STDEV.P(Table2[1Y Return vs Nifty])</f>
        <v>-1.3541032717413737</v>
      </c>
      <c r="I640">
        <v>-10.5008302611012</v>
      </c>
      <c r="J640">
        <f>(Table2[[#This Row],[1M Return vs Nifty]]-AVERAGE(Table2[1M Return vs Nifty]))/_xlfn.STDEV.P(Table2[1M Return vs Nifty])</f>
        <v>-1.1015836101285188</v>
      </c>
      <c r="K640">
        <v>-0.97121344046806601</v>
      </c>
      <c r="L640">
        <f>(Table2[[#This Row],[6M Return vs Nifty]]-AVERAGE(Table2[6M Return vs Nifty]))/_xlfn.STDEV.P(Table2[6M Return vs Nifty])</f>
        <v>-0.46523054126518582</v>
      </c>
      <c r="M640">
        <v>1.0021406974384801</v>
      </c>
      <c r="N640">
        <f>(Table2[[#This Row],[1W Return vs Nifty]]-AVERAGE(Table2[1W Return vs Nifty]))/_xlfn.STDEV.P(Table2[1W Return vs Nifty])</f>
        <v>9.8449964771804857E-2</v>
      </c>
      <c r="O640">
        <v>3351.48</v>
      </c>
      <c r="P640">
        <v>3417.1411098141102</v>
      </c>
      <c r="Q640">
        <v>3515.58285488314</v>
      </c>
      <c r="R640">
        <v>54.843525985216097</v>
      </c>
      <c r="S640" s="1">
        <f>(Table2[[#This Row],[Close Price]]-Table2[[#This Row],[20D EMA]])/Table2[[#This Row],[20D EMA]]</f>
        <v>-8.9512692900450219E-6</v>
      </c>
      <c r="T640" s="1">
        <f>(Table2[[#This Row],[Close Price]]-Table2[[#This Row],[50D EMA]])/Table2[[#This Row],[50D EMA]]</f>
        <v>-1.9223996815772103E-2</v>
      </c>
      <c r="U640" s="1">
        <f>(Table2[[#This Row],[Close Price]]-Table2[[#This Row],[200D EMA]])/Table2[[#This Row],[200D EMA]]</f>
        <v>-4.668723840633137E-2</v>
      </c>
      <c r="V640">
        <v>0.56963894140402505</v>
      </c>
      <c r="W640">
        <v>3217.6</v>
      </c>
      <c r="X640">
        <v>3358.75</v>
      </c>
      <c r="Y640">
        <v>3217.6</v>
      </c>
      <c r="Z640">
        <v>3358.75</v>
      </c>
      <c r="AA640">
        <v>3217.6</v>
      </c>
      <c r="AB640">
        <v>3377.95</v>
      </c>
      <c r="AC640" s="1">
        <f>(Table2[[#This Row],[Close Price]]/Table2[[#This Row],[Day Low]])-1</f>
        <v>4.1599328692192961E-2</v>
      </c>
      <c r="AD640" s="1">
        <f>(Table2[[#This Row],[Day High]]/Table2[[#This Row],[Close Price]])-1</f>
        <v>2.1781616912084356E-3</v>
      </c>
      <c r="AE640" s="1">
        <f>(Table2[[#This Row],[Close Price]]/Table2[[#This Row],[Current Week Low]])-1</f>
        <v>4.1599328692192961E-2</v>
      </c>
      <c r="AF640" s="1">
        <f>(Table2[[#This Row],[Current Week High]]/Table2[[#This Row],[Close Price]])-1</f>
        <v>2.1781616912084356E-3</v>
      </c>
      <c r="AG640" s="1">
        <f>(Table2[[#This Row],[Close Price]]/Table2[[#This Row],[Current Month Low]])-1</f>
        <v>4.1599328692192961E-2</v>
      </c>
      <c r="AH640" s="1">
        <f>(Table2[[#This Row],[Current Month High]]/Table2[[#This Row],[Close Price]])-1</f>
        <v>7.9070253173998406E-3</v>
      </c>
      <c r="AI640">
        <v>40.506347998627398</v>
      </c>
      <c r="AJ640">
        <v>16.533667136076701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-0.12</v>
      </c>
      <c r="AM640" t="s">
        <v>3189</v>
      </c>
      <c r="AN640">
        <v>0.51</v>
      </c>
      <c r="AO640" t="s">
        <v>3191</v>
      </c>
      <c r="AP640">
        <v>-6.4854237256982999E-2</v>
      </c>
      <c r="AQ640">
        <f>(Table2[[#This Row],[Sharpe Ratio]]-AVERAGE(Table2[Sharpe Ratio]))/_xlfn.STDEV.P(Table2[Sharpe Ratio])</f>
        <v>-1.5061349458185618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722</v>
      </c>
      <c r="AT640">
        <f>_xlfn.RANK.AVG(Table2[[#This Row],[6M Return vs Nifty Z-Score]],Table2[6M Return vs Nifty Z-Score])</f>
        <v>475</v>
      </c>
      <c r="AU640">
        <f>_xlfn.RANK.AVG(Table2[[#This Row],[Sharpe Ratio Z-Score]],Table2[Sharpe Ratio Z-Score])</f>
        <v>684</v>
      </c>
      <c r="AV640">
        <f>(Table2[[#This Row],[Rank 1Y]]+Table2[[#This Row],[Rank 6M]]+Table2[[#This Row],[Rank Sharpe]])/3</f>
        <v>627</v>
      </c>
    </row>
    <row r="641" spans="1:48" x14ac:dyDescent="0.3">
      <c r="A641" t="s">
        <v>595</v>
      </c>
      <c r="B641" t="s">
        <v>596</v>
      </c>
      <c r="C641" t="s">
        <v>3149</v>
      </c>
      <c r="D641" t="s">
        <v>410</v>
      </c>
      <c r="E641">
        <v>32539.396968309899</v>
      </c>
      <c r="F641">
        <v>512.35</v>
      </c>
      <c r="G641">
        <v>7.7489615711216997</v>
      </c>
      <c r="H641">
        <f>(Table2[[#This Row],[1Y Return vs Nifty]]-AVERAGE(Table2[1Y Return vs Nifty]))/_xlfn.STDEV.P(Table2[1Y Return vs Nifty])</f>
        <v>-0.24816493974880072</v>
      </c>
      <c r="I641">
        <v>-1.04801237926359</v>
      </c>
      <c r="J641">
        <f>(Table2[[#This Row],[1M Return vs Nifty]]-AVERAGE(Table2[1M Return vs Nifty]))/_xlfn.STDEV.P(Table2[1M Return vs Nifty])</f>
        <v>-0.18729313008182541</v>
      </c>
      <c r="K641">
        <v>-10.5273153379308</v>
      </c>
      <c r="L641">
        <f>(Table2[[#This Row],[6M Return vs Nifty]]-AVERAGE(Table2[6M Return vs Nifty]))/_xlfn.STDEV.P(Table2[6M Return vs Nifty])</f>
        <v>-0.77472563584002985</v>
      </c>
      <c r="M641">
        <v>3.7127376459602002</v>
      </c>
      <c r="N641">
        <f>(Table2[[#This Row],[1W Return vs Nifty]]-AVERAGE(Table2[1W Return vs Nifty]))/_xlfn.STDEV.P(Table2[1W Return vs Nifty])</f>
        <v>0.62326687822825699</v>
      </c>
      <c r="O641">
        <v>506.04</v>
      </c>
      <c r="P641">
        <v>508.70470202912202</v>
      </c>
      <c r="Q641">
        <v>482.522407984962</v>
      </c>
      <c r="R641">
        <v>61.708626544651899</v>
      </c>
      <c r="S641" s="1">
        <f>(Table2[[#This Row],[Close Price]]-Table2[[#This Row],[20D EMA]])/Table2[[#This Row],[20D EMA]]</f>
        <v>1.2469370010275871E-2</v>
      </c>
      <c r="T641" s="1">
        <f>(Table2[[#This Row],[Close Price]]-Table2[[#This Row],[50D EMA]])/Table2[[#This Row],[50D EMA]]</f>
        <v>7.165842887509463E-3</v>
      </c>
      <c r="U641" s="1">
        <f>(Table2[[#This Row],[Close Price]]-Table2[[#This Row],[200D EMA]])/Table2[[#This Row],[200D EMA]]</f>
        <v>6.1815972732954631E-2</v>
      </c>
      <c r="V641">
        <v>0.56848710585300399</v>
      </c>
      <c r="W641">
        <v>499.1</v>
      </c>
      <c r="X641">
        <v>513</v>
      </c>
      <c r="Y641">
        <v>499.1</v>
      </c>
      <c r="Z641">
        <v>513</v>
      </c>
      <c r="AA641">
        <v>492.8</v>
      </c>
      <c r="AB641">
        <v>515.5</v>
      </c>
      <c r="AC641" s="1">
        <f>(Table2[[#This Row],[Close Price]]/Table2[[#This Row],[Day Low]])-1</f>
        <v>2.6547786014826658E-2</v>
      </c>
      <c r="AD641" s="1">
        <f>(Table2[[#This Row],[Day High]]/Table2[[#This Row],[Close Price]])-1</f>
        <v>1.2686639992192106E-3</v>
      </c>
      <c r="AE641" s="1">
        <f>(Table2[[#This Row],[Close Price]]/Table2[[#This Row],[Current Week Low]])-1</f>
        <v>2.6547786014826658E-2</v>
      </c>
      <c r="AF641" s="1">
        <f>(Table2[[#This Row],[Current Week High]]/Table2[[#This Row],[Close Price]])-1</f>
        <v>1.2686639992192106E-3</v>
      </c>
      <c r="AG641" s="1">
        <f>(Table2[[#This Row],[Close Price]]/Table2[[#This Row],[Current Month Low]])-1</f>
        <v>3.9671266233766156E-2</v>
      </c>
      <c r="AH641" s="1">
        <f>(Table2[[#This Row],[Current Month High]]/Table2[[#This Row],[Close Price]])-1</f>
        <v>6.1481409192933878E-3</v>
      </c>
      <c r="AI641">
        <v>10.8714745779252</v>
      </c>
      <c r="AJ641">
        <v>40.369863013698598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0.03</v>
      </c>
      <c r="AM641" t="s">
        <v>3191</v>
      </c>
      <c r="AN641">
        <v>0.94</v>
      </c>
      <c r="AO641" t="s">
        <v>3191</v>
      </c>
      <c r="AP641">
        <v>0.112543064446367</v>
      </c>
      <c r="AQ641">
        <f>(Table2[[#This Row],[Sharpe Ratio]]-AVERAGE(Table2[Sharpe Ratio]))/_xlfn.STDEV.P(Table2[Sharpe Ratio])</f>
        <v>0.55692094525233338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384</v>
      </c>
      <c r="AT641">
        <f>_xlfn.RANK.AVG(Table2[[#This Row],[6M Return vs Nifty Z-Score]],Table2[6M Return vs Nifty Z-Score])</f>
        <v>578</v>
      </c>
      <c r="AU641">
        <f>_xlfn.RANK.AVG(Table2[[#This Row],[Sharpe Ratio Z-Score]],Table2[Sharpe Ratio Z-Score])</f>
        <v>198</v>
      </c>
      <c r="AV641">
        <f>(Table2[[#This Row],[Rank 1Y]]+Table2[[#This Row],[Rank 6M]]+Table2[[#This Row],[Rank Sharpe]])/3</f>
        <v>386.66666666666669</v>
      </c>
    </row>
    <row r="642" spans="1:48" x14ac:dyDescent="0.3">
      <c r="A642" t="s">
        <v>757</v>
      </c>
      <c r="B642" t="s">
        <v>758</v>
      </c>
      <c r="C642" t="s">
        <v>3144</v>
      </c>
      <c r="D642" t="s">
        <v>521</v>
      </c>
      <c r="E642">
        <v>22135.3319345399</v>
      </c>
      <c r="F642">
        <v>2455.8000000000002</v>
      </c>
      <c r="G642">
        <v>4.7852260137812799</v>
      </c>
      <c r="H642">
        <f>(Table2[[#This Row],[1Y Return vs Nifty]]-AVERAGE(Table2[1Y Return vs Nifty]))/_xlfn.STDEV.P(Table2[1Y Return vs Nifty])</f>
        <v>-0.30100681843548688</v>
      </c>
      <c r="I642">
        <v>8.8309290736976997</v>
      </c>
      <c r="J642">
        <f>(Table2[[#This Row],[1M Return vs Nifty]]-AVERAGE(Table2[1M Return vs Nifty]))/_xlfn.STDEV.P(Table2[1M Return vs Nifty])</f>
        <v>0.76821264991795923</v>
      </c>
      <c r="K642">
        <v>-19.035737097674001</v>
      </c>
      <c r="L642">
        <f>(Table2[[#This Row],[6M Return vs Nifty]]-AVERAGE(Table2[6M Return vs Nifty]))/_xlfn.STDEV.P(Table2[6M Return vs Nifty])</f>
        <v>-1.0502893359208716</v>
      </c>
      <c r="M642">
        <v>-6.0285102563533002</v>
      </c>
      <c r="N642">
        <f>(Table2[[#This Row],[1W Return vs Nifty]]-AVERAGE(Table2[1W Return vs Nifty]))/_xlfn.STDEV.P(Table2[1W Return vs Nifty])</f>
        <v>-1.2628016721308983</v>
      </c>
      <c r="O642">
        <v>2466.71</v>
      </c>
      <c r="P642">
        <v>2421.9391281708899</v>
      </c>
      <c r="Q642">
        <v>2501.57396913614</v>
      </c>
      <c r="R642">
        <v>44.316281472511598</v>
      </c>
      <c r="S642" s="1">
        <f>(Table2[[#This Row],[Close Price]]-Table2[[#This Row],[20D EMA]])/Table2[[#This Row],[20D EMA]]</f>
        <v>-4.422895273461353E-3</v>
      </c>
      <c r="T642" s="1">
        <f>(Table2[[#This Row],[Close Price]]-Table2[[#This Row],[50D EMA]])/Table2[[#This Row],[50D EMA]]</f>
        <v>1.3980893010586451E-2</v>
      </c>
      <c r="U642" s="1">
        <f>(Table2[[#This Row],[Close Price]]-Table2[[#This Row],[200D EMA]])/Table2[[#This Row],[200D EMA]]</f>
        <v>-1.8298067417109719E-2</v>
      </c>
      <c r="V642">
        <v>0.56812656954503704</v>
      </c>
      <c r="W642">
        <v>2315.15</v>
      </c>
      <c r="X642">
        <v>2469.75</v>
      </c>
      <c r="Y642">
        <v>2315.15</v>
      </c>
      <c r="Z642">
        <v>2469.75</v>
      </c>
      <c r="AA642">
        <v>2315.15</v>
      </c>
      <c r="AB642">
        <v>2628.65</v>
      </c>
      <c r="AC642" s="1">
        <f>(Table2[[#This Row],[Close Price]]/Table2[[#This Row],[Day Low]])-1</f>
        <v>6.075200310994977E-2</v>
      </c>
      <c r="AD642" s="1">
        <f>(Table2[[#This Row],[Day High]]/Table2[[#This Row],[Close Price]])-1</f>
        <v>5.6804300024431154E-3</v>
      </c>
      <c r="AE642" s="1">
        <f>(Table2[[#This Row],[Close Price]]/Table2[[#This Row],[Current Week Low]])-1</f>
        <v>6.075200310994977E-2</v>
      </c>
      <c r="AF642" s="1">
        <f>(Table2[[#This Row],[Current Week High]]/Table2[[#This Row],[Close Price]])-1</f>
        <v>5.6804300024431154E-3</v>
      </c>
      <c r="AG642" s="1">
        <f>(Table2[[#This Row],[Close Price]]/Table2[[#This Row],[Current Month Low]])-1</f>
        <v>6.075200310994977E-2</v>
      </c>
      <c r="AH642" s="1">
        <f>(Table2[[#This Row],[Current Month High]]/Table2[[#This Row],[Close Price]])-1</f>
        <v>7.03843961234627E-2</v>
      </c>
      <c r="AI642">
        <v>58.644840785080198</v>
      </c>
      <c r="AJ642">
        <v>44.035190615835702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-0.08</v>
      </c>
      <c r="AM642" t="s">
        <v>3189</v>
      </c>
      <c r="AN642">
        <v>-6.15</v>
      </c>
      <c r="AO642" t="s">
        <v>3189</v>
      </c>
      <c r="AP642">
        <v>6.5429755043829002E-2</v>
      </c>
      <c r="AQ642">
        <f>(Table2[[#This Row],[Sharpe Ratio]]-AVERAGE(Table2[Sharpe Ratio]))/_xlfn.STDEV.P(Table2[Sharpe Ratio])</f>
        <v>9.013003150211165E-3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399</v>
      </c>
      <c r="AT642">
        <f>_xlfn.RANK.AVG(Table2[[#This Row],[6M Return vs Nifty Z-Score]],Table2[6M Return vs Nifty Z-Score])</f>
        <v>668</v>
      </c>
      <c r="AU642">
        <f>_xlfn.RANK.AVG(Table2[[#This Row],[Sharpe Ratio Z-Score]],Table2[Sharpe Ratio Z-Score])</f>
        <v>348</v>
      </c>
      <c r="AV642">
        <f>(Table2[[#This Row],[Rank 1Y]]+Table2[[#This Row],[Rank 6M]]+Table2[[#This Row],[Rank Sharpe]])/3</f>
        <v>471.66666666666669</v>
      </c>
    </row>
    <row r="643" spans="1:48" x14ac:dyDescent="0.3">
      <c r="A643" t="s">
        <v>432</v>
      </c>
      <c r="B643" t="s">
        <v>433</v>
      </c>
      <c r="C643" t="s">
        <v>3152</v>
      </c>
      <c r="D643" t="s">
        <v>127</v>
      </c>
      <c r="E643">
        <v>52833.548971598997</v>
      </c>
      <c r="F643">
        <v>127.91</v>
      </c>
      <c r="G643">
        <v>2.1593406396966501</v>
      </c>
      <c r="H643">
        <f>(Table2[[#This Row],[1Y Return vs Nifty]]-AVERAGE(Table2[1Y Return vs Nifty]))/_xlfn.STDEV.P(Table2[1Y Return vs Nifty])</f>
        <v>-0.34782500234493119</v>
      </c>
      <c r="I643">
        <v>-6.9568565352137499</v>
      </c>
      <c r="J643">
        <f>(Table2[[#This Row],[1M Return vs Nifty]]-AVERAGE(Table2[1M Return vs Nifty]))/_xlfn.STDEV.P(Table2[1M Return vs Nifty])</f>
        <v>-0.75880524714533049</v>
      </c>
      <c r="K643">
        <v>-15.6182288430419</v>
      </c>
      <c r="L643">
        <f>(Table2[[#This Row],[6M Return vs Nifty]]-AVERAGE(Table2[6M Return vs Nifty]))/_xlfn.STDEV.P(Table2[6M Return vs Nifty])</f>
        <v>-0.93960591585829301</v>
      </c>
      <c r="M643">
        <v>-2.1584617432273498</v>
      </c>
      <c r="N643">
        <f>(Table2[[#This Row],[1W Return vs Nifty]]-AVERAGE(Table2[1W Return vs Nifty]))/_xlfn.STDEV.P(Table2[1W Return vs Nifty])</f>
        <v>-0.51349553988088692</v>
      </c>
      <c r="O643">
        <v>133.34</v>
      </c>
      <c r="P643">
        <v>138.866670359995</v>
      </c>
      <c r="Q643">
        <v>133.40415922432001</v>
      </c>
      <c r="R643">
        <v>31.078785972847399</v>
      </c>
      <c r="S643" s="1">
        <f>(Table2[[#This Row],[Close Price]]-Table2[[#This Row],[20D EMA]])/Table2[[#This Row],[20D EMA]]</f>
        <v>-4.0722963851807459E-2</v>
      </c>
      <c r="T643" s="1">
        <f>(Table2[[#This Row],[Close Price]]-Table2[[#This Row],[50D EMA]])/Table2[[#This Row],[50D EMA]]</f>
        <v>-7.8900648597616418E-2</v>
      </c>
      <c r="U643" s="1">
        <f>(Table2[[#This Row],[Close Price]]-Table2[[#This Row],[200D EMA]])/Table2[[#This Row],[200D EMA]]</f>
        <v>-4.1184317312637518E-2</v>
      </c>
      <c r="V643">
        <v>0.56385060465542702</v>
      </c>
      <c r="W643">
        <v>126.11</v>
      </c>
      <c r="X643">
        <v>129.35</v>
      </c>
      <c r="Y643">
        <v>126.11</v>
      </c>
      <c r="Z643">
        <v>129.35</v>
      </c>
      <c r="AA643">
        <v>126.11</v>
      </c>
      <c r="AB643">
        <v>134.13999999999999</v>
      </c>
      <c r="AC643" s="1">
        <f>(Table2[[#This Row],[Close Price]]/Table2[[#This Row],[Day Low]])-1</f>
        <v>1.4273253508841455E-2</v>
      </c>
      <c r="AD643" s="1">
        <f>(Table2[[#This Row],[Day High]]/Table2[[#This Row],[Close Price]])-1</f>
        <v>1.1257915721992084E-2</v>
      </c>
      <c r="AE643" s="1">
        <f>(Table2[[#This Row],[Close Price]]/Table2[[#This Row],[Current Week Low]])-1</f>
        <v>1.4273253508841455E-2</v>
      </c>
      <c r="AF643" s="1">
        <f>(Table2[[#This Row],[Current Week High]]/Table2[[#This Row],[Close Price]])-1</f>
        <v>1.1257915721992084E-2</v>
      </c>
      <c r="AG643" s="1">
        <f>(Table2[[#This Row],[Close Price]]/Table2[[#This Row],[Current Month Low]])-1</f>
        <v>1.4273253508841455E-2</v>
      </c>
      <c r="AH643" s="1">
        <f>(Table2[[#This Row],[Current Month High]]/Table2[[#This Row],[Close Price]])-1</f>
        <v>4.8706121491673748E-2</v>
      </c>
      <c r="AI643">
        <v>37.088577906340298</v>
      </c>
      <c r="AJ643">
        <v>56.3691931540342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-0.09</v>
      </c>
      <c r="AM643" t="s">
        <v>3189</v>
      </c>
      <c r="AN643">
        <v>-4.46</v>
      </c>
      <c r="AO643" t="s">
        <v>3189</v>
      </c>
      <c r="AP643">
        <v>-5.8311068727420002E-3</v>
      </c>
      <c r="AQ643">
        <f>(Table2[[#This Row],[Sharpe Ratio]]-AVERAGE(Table2[Sharpe Ratio]))/_xlfn.STDEV.P(Table2[Sharpe Ratio])</f>
        <v>-0.81972080265262615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418</v>
      </c>
      <c r="AT643">
        <f>_xlfn.RANK.AVG(Table2[[#This Row],[6M Return vs Nifty Z-Score]],Table2[6M Return vs Nifty Z-Score])</f>
        <v>636</v>
      </c>
      <c r="AU643">
        <f>_xlfn.RANK.AVG(Table2[[#This Row],[Sharpe Ratio Z-Score]],Table2[Sharpe Ratio Z-Score])</f>
        <v>591</v>
      </c>
      <c r="AV643">
        <f>(Table2[[#This Row],[Rank 1Y]]+Table2[[#This Row],[Rank 6M]]+Table2[[#This Row],[Rank Sharpe]])/3</f>
        <v>548.33333333333337</v>
      </c>
    </row>
    <row r="644" spans="1:48" x14ac:dyDescent="0.3">
      <c r="A644" t="s">
        <v>466</v>
      </c>
      <c r="B644" t="s">
        <v>467</v>
      </c>
      <c r="C644" t="s">
        <v>3146</v>
      </c>
      <c r="D644" t="s">
        <v>118</v>
      </c>
      <c r="E644">
        <v>46846.915317225001</v>
      </c>
      <c r="F644">
        <v>360.45</v>
      </c>
      <c r="G644">
        <v>-26.7354819777693</v>
      </c>
      <c r="H644">
        <f>(Table2[[#This Row],[1Y Return vs Nifty]]-AVERAGE(Table2[1Y Return vs Nifty]))/_xlfn.STDEV.P(Table2[1Y Return vs Nifty])</f>
        <v>-0.86300480900609366</v>
      </c>
      <c r="I644">
        <v>-9.9760323343086501</v>
      </c>
      <c r="J644">
        <f>(Table2[[#This Row],[1M Return vs Nifty]]-AVERAGE(Table2[1M Return vs Nifty]))/_xlfn.STDEV.P(Table2[1M Return vs Nifty])</f>
        <v>-1.0508243810380506</v>
      </c>
      <c r="K644">
        <v>-8.7063346205787493</v>
      </c>
      <c r="L644">
        <f>(Table2[[#This Row],[6M Return vs Nifty]]-AVERAGE(Table2[6M Return vs Nifty]))/_xlfn.STDEV.P(Table2[6M Return vs Nifty])</f>
        <v>-0.7157492241835699</v>
      </c>
      <c r="M644">
        <v>1.2439116061964901</v>
      </c>
      <c r="N644">
        <f>(Table2[[#This Row],[1W Return vs Nifty]]-AVERAGE(Table2[1W Return vs Nifty]))/_xlfn.STDEV.P(Table2[1W Return vs Nifty])</f>
        <v>0.1452608571721449</v>
      </c>
      <c r="O644">
        <v>366.58</v>
      </c>
      <c r="P644">
        <v>358.661953682589</v>
      </c>
      <c r="Q644">
        <v>358.08639698918699</v>
      </c>
      <c r="R644">
        <v>41.129367862884102</v>
      </c>
      <c r="S644" s="1">
        <f>(Table2[[#This Row],[Close Price]]-Table2[[#This Row],[20D EMA]])/Table2[[#This Row],[20D EMA]]</f>
        <v>-1.672213432265807E-2</v>
      </c>
      <c r="T644" s="1">
        <f>(Table2[[#This Row],[Close Price]]-Table2[[#This Row],[50D EMA]])/Table2[[#This Row],[50D EMA]]</f>
        <v>4.985324757901098E-3</v>
      </c>
      <c r="U644" s="1">
        <f>(Table2[[#This Row],[Close Price]]-Table2[[#This Row],[200D EMA]])/Table2[[#This Row],[200D EMA]]</f>
        <v>6.6006500964189583E-3</v>
      </c>
      <c r="V644">
        <v>0.64335290843064197</v>
      </c>
      <c r="W644">
        <v>355.4</v>
      </c>
      <c r="X644">
        <v>363.45</v>
      </c>
      <c r="Y644">
        <v>355.4</v>
      </c>
      <c r="Z644">
        <v>363.45</v>
      </c>
      <c r="AA644">
        <v>355.4</v>
      </c>
      <c r="AB644">
        <v>380.3</v>
      </c>
      <c r="AC644" s="1">
        <f>(Table2[[#This Row],[Close Price]]/Table2[[#This Row],[Day Low]])-1</f>
        <v>1.4209341586944424E-2</v>
      </c>
      <c r="AD644" s="1">
        <f>(Table2[[#This Row],[Day High]]/Table2[[#This Row],[Close Price]])-1</f>
        <v>8.3229296712443723E-3</v>
      </c>
      <c r="AE644" s="1">
        <f>(Table2[[#This Row],[Close Price]]/Table2[[#This Row],[Current Week Low]])-1</f>
        <v>1.4209341586944424E-2</v>
      </c>
      <c r="AF644" s="1">
        <f>(Table2[[#This Row],[Current Week High]]/Table2[[#This Row],[Close Price]])-1</f>
        <v>8.3229296712443723E-3</v>
      </c>
      <c r="AG644" s="1">
        <f>(Table2[[#This Row],[Close Price]]/Table2[[#This Row],[Current Month Low]])-1</f>
        <v>1.4209341586944424E-2</v>
      </c>
      <c r="AH644" s="1">
        <f>(Table2[[#This Row],[Current Month High]]/Table2[[#This Row],[Close Price]])-1</f>
        <v>5.5070051324733083E-2</v>
      </c>
      <c r="AI644">
        <v>13.885421001525801</v>
      </c>
      <c r="AJ644">
        <v>26.1196641007697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-7.0000000000000007E-2</v>
      </c>
      <c r="AM644" t="s">
        <v>3189</v>
      </c>
      <c r="AN644">
        <v>-5.27</v>
      </c>
      <c r="AO644" t="s">
        <v>3189</v>
      </c>
      <c r="AP644">
        <v>-4.4267263140620001E-3</v>
      </c>
      <c r="AQ644">
        <f>(Table2[[#This Row],[Sharpe Ratio]]-AVERAGE(Table2[Sharpe Ratio]))/_xlfn.STDEV.P(Table2[Sharpe Ratio])</f>
        <v>-0.80338844834356682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-3.2877060053991367</v>
      </c>
      <c r="AS644">
        <f>_xlfn.RANK.AVG(Table2[[#This Row],[1Y Return vs Nifty Z-Score]],Table2[1Y Return vs Nifty Z-Score])</f>
        <v>620</v>
      </c>
      <c r="AT644">
        <f>_xlfn.RANK.AVG(Table2[[#This Row],[6M Return vs Nifty Z-Score]],Table2[6M Return vs Nifty Z-Score])</f>
        <v>559</v>
      </c>
      <c r="AU644">
        <f>_xlfn.RANK.AVG(Table2[[#This Row],[Sharpe Ratio Z-Score]],Table2[Sharpe Ratio Z-Score])</f>
        <v>587</v>
      </c>
      <c r="AV644">
        <f>(Table2[[#This Row],[Rank 1Y]]+Table2[[#This Row],[Rank 6M]]+Table2[[#This Row],[Rank Sharpe]])/3</f>
        <v>588.66666666666663</v>
      </c>
    </row>
    <row r="645" spans="1:48" x14ac:dyDescent="0.3">
      <c r="A645" t="s">
        <v>1260</v>
      </c>
      <c r="B645" t="s">
        <v>1261</v>
      </c>
      <c r="C645" t="s">
        <v>3153</v>
      </c>
      <c r="D645" t="s">
        <v>78</v>
      </c>
      <c r="E645">
        <v>9320.6459278599996</v>
      </c>
      <c r="F645">
        <v>792.1</v>
      </c>
      <c r="G645">
        <v>-7.8460708828044803</v>
      </c>
      <c r="H645">
        <f>(Table2[[#This Row],[1Y Return vs Nifty]]-AVERAGE(Table2[1Y Return vs Nifty]))/_xlfn.STDEV.P(Table2[1Y Return vs Nifty])</f>
        <v>-0.52621633708223892</v>
      </c>
      <c r="I645">
        <v>-7.29903475430506</v>
      </c>
      <c r="J645">
        <f>(Table2[[#This Row],[1M Return vs Nifty]]-AVERAGE(Table2[1M Return vs Nifty]))/_xlfn.STDEV.P(Table2[1M Return vs Nifty])</f>
        <v>-0.79190122890497272</v>
      </c>
      <c r="K645">
        <v>-22.4414042604574</v>
      </c>
      <c r="L645">
        <f>(Table2[[#This Row],[6M Return vs Nifty]]-AVERAGE(Table2[6M Return vs Nifty]))/_xlfn.STDEV.P(Table2[6M Return vs Nifty])</f>
        <v>-1.160589256531382</v>
      </c>
      <c r="M645">
        <v>-4.3226216153736799E-2</v>
      </c>
      <c r="N645">
        <f>(Table2[[#This Row],[1W Return vs Nifty]]-AVERAGE(Table2[1W Return vs Nifty]))/_xlfn.STDEV.P(Table2[1W Return vs Nifty])</f>
        <v>-0.10395055712067702</v>
      </c>
      <c r="O645">
        <v>796.8</v>
      </c>
      <c r="P645">
        <v>814.73177679091395</v>
      </c>
      <c r="Q645">
        <v>815.61054350189499</v>
      </c>
      <c r="R645">
        <v>50.201822009643998</v>
      </c>
      <c r="S645" s="1">
        <f>(Table2[[#This Row],[Close Price]]-Table2[[#This Row],[20D EMA]])/Table2[[#This Row],[20D EMA]]</f>
        <v>-5.8985943775099548E-3</v>
      </c>
      <c r="T645" s="1">
        <f>(Table2[[#This Row],[Close Price]]-Table2[[#This Row],[50D EMA]])/Table2[[#This Row],[50D EMA]]</f>
        <v>-2.7778193309283387E-2</v>
      </c>
      <c r="U645" s="1">
        <f>(Table2[[#This Row],[Close Price]]-Table2[[#This Row],[200D EMA]])/Table2[[#This Row],[200D EMA]]</f>
        <v>-2.8825698354695617E-2</v>
      </c>
      <c r="V645">
        <v>0.56342835903887101</v>
      </c>
      <c r="W645">
        <v>768.45</v>
      </c>
      <c r="X645">
        <v>794.8</v>
      </c>
      <c r="Y645">
        <v>768.45</v>
      </c>
      <c r="Z645">
        <v>794.8</v>
      </c>
      <c r="AA645">
        <v>768.45</v>
      </c>
      <c r="AB645">
        <v>808.5</v>
      </c>
      <c r="AC645" s="1">
        <f>(Table2[[#This Row],[Close Price]]/Table2[[#This Row],[Day Low]])-1</f>
        <v>3.0776237881449564E-2</v>
      </c>
      <c r="AD645" s="1">
        <f>(Table2[[#This Row],[Day High]]/Table2[[#This Row],[Close Price]])-1</f>
        <v>3.4086605226610889E-3</v>
      </c>
      <c r="AE645" s="1">
        <f>(Table2[[#This Row],[Close Price]]/Table2[[#This Row],[Current Week Low]])-1</f>
        <v>3.0776237881449564E-2</v>
      </c>
      <c r="AF645" s="1">
        <f>(Table2[[#This Row],[Current Week High]]/Table2[[#This Row],[Close Price]])-1</f>
        <v>3.4086605226610889E-3</v>
      </c>
      <c r="AG645" s="1">
        <f>(Table2[[#This Row],[Close Price]]/Table2[[#This Row],[Current Month Low]])-1</f>
        <v>3.0776237881449564E-2</v>
      </c>
      <c r="AH645" s="1">
        <f>(Table2[[#This Row],[Current Month High]]/Table2[[#This Row],[Close Price]])-1</f>
        <v>2.0704456508016555E-2</v>
      </c>
      <c r="AI645">
        <v>26.234061355889299</v>
      </c>
      <c r="AJ645">
        <v>26.1406162911059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-0.09</v>
      </c>
      <c r="AM645" t="s">
        <v>3189</v>
      </c>
      <c r="AN645">
        <v>1.59</v>
      </c>
      <c r="AO645" t="s">
        <v>3191</v>
      </c>
      <c r="AP645">
        <v>4.1453731053300001E-4</v>
      </c>
      <c r="AQ645">
        <f>(Table2[[#This Row],[Sharpe Ratio]]-AVERAGE(Table2[Sharpe Ratio]))/_xlfn.STDEV.P(Table2[Sharpe Ratio])</f>
        <v>-0.74708659174796943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489</v>
      </c>
      <c r="AT645">
        <f>_xlfn.RANK.AVG(Table2[[#This Row],[6M Return vs Nifty Z-Score]],Table2[6M Return vs Nifty Z-Score])</f>
        <v>688</v>
      </c>
      <c r="AU645">
        <f>_xlfn.RANK.AVG(Table2[[#This Row],[Sharpe Ratio Z-Score]],Table2[Sharpe Ratio Z-Score])</f>
        <v>530</v>
      </c>
      <c r="AV645">
        <f>(Table2[[#This Row],[Rank 1Y]]+Table2[[#This Row],[Rank 6M]]+Table2[[#This Row],[Rank Sharpe]])/3</f>
        <v>569</v>
      </c>
    </row>
    <row r="646" spans="1:48" x14ac:dyDescent="0.3">
      <c r="A646" t="s">
        <v>624</v>
      </c>
      <c r="B646" t="s">
        <v>625</v>
      </c>
      <c r="C646" t="s">
        <v>3156</v>
      </c>
      <c r="D646" t="s">
        <v>407</v>
      </c>
      <c r="E646">
        <v>30233.881389465001</v>
      </c>
      <c r="F646">
        <v>408.85</v>
      </c>
      <c r="G646">
        <v>-31.6312784662165</v>
      </c>
      <c r="H646">
        <f>(Table2[[#This Row],[1Y Return vs Nifty]]-AVERAGE(Table2[1Y Return vs Nifty]))/_xlfn.STDEV.P(Table2[1Y Return vs Nifty])</f>
        <v>-0.95029433909810501</v>
      </c>
      <c r="I646">
        <v>-2.5771207077924698</v>
      </c>
      <c r="J646">
        <f>(Table2[[#This Row],[1M Return vs Nifty]]-AVERAGE(Table2[1M Return vs Nifty]))/_xlfn.STDEV.P(Table2[1M Return vs Nifty])</f>
        <v>-0.3351907416945743</v>
      </c>
      <c r="K646">
        <v>-21.308149027715501</v>
      </c>
      <c r="L646">
        <f>(Table2[[#This Row],[6M Return vs Nifty]]-AVERAGE(Table2[6M Return vs Nifty]))/_xlfn.STDEV.P(Table2[6M Return vs Nifty])</f>
        <v>-1.1238863269060697</v>
      </c>
      <c r="M646">
        <v>-1.1920821977401199</v>
      </c>
      <c r="N646">
        <f>(Table2[[#This Row],[1W Return vs Nifty]]-AVERAGE(Table2[1W Return vs Nifty]))/_xlfn.STDEV.P(Table2[1W Return vs Nifty])</f>
        <v>-0.32638829379376427</v>
      </c>
      <c r="O646">
        <v>416.68</v>
      </c>
      <c r="P646">
        <v>411.82163502749302</v>
      </c>
      <c r="Q646">
        <v>415.91896398237901</v>
      </c>
      <c r="R646">
        <v>36.3472355491323</v>
      </c>
      <c r="S646" s="1">
        <f>(Table2[[#This Row],[Close Price]]-Table2[[#This Row],[20D EMA]])/Table2[[#This Row],[20D EMA]]</f>
        <v>-1.8791398675242352E-2</v>
      </c>
      <c r="T646" s="1">
        <f>(Table2[[#This Row],[Close Price]]-Table2[[#This Row],[50D EMA]])/Table2[[#This Row],[50D EMA]]</f>
        <v>-7.2158302885048983E-3</v>
      </c>
      <c r="U646" s="1">
        <f>(Table2[[#This Row],[Close Price]]-Table2[[#This Row],[200D EMA]])/Table2[[#This Row],[200D EMA]]</f>
        <v>-1.6996012672022512E-2</v>
      </c>
      <c r="V646">
        <v>0.56077714338770601</v>
      </c>
      <c r="W646">
        <v>398.5</v>
      </c>
      <c r="X646">
        <v>411.95</v>
      </c>
      <c r="Y646">
        <v>398.5</v>
      </c>
      <c r="Z646">
        <v>411.95</v>
      </c>
      <c r="AA646">
        <v>398.5</v>
      </c>
      <c r="AB646">
        <v>427.7</v>
      </c>
      <c r="AC646" s="1">
        <f>(Table2[[#This Row],[Close Price]]/Table2[[#This Row],[Day Low]])-1</f>
        <v>2.59723964868257E-2</v>
      </c>
      <c r="AD646" s="1">
        <f>(Table2[[#This Row],[Day High]]/Table2[[#This Row],[Close Price]])-1</f>
        <v>7.5822428763603344E-3</v>
      </c>
      <c r="AE646" s="1">
        <f>(Table2[[#This Row],[Close Price]]/Table2[[#This Row],[Current Week Low]])-1</f>
        <v>2.59723964868257E-2</v>
      </c>
      <c r="AF646" s="1">
        <f>(Table2[[#This Row],[Current Week High]]/Table2[[#This Row],[Close Price]])-1</f>
        <v>7.5822428763603344E-3</v>
      </c>
      <c r="AG646" s="1">
        <f>(Table2[[#This Row],[Close Price]]/Table2[[#This Row],[Current Month Low]])-1</f>
        <v>2.59723964868257E-2</v>
      </c>
      <c r="AH646" s="1">
        <f>(Table2[[#This Row],[Current Month High]]/Table2[[#This Row],[Close Price]])-1</f>
        <v>4.6104928457869621E-2</v>
      </c>
      <c r="AI646">
        <v>19.359178182707499</v>
      </c>
      <c r="AJ646">
        <v>15.42913608131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</v>
      </c>
      <c r="AM646" t="s">
        <v>3190</v>
      </c>
      <c r="AN646">
        <v>-2.93</v>
      </c>
      <c r="AO646" t="s">
        <v>3189</v>
      </c>
      <c r="AP646">
        <v>-7.0657258419960997E-2</v>
      </c>
      <c r="AQ646">
        <f>(Table2[[#This Row],[Sharpe Ratio]]-AVERAGE(Table2[Sharpe Ratio]))/_xlfn.STDEV.P(Table2[Sharpe Ratio])</f>
        <v>-1.5736216374499301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657</v>
      </c>
      <c r="AT646">
        <f>_xlfn.RANK.AVG(Table2[[#This Row],[6M Return vs Nifty Z-Score]],Table2[6M Return vs Nifty Z-Score])</f>
        <v>680</v>
      </c>
      <c r="AU646">
        <f>_xlfn.RANK.AVG(Table2[[#This Row],[Sharpe Ratio Z-Score]],Table2[Sharpe Ratio Z-Score])</f>
        <v>693</v>
      </c>
      <c r="AV646">
        <f>(Table2[[#This Row],[Rank 1Y]]+Table2[[#This Row],[Rank 6M]]+Table2[[#This Row],[Rank Sharpe]])/3</f>
        <v>676.66666666666663</v>
      </c>
    </row>
    <row r="647" spans="1:48" x14ac:dyDescent="0.3">
      <c r="A647" t="s">
        <v>927</v>
      </c>
      <c r="B647" t="s">
        <v>928</v>
      </c>
      <c r="C647" t="s">
        <v>3155</v>
      </c>
      <c r="D647" t="s">
        <v>769</v>
      </c>
      <c r="E647">
        <v>16333.80579</v>
      </c>
      <c r="F647">
        <v>3922.2</v>
      </c>
      <c r="G647">
        <v>24.784339977024601</v>
      </c>
      <c r="H647">
        <f>(Table2[[#This Row],[1Y Return vs Nifty]]-AVERAGE(Table2[1Y Return vs Nifty]))/_xlfn.STDEV.P(Table2[1Y Return vs Nifty])</f>
        <v>5.5567084141452505E-2</v>
      </c>
      <c r="I647">
        <v>-5.2734265673045897</v>
      </c>
      <c r="J647">
        <f>(Table2[[#This Row],[1M Return vs Nifty]]-AVERAGE(Table2[1M Return vs Nifty]))/_xlfn.STDEV.P(Table2[1M Return vs Nifty])</f>
        <v>-0.59598141908429003</v>
      </c>
      <c r="K647">
        <v>11.8523293985217</v>
      </c>
      <c r="L647">
        <f>(Table2[[#This Row],[6M Return vs Nifty]]-AVERAGE(Table2[6M Return vs Nifty]))/_xlfn.STDEV.P(Table2[6M Return vs Nifty])</f>
        <v>-4.9912282175517096E-2</v>
      </c>
      <c r="M647">
        <v>5.4777343958995104</v>
      </c>
      <c r="N647">
        <f>(Table2[[#This Row],[1W Return vs Nifty]]-AVERAGE(Table2[1W Return vs Nifty]))/_xlfn.STDEV.P(Table2[1W Return vs Nifty])</f>
        <v>0.96499977476567655</v>
      </c>
      <c r="O647">
        <v>3971.14</v>
      </c>
      <c r="P647">
        <v>4108.5135482779897</v>
      </c>
      <c r="Q647">
        <v>3605.6599570343401</v>
      </c>
      <c r="R647">
        <v>48.260609132398997</v>
      </c>
      <c r="S647" s="1">
        <f>(Table2[[#This Row],[Close Price]]-Table2[[#This Row],[20D EMA]])/Table2[[#This Row],[20D EMA]]</f>
        <v>-1.2323917061599455E-2</v>
      </c>
      <c r="T647" s="1">
        <f>(Table2[[#This Row],[Close Price]]-Table2[[#This Row],[50D EMA]])/Table2[[#This Row],[50D EMA]]</f>
        <v>-4.534816450978478E-2</v>
      </c>
      <c r="U647" s="1">
        <f>(Table2[[#This Row],[Close Price]]-Table2[[#This Row],[200D EMA]])/Table2[[#This Row],[200D EMA]]</f>
        <v>8.778976573986591E-2</v>
      </c>
      <c r="V647">
        <v>0.56035274453136197</v>
      </c>
      <c r="W647">
        <v>3832</v>
      </c>
      <c r="X647">
        <v>3955</v>
      </c>
      <c r="Y647">
        <v>3832</v>
      </c>
      <c r="Z647">
        <v>3955</v>
      </c>
      <c r="AA647">
        <v>3770.25</v>
      </c>
      <c r="AB647">
        <v>4188.8</v>
      </c>
      <c r="AC647" s="1">
        <f>(Table2[[#This Row],[Close Price]]/Table2[[#This Row],[Day Low]])-1</f>
        <v>2.3538622129436249E-2</v>
      </c>
      <c r="AD647" s="1">
        <f>(Table2[[#This Row],[Day High]]/Table2[[#This Row],[Close Price]])-1</f>
        <v>8.3626536127683337E-3</v>
      </c>
      <c r="AE647" s="1">
        <f>(Table2[[#This Row],[Close Price]]/Table2[[#This Row],[Current Week Low]])-1</f>
        <v>2.3538622129436249E-2</v>
      </c>
      <c r="AF647" s="1">
        <f>(Table2[[#This Row],[Current Week High]]/Table2[[#This Row],[Close Price]])-1</f>
        <v>8.3626536127683337E-3</v>
      </c>
      <c r="AG647" s="1">
        <f>(Table2[[#This Row],[Close Price]]/Table2[[#This Row],[Current Month Low]])-1</f>
        <v>4.0302367217027957E-2</v>
      </c>
      <c r="AH647" s="1">
        <f>(Table2[[#This Row],[Current Month High]]/Table2[[#This Row],[Close Price]])-1</f>
        <v>6.7972056498903699E-2</v>
      </c>
      <c r="AI647">
        <v>39.921472642904497</v>
      </c>
      <c r="AJ647">
        <v>105.884359990551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-0.14000000000000001</v>
      </c>
      <c r="AM647" t="s">
        <v>3189</v>
      </c>
      <c r="AN647">
        <v>0.23</v>
      </c>
      <c r="AO647" t="s">
        <v>3191</v>
      </c>
      <c r="AP647">
        <v>0.127535474659356</v>
      </c>
      <c r="AQ647">
        <f>(Table2[[#This Row],[Sharpe Ratio]]-AVERAGE(Table2[Sharpe Ratio]))/_xlfn.STDEV.P(Table2[Sharpe Ratio])</f>
        <v>0.73127636055048117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286</v>
      </c>
      <c r="AT647">
        <f>_xlfn.RANK.AVG(Table2[[#This Row],[6M Return vs Nifty Z-Score]],Table2[6M Return vs Nifty Z-Score])</f>
        <v>338</v>
      </c>
      <c r="AU647">
        <f>_xlfn.RANK.AVG(Table2[[#This Row],[Sharpe Ratio Z-Score]],Table2[Sharpe Ratio Z-Score])</f>
        <v>161</v>
      </c>
      <c r="AV647">
        <f>(Table2[[#This Row],[Rank 1Y]]+Table2[[#This Row],[Rank 6M]]+Table2[[#This Row],[Rank Sharpe]])/3</f>
        <v>261.66666666666669</v>
      </c>
    </row>
    <row r="648" spans="1:48" x14ac:dyDescent="0.3">
      <c r="A648" t="s">
        <v>1403</v>
      </c>
      <c r="B648" t="s">
        <v>1404</v>
      </c>
      <c r="C648" t="s">
        <v>3152</v>
      </c>
      <c r="D648" t="s">
        <v>1405</v>
      </c>
      <c r="E648">
        <v>7901.33074313</v>
      </c>
      <c r="F648">
        <v>388.3</v>
      </c>
      <c r="G648">
        <v>37.886871352776602</v>
      </c>
      <c r="H648">
        <f>(Table2[[#This Row],[1Y Return vs Nifty]]-AVERAGE(Table2[1Y Return vs Nifty]))/_xlfn.STDEV.P(Table2[1Y Return vs Nifty])</f>
        <v>0.28917847086965776</v>
      </c>
      <c r="I648">
        <v>-14.8525418983011</v>
      </c>
      <c r="J648">
        <f>(Table2[[#This Row],[1M Return vs Nifty]]-AVERAGE(Table2[1M Return vs Nifty]))/_xlfn.STDEV.P(Table2[1M Return vs Nifty])</f>
        <v>-1.5224875745902589</v>
      </c>
      <c r="K648">
        <v>18.702671854130799</v>
      </c>
      <c r="L648">
        <f>(Table2[[#This Row],[6M Return vs Nifty]]-AVERAGE(Table2[6M Return vs Nifty]))/_xlfn.STDEV.P(Table2[6M Return vs Nifty])</f>
        <v>0.1719509219759302</v>
      </c>
      <c r="M648">
        <v>1.29127458691412</v>
      </c>
      <c r="N648">
        <f>(Table2[[#This Row],[1W Return vs Nifty]]-AVERAGE(Table2[1W Return vs Nifty]))/_xlfn.STDEV.P(Table2[1W Return vs Nifty])</f>
        <v>0.15443112255072883</v>
      </c>
      <c r="O648">
        <v>408.8</v>
      </c>
      <c r="P648">
        <v>436.968628272209</v>
      </c>
      <c r="Q648">
        <v>388.78171538901501</v>
      </c>
      <c r="R648">
        <v>34.131170068055503</v>
      </c>
      <c r="S648" s="1">
        <f>(Table2[[#This Row],[Close Price]]-Table2[[#This Row],[20D EMA]])/Table2[[#This Row],[20D EMA]]</f>
        <v>-5.0146771037181993E-2</v>
      </c>
      <c r="T648" s="1">
        <f>(Table2[[#This Row],[Close Price]]-Table2[[#This Row],[50D EMA]])/Table2[[#This Row],[50D EMA]]</f>
        <v>-0.1113778544346459</v>
      </c>
      <c r="U648" s="1">
        <f>(Table2[[#This Row],[Close Price]]-Table2[[#This Row],[200D EMA]])/Table2[[#This Row],[200D EMA]]</f>
        <v>-1.2390381799025436E-3</v>
      </c>
      <c r="V648">
        <v>0.56014514734223897</v>
      </c>
      <c r="W648">
        <v>381.75</v>
      </c>
      <c r="X648">
        <v>397.35</v>
      </c>
      <c r="Y648">
        <v>381.75</v>
      </c>
      <c r="Z648">
        <v>397.35</v>
      </c>
      <c r="AA648">
        <v>381.1</v>
      </c>
      <c r="AB648">
        <v>403.9</v>
      </c>
      <c r="AC648" s="1">
        <f>(Table2[[#This Row],[Close Price]]/Table2[[#This Row],[Day Low]])-1</f>
        <v>1.7157825802226689E-2</v>
      </c>
      <c r="AD648" s="1">
        <f>(Table2[[#This Row],[Day High]]/Table2[[#This Row],[Close Price]])-1</f>
        <v>2.3306721607004866E-2</v>
      </c>
      <c r="AE648" s="1">
        <f>(Table2[[#This Row],[Close Price]]/Table2[[#This Row],[Current Week Low]])-1</f>
        <v>1.7157825802226689E-2</v>
      </c>
      <c r="AF648" s="1">
        <f>(Table2[[#This Row],[Current Week High]]/Table2[[#This Row],[Close Price]])-1</f>
        <v>2.3306721607004866E-2</v>
      </c>
      <c r="AG648" s="1">
        <f>(Table2[[#This Row],[Close Price]]/Table2[[#This Row],[Current Month Low]])-1</f>
        <v>1.889267908685377E-2</v>
      </c>
      <c r="AH648" s="1">
        <f>(Table2[[#This Row],[Current Month High]]/Table2[[#This Row],[Close Price]])-1</f>
        <v>4.0175122328096835E-2</v>
      </c>
      <c r="AI648">
        <v>51.429307236672599</v>
      </c>
      <c r="AJ648">
        <v>87.5392417290509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-0.19</v>
      </c>
      <c r="AM648" t="s">
        <v>3189</v>
      </c>
      <c r="AN648">
        <v>-3.16</v>
      </c>
      <c r="AO648" t="s">
        <v>3189</v>
      </c>
      <c r="AP648">
        <v>9.1232716941049993E-2</v>
      </c>
      <c r="AQ648">
        <f>(Table2[[#This Row],[Sharpe Ratio]]-AVERAGE(Table2[Sharpe Ratio]))/_xlfn.STDEV.P(Table2[Sharpe Ratio])</f>
        <v>0.30909058064435829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216</v>
      </c>
      <c r="AT648">
        <f>_xlfn.RANK.AVG(Table2[[#This Row],[6M Return vs Nifty Z-Score]],Table2[6M Return vs Nifty Z-Score])</f>
        <v>268</v>
      </c>
      <c r="AU648">
        <f>_xlfn.RANK.AVG(Table2[[#This Row],[Sharpe Ratio Z-Score]],Table2[Sharpe Ratio Z-Score])</f>
        <v>256</v>
      </c>
      <c r="AV648">
        <f>(Table2[[#This Row],[Rank 1Y]]+Table2[[#This Row],[Rank 6M]]+Table2[[#This Row],[Rank Sharpe]])/3</f>
        <v>246.66666666666666</v>
      </c>
    </row>
    <row r="649" spans="1:48" x14ac:dyDescent="0.3">
      <c r="A649" t="s">
        <v>107</v>
      </c>
      <c r="B649" t="s">
        <v>108</v>
      </c>
      <c r="C649" t="s">
        <v>3143</v>
      </c>
      <c r="D649" t="s">
        <v>21</v>
      </c>
      <c r="E649">
        <v>269021.14350394497</v>
      </c>
      <c r="F649">
        <v>520.6</v>
      </c>
      <c r="G649">
        <v>-6.0952028675404497</v>
      </c>
      <c r="H649">
        <f>(Table2[[#This Row],[1Y Return vs Nifty]]-AVERAGE(Table2[1Y Return vs Nifty]))/_xlfn.STDEV.P(Table2[1Y Return vs Nifty])</f>
        <v>-0.49499926205345163</v>
      </c>
      <c r="I649">
        <v>2.8370500946678199</v>
      </c>
      <c r="J649">
        <f>(Table2[[#This Row],[1M Return vs Nifty]]-AVERAGE(Table2[1M Return vs Nifty]))/_xlfn.STDEV.P(Table2[1M Return vs Nifty])</f>
        <v>0.18847583941530263</v>
      </c>
      <c r="K649">
        <v>-9.6844397092188697</v>
      </c>
      <c r="L649">
        <f>(Table2[[#This Row],[6M Return vs Nifty]]-AVERAGE(Table2[6M Return vs Nifty]))/_xlfn.STDEV.P(Table2[6M Return vs Nifty])</f>
        <v>-0.74742727975068202</v>
      </c>
      <c r="M649">
        <v>-2.5942350397327698</v>
      </c>
      <c r="N649">
        <f>(Table2[[#This Row],[1W Return vs Nifty]]-AVERAGE(Table2[1W Return vs Nifty]))/_xlfn.STDEV.P(Table2[1W Return vs Nifty])</f>
        <v>-0.59786853991818301</v>
      </c>
      <c r="O649">
        <v>521.1</v>
      </c>
      <c r="P649">
        <v>513.95093792452406</v>
      </c>
      <c r="Q649">
        <v>482.45418481304199</v>
      </c>
      <c r="R649">
        <v>41.127294659661899</v>
      </c>
      <c r="S649" s="1">
        <f>(Table2[[#This Row],[Close Price]]-Table2[[#This Row],[20D EMA]])/Table2[[#This Row],[20D EMA]]</f>
        <v>-9.5950873152945689E-4</v>
      </c>
      <c r="T649" s="1">
        <f>(Table2[[#This Row],[Close Price]]-Table2[[#This Row],[50D EMA]])/Table2[[#This Row],[50D EMA]]</f>
        <v>1.2937153305579553E-2</v>
      </c>
      <c r="U649" s="1">
        <f>(Table2[[#This Row],[Close Price]]-Table2[[#This Row],[200D EMA]])/Table2[[#This Row],[200D EMA]]</f>
        <v>7.9066191957149437E-2</v>
      </c>
      <c r="V649">
        <v>0.98577513450630305</v>
      </c>
      <c r="W649">
        <v>513.45000000000005</v>
      </c>
      <c r="X649">
        <v>521.75</v>
      </c>
      <c r="Y649">
        <v>513.45000000000005</v>
      </c>
      <c r="Z649">
        <v>521.75</v>
      </c>
      <c r="AA649">
        <v>513.45000000000005</v>
      </c>
      <c r="AB649">
        <v>542</v>
      </c>
      <c r="AC649" s="1">
        <f>(Table2[[#This Row],[Close Price]]/Table2[[#This Row],[Day Low]])-1</f>
        <v>1.3925406563443321E-2</v>
      </c>
      <c r="AD649" s="1">
        <f>(Table2[[#This Row],[Day High]]/Table2[[#This Row],[Close Price]])-1</f>
        <v>2.2089896273529419E-3</v>
      </c>
      <c r="AE649" s="1">
        <f>(Table2[[#This Row],[Close Price]]/Table2[[#This Row],[Current Week Low]])-1</f>
        <v>1.3925406563443321E-2</v>
      </c>
      <c r="AF649" s="1">
        <f>(Table2[[#This Row],[Current Week High]]/Table2[[#This Row],[Close Price]])-1</f>
        <v>2.2089896273529419E-3</v>
      </c>
      <c r="AG649" s="1">
        <f>(Table2[[#This Row],[Close Price]]/Table2[[#This Row],[Current Month Low]])-1</f>
        <v>1.3925406563443321E-2</v>
      </c>
      <c r="AH649" s="1">
        <f>(Table2[[#This Row],[Current Month High]]/Table2[[#This Row],[Close Price]])-1</f>
        <v>4.1106415674222019E-2</v>
      </c>
      <c r="AI649">
        <v>11.3907030349596</v>
      </c>
      <c r="AJ649">
        <v>38.808158912144997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-0.13</v>
      </c>
      <c r="AM649" t="s">
        <v>3189</v>
      </c>
      <c r="AN649">
        <v>-0.8</v>
      </c>
      <c r="AO649" t="s">
        <v>3189</v>
      </c>
      <c r="AP649">
        <v>-0.112420298225318</v>
      </c>
      <c r="AQ649">
        <f>(Table2[[#This Row],[Sharpe Ratio]]-AVERAGE(Table2[Sharpe Ratio]))/_xlfn.STDEV.P(Table2[Sharpe Ratio])</f>
        <v>-2.0593081979115371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-3.7111274402185517</v>
      </c>
      <c r="AS649">
        <f>_xlfn.RANK.AVG(Table2[[#This Row],[1Y Return vs Nifty Z-Score]],Table2[1Y Return vs Nifty Z-Score])</f>
        <v>479</v>
      </c>
      <c r="AT649">
        <f>_xlfn.RANK.AVG(Table2[[#This Row],[6M Return vs Nifty Z-Score]],Table2[6M Return vs Nifty Z-Score])</f>
        <v>569</v>
      </c>
      <c r="AU649">
        <f>_xlfn.RANK.AVG(Table2[[#This Row],[Sharpe Ratio Z-Score]],Table2[Sharpe Ratio Z-Score])</f>
        <v>732</v>
      </c>
      <c r="AV649">
        <f>(Table2[[#This Row],[Rank 1Y]]+Table2[[#This Row],[Rank 6M]]+Table2[[#This Row],[Rank Sharpe]])/3</f>
        <v>593.33333333333337</v>
      </c>
    </row>
    <row r="650" spans="1:48" x14ac:dyDescent="0.3">
      <c r="A650" t="s">
        <v>339</v>
      </c>
      <c r="B650" t="s">
        <v>340</v>
      </c>
      <c r="C650" t="s">
        <v>3158</v>
      </c>
      <c r="D650" t="s">
        <v>163</v>
      </c>
      <c r="E650">
        <v>74970.284614874996</v>
      </c>
      <c r="F650">
        <v>2529.15</v>
      </c>
      <c r="G650">
        <v>-22.024840050451399</v>
      </c>
      <c r="H650">
        <f>(Table2[[#This Row],[1Y Return vs Nifty]]-AVERAGE(Table2[1Y Return vs Nifty]))/_xlfn.STDEV.P(Table2[1Y Return vs Nifty])</f>
        <v>-0.77901648938586288</v>
      </c>
      <c r="I650">
        <v>-4.5540747153969701</v>
      </c>
      <c r="J650">
        <f>(Table2[[#This Row],[1M Return vs Nifty]]-AVERAGE(Table2[1M Return vs Nifty]))/_xlfn.STDEV.P(Table2[1M Return vs Nifty])</f>
        <v>-0.52640464756235306</v>
      </c>
      <c r="K650">
        <v>-7.8608352489812496</v>
      </c>
      <c r="L650">
        <f>(Table2[[#This Row],[6M Return vs Nifty]]-AVERAGE(Table2[6M Return vs Nifty]))/_xlfn.STDEV.P(Table2[6M Return vs Nifty])</f>
        <v>-0.68836589248793167</v>
      </c>
      <c r="M650">
        <v>-1.2127363228952299</v>
      </c>
      <c r="N650">
        <f>(Table2[[#This Row],[1W Return vs Nifty]]-AVERAGE(Table2[1W Return vs Nifty]))/_xlfn.STDEV.P(Table2[1W Return vs Nifty])</f>
        <v>-0.33038727793633837</v>
      </c>
      <c r="O650">
        <v>2539.67</v>
      </c>
      <c r="P650">
        <v>2496.5846668935201</v>
      </c>
      <c r="Q650">
        <v>2427.6318417155298</v>
      </c>
      <c r="R650">
        <v>45.105477215366598</v>
      </c>
      <c r="S650" s="1">
        <f>(Table2[[#This Row],[Close Price]]-Table2[[#This Row],[20D EMA]])/Table2[[#This Row],[20D EMA]]</f>
        <v>-4.1422704524603522E-3</v>
      </c>
      <c r="T650" s="1">
        <f>(Table2[[#This Row],[Close Price]]-Table2[[#This Row],[50D EMA]])/Table2[[#This Row],[50D EMA]]</f>
        <v>1.3043953020428019E-2</v>
      </c>
      <c r="U650" s="1">
        <f>(Table2[[#This Row],[Close Price]]-Table2[[#This Row],[200D EMA]])/Table2[[#This Row],[200D EMA]]</f>
        <v>4.1817773411939846E-2</v>
      </c>
      <c r="V650">
        <v>1.1452936519777701</v>
      </c>
      <c r="W650">
        <v>2464.85</v>
      </c>
      <c r="X650">
        <v>2534.4499999999998</v>
      </c>
      <c r="Y650">
        <v>2464.85</v>
      </c>
      <c r="Z650">
        <v>2534.4499999999998</v>
      </c>
      <c r="AA650">
        <v>2464.85</v>
      </c>
      <c r="AB650">
        <v>2649</v>
      </c>
      <c r="AC650" s="1">
        <f>(Table2[[#This Row],[Close Price]]/Table2[[#This Row],[Day Low]])-1</f>
        <v>2.6086780128608211E-2</v>
      </c>
      <c r="AD650" s="1">
        <f>(Table2[[#This Row],[Day High]]/Table2[[#This Row],[Close Price]])-1</f>
        <v>2.0955657038925768E-3</v>
      </c>
      <c r="AE650" s="1">
        <f>(Table2[[#This Row],[Close Price]]/Table2[[#This Row],[Current Week Low]])-1</f>
        <v>2.6086780128608211E-2</v>
      </c>
      <c r="AF650" s="1">
        <f>(Table2[[#This Row],[Current Week High]]/Table2[[#This Row],[Close Price]])-1</f>
        <v>2.0955657038925768E-3</v>
      </c>
      <c r="AG650" s="1">
        <f>(Table2[[#This Row],[Close Price]]/Table2[[#This Row],[Current Month Low]])-1</f>
        <v>2.6086780128608211E-2</v>
      </c>
      <c r="AH650" s="1">
        <f>(Table2[[#This Row],[Current Month High]]/Table2[[#This Row],[Close Price]])-1</f>
        <v>4.7387462190854546E-2</v>
      </c>
      <c r="AI650">
        <v>6.5160231698396496</v>
      </c>
      <c r="AJ650">
        <v>21.462360427422201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0</v>
      </c>
      <c r="AM650" t="s">
        <v>3190</v>
      </c>
      <c r="AN650">
        <v>-0.16</v>
      </c>
      <c r="AO650" t="s">
        <v>3189</v>
      </c>
      <c r="AP650">
        <v>-2.7593950581125001E-2</v>
      </c>
      <c r="AQ650">
        <f>(Table2[[#This Row],[Sharpe Ratio]]-AVERAGE(Table2[Sharpe Ratio]))/_xlfn.STDEV.P(Table2[Sharpe Ratio])</f>
        <v>-1.0728135074904632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-3.3969878148629493</v>
      </c>
      <c r="AS650">
        <f>_xlfn.RANK.AVG(Table2[[#This Row],[1Y Return vs Nifty Z-Score]],Table2[1Y Return vs Nifty Z-Score])</f>
        <v>593</v>
      </c>
      <c r="AT650">
        <f>_xlfn.RANK.AVG(Table2[[#This Row],[6M Return vs Nifty Z-Score]],Table2[6M Return vs Nifty Z-Score])</f>
        <v>551</v>
      </c>
      <c r="AU650">
        <f>_xlfn.RANK.AVG(Table2[[#This Row],[Sharpe Ratio Z-Score]],Table2[Sharpe Ratio Z-Score])</f>
        <v>637</v>
      </c>
      <c r="AV650">
        <f>(Table2[[#This Row],[Rank 1Y]]+Table2[[#This Row],[Rank 6M]]+Table2[[#This Row],[Rank Sharpe]])/3</f>
        <v>593.66666666666663</v>
      </c>
    </row>
    <row r="651" spans="1:48" x14ac:dyDescent="0.3">
      <c r="A651" t="s">
        <v>1752</v>
      </c>
      <c r="B651" t="s">
        <v>1753</v>
      </c>
      <c r="C651" t="s">
        <v>3155</v>
      </c>
      <c r="D651" t="s">
        <v>1754</v>
      </c>
      <c r="E651">
        <v>4590.6266405879996</v>
      </c>
      <c r="F651">
        <v>67.89</v>
      </c>
      <c r="G651">
        <v>-21.688879482634398</v>
      </c>
      <c r="H651">
        <f>(Table2[[#This Row],[1Y Return vs Nifty]]-AVERAGE(Table2[1Y Return vs Nifty]))/_xlfn.STDEV.P(Table2[1Y Return vs Nifty])</f>
        <v>-0.77302648547875763</v>
      </c>
      <c r="I651">
        <v>-1.3677757790710401</v>
      </c>
      <c r="J651">
        <f>(Table2[[#This Row],[1M Return vs Nifty]]-AVERAGE(Table2[1M Return vs Nifty]))/_xlfn.STDEV.P(Table2[1M Return vs Nifty])</f>
        <v>-0.21822111747837117</v>
      </c>
      <c r="K651">
        <v>21.350096948813199</v>
      </c>
      <c r="L651">
        <f>(Table2[[#This Row],[6M Return vs Nifty]]-AVERAGE(Table2[6M Return vs Nifty]))/_xlfn.STDEV.P(Table2[6M Return vs Nifty])</f>
        <v>0.25769352799356771</v>
      </c>
      <c r="M651">
        <v>-1.09458628528345</v>
      </c>
      <c r="N651">
        <f>(Table2[[#This Row],[1W Return vs Nifty]]-AVERAGE(Table2[1W Return vs Nifty]))/_xlfn.STDEV.P(Table2[1W Return vs Nifty])</f>
        <v>-0.30751145418172415</v>
      </c>
      <c r="O651">
        <v>69.92</v>
      </c>
      <c r="P651">
        <v>70.047508742321398</v>
      </c>
      <c r="Q651">
        <v>64.605703701148798</v>
      </c>
      <c r="R651">
        <v>38.356447066472199</v>
      </c>
      <c r="S651" s="1">
        <f>(Table2[[#This Row],[Close Price]]-Table2[[#This Row],[20D EMA]])/Table2[[#This Row],[20D EMA]]</f>
        <v>-2.9033180778032051E-2</v>
      </c>
      <c r="T651" s="1">
        <f>(Table2[[#This Row],[Close Price]]-Table2[[#This Row],[50D EMA]])/Table2[[#This Row],[50D EMA]]</f>
        <v>-3.0800649174520474E-2</v>
      </c>
      <c r="U651" s="1">
        <f>(Table2[[#This Row],[Close Price]]-Table2[[#This Row],[200D EMA]])/Table2[[#This Row],[200D EMA]]</f>
        <v>5.0836011539222695E-2</v>
      </c>
      <c r="V651">
        <v>0.556437372883829</v>
      </c>
      <c r="W651">
        <v>67.099999999999994</v>
      </c>
      <c r="X651">
        <v>69.290000000000006</v>
      </c>
      <c r="Y651">
        <v>67.099999999999994</v>
      </c>
      <c r="Z651">
        <v>69.290000000000006</v>
      </c>
      <c r="AA651">
        <v>67.099999999999994</v>
      </c>
      <c r="AB651">
        <v>72.510000000000005</v>
      </c>
      <c r="AC651" s="1">
        <f>(Table2[[#This Row],[Close Price]]/Table2[[#This Row],[Day Low]])-1</f>
        <v>1.177347242921023E-2</v>
      </c>
      <c r="AD651" s="1">
        <f>(Table2[[#This Row],[Day High]]/Table2[[#This Row],[Close Price]])-1</f>
        <v>2.062159375460304E-2</v>
      </c>
      <c r="AE651" s="1">
        <f>(Table2[[#This Row],[Close Price]]/Table2[[#This Row],[Current Week Low]])-1</f>
        <v>1.177347242921023E-2</v>
      </c>
      <c r="AF651" s="1">
        <f>(Table2[[#This Row],[Current Week High]]/Table2[[#This Row],[Close Price]])-1</f>
        <v>2.062159375460304E-2</v>
      </c>
      <c r="AG651" s="1">
        <f>(Table2[[#This Row],[Close Price]]/Table2[[#This Row],[Current Month Low]])-1</f>
        <v>1.177347242921023E-2</v>
      </c>
      <c r="AH651" s="1">
        <f>(Table2[[#This Row],[Current Month High]]/Table2[[#This Row],[Close Price]])-1</f>
        <v>6.8051259390190078E-2</v>
      </c>
      <c r="AI651">
        <v>24.009427014287802</v>
      </c>
      <c r="AJ651">
        <v>55.711009174311897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-0.24</v>
      </c>
      <c r="AM651" t="s">
        <v>3189</v>
      </c>
      <c r="AN651">
        <v>1.85</v>
      </c>
      <c r="AO651" t="s">
        <v>3191</v>
      </c>
      <c r="AP651">
        <v>6.3992321180121006E-2</v>
      </c>
      <c r="AQ651">
        <f>(Table2[[#This Row],[Sharpe Ratio]]-AVERAGE(Table2[Sharpe Ratio]))/_xlfn.STDEV.P(Table2[Sharpe Ratio])</f>
        <v>-7.7037471727819254E-3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590</v>
      </c>
      <c r="AT651">
        <f>_xlfn.RANK.AVG(Table2[[#This Row],[6M Return vs Nifty Z-Score]],Table2[6M Return vs Nifty Z-Score])</f>
        <v>248</v>
      </c>
      <c r="AU651">
        <f>_xlfn.RANK.AVG(Table2[[#This Row],[Sharpe Ratio Z-Score]],Table2[Sharpe Ratio Z-Score])</f>
        <v>354</v>
      </c>
      <c r="AV651">
        <f>(Table2[[#This Row],[Rank 1Y]]+Table2[[#This Row],[Rank 6M]]+Table2[[#This Row],[Rank Sharpe]])/3</f>
        <v>397.33333333333331</v>
      </c>
    </row>
    <row r="652" spans="1:48" x14ac:dyDescent="0.3">
      <c r="A652" t="s">
        <v>997</v>
      </c>
      <c r="B652" t="s">
        <v>998</v>
      </c>
      <c r="C652" t="s">
        <v>3155</v>
      </c>
      <c r="D652" t="s">
        <v>999</v>
      </c>
      <c r="E652">
        <v>14706.178553885</v>
      </c>
      <c r="F652">
        <v>1235.6500000000001</v>
      </c>
      <c r="G652">
        <v>47.988012060997001</v>
      </c>
      <c r="H652">
        <f>(Table2[[#This Row],[1Y Return vs Nifty]]-AVERAGE(Table2[1Y Return vs Nifty]))/_xlfn.STDEV.P(Table2[1Y Return vs Nifty])</f>
        <v>0.46927660768855617</v>
      </c>
      <c r="I652">
        <v>-6.0808561014395996</v>
      </c>
      <c r="J652">
        <f>(Table2[[#This Row],[1M Return vs Nifty]]-AVERAGE(Table2[1M Return vs Nifty]))/_xlfn.STDEV.P(Table2[1M Return vs Nifty])</f>
        <v>-0.6740771938676573</v>
      </c>
      <c r="K652">
        <v>-15.199467233680799</v>
      </c>
      <c r="L652">
        <f>(Table2[[#This Row],[6M Return vs Nifty]]-AVERAGE(Table2[6M Return vs Nifty]))/_xlfn.STDEV.P(Table2[6M Return vs Nifty])</f>
        <v>-0.92604341251915012</v>
      </c>
      <c r="M652">
        <v>-1.09839053548208</v>
      </c>
      <c r="N652">
        <f>(Table2[[#This Row],[1W Return vs Nifty]]-AVERAGE(Table2[1W Return vs Nifty]))/_xlfn.STDEV.P(Table2[1W Return vs Nifty])</f>
        <v>-0.30824802065958057</v>
      </c>
      <c r="O652">
        <v>1290.0999999999999</v>
      </c>
      <c r="P652">
        <v>1335.3055871194999</v>
      </c>
      <c r="Q652">
        <v>1224.2164283132699</v>
      </c>
      <c r="R652">
        <v>31.4232604057927</v>
      </c>
      <c r="S652" s="1">
        <f>(Table2[[#This Row],[Close Price]]-Table2[[#This Row],[20D EMA]])/Table2[[#This Row],[20D EMA]]</f>
        <v>-4.2206030540268058E-2</v>
      </c>
      <c r="T652" s="1">
        <f>(Table2[[#This Row],[Close Price]]-Table2[[#This Row],[50D EMA]])/Table2[[#This Row],[50D EMA]]</f>
        <v>-7.4631296446886958E-2</v>
      </c>
      <c r="U652" s="1">
        <f>(Table2[[#This Row],[Close Price]]-Table2[[#This Row],[200D EMA]])/Table2[[#This Row],[200D EMA]]</f>
        <v>9.3395019232697003E-3</v>
      </c>
      <c r="V652">
        <v>0.55530006445467694</v>
      </c>
      <c r="W652">
        <v>1225.05</v>
      </c>
      <c r="X652">
        <v>1264.1500000000001</v>
      </c>
      <c r="Y652">
        <v>1225.05</v>
      </c>
      <c r="Z652">
        <v>1264.1500000000001</v>
      </c>
      <c r="AA652">
        <v>1225.05</v>
      </c>
      <c r="AB652">
        <v>1309.75</v>
      </c>
      <c r="AC652" s="1">
        <f>(Table2[[#This Row],[Close Price]]/Table2[[#This Row],[Day Low]])-1</f>
        <v>8.6527080527325495E-3</v>
      </c>
      <c r="AD652" s="1">
        <f>(Table2[[#This Row],[Day High]]/Table2[[#This Row],[Close Price]])-1</f>
        <v>2.3064783717071879E-2</v>
      </c>
      <c r="AE652" s="1">
        <f>(Table2[[#This Row],[Close Price]]/Table2[[#This Row],[Current Week Low]])-1</f>
        <v>8.6527080527325495E-3</v>
      </c>
      <c r="AF652" s="1">
        <f>(Table2[[#This Row],[Current Week High]]/Table2[[#This Row],[Close Price]])-1</f>
        <v>2.3064783717071879E-2</v>
      </c>
      <c r="AG652" s="1">
        <f>(Table2[[#This Row],[Close Price]]/Table2[[#This Row],[Current Month Low]])-1</f>
        <v>8.6527080527325495E-3</v>
      </c>
      <c r="AH652" s="1">
        <f>(Table2[[#This Row],[Current Month High]]/Table2[[#This Row],[Close Price]])-1</f>
        <v>5.9968437664387197E-2</v>
      </c>
      <c r="AI652">
        <v>37.174766317322799</v>
      </c>
      <c r="AJ652">
        <v>91.766896872817497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-0.21</v>
      </c>
      <c r="AM652" t="s">
        <v>3189</v>
      </c>
      <c r="AN652">
        <v>-6.51</v>
      </c>
      <c r="AO652" t="s">
        <v>3189</v>
      </c>
      <c r="AP652">
        <v>0.171134253306165</v>
      </c>
      <c r="AQ652">
        <f>(Table2[[#This Row],[Sharpe Ratio]]-AVERAGE(Table2[Sharpe Ratio]))/_xlfn.STDEV.P(Table2[Sharpe Ratio])</f>
        <v>1.2383117904422352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178</v>
      </c>
      <c r="AT652">
        <f>_xlfn.RANK.AVG(Table2[[#This Row],[6M Return vs Nifty Z-Score]],Table2[6M Return vs Nifty Z-Score])</f>
        <v>630</v>
      </c>
      <c r="AU652">
        <f>_xlfn.RANK.AVG(Table2[[#This Row],[Sharpe Ratio Z-Score]],Table2[Sharpe Ratio Z-Score])</f>
        <v>83</v>
      </c>
      <c r="AV652">
        <f>(Table2[[#This Row],[Rank 1Y]]+Table2[[#This Row],[Rank 6M]]+Table2[[#This Row],[Rank Sharpe]])/3</f>
        <v>297</v>
      </c>
    </row>
    <row r="653" spans="1:48" x14ac:dyDescent="0.3">
      <c r="A653" t="s">
        <v>1461</v>
      </c>
      <c r="B653" t="s">
        <v>1462</v>
      </c>
      <c r="C653" t="s">
        <v>3154</v>
      </c>
      <c r="D653" t="s">
        <v>1463</v>
      </c>
      <c r="E653">
        <v>7309.0732337600002</v>
      </c>
      <c r="F653">
        <v>274.14999999999998</v>
      </c>
      <c r="G653">
        <v>-41.6162434053971</v>
      </c>
      <c r="H653">
        <f>(Table2[[#This Row],[1Y Return vs Nifty]]-AVERAGE(Table2[1Y Return vs Nifty]))/_xlfn.STDEV.P(Table2[1Y Return vs Nifty])</f>
        <v>-1.1283211217846385</v>
      </c>
      <c r="I653">
        <v>-1.4007721860037501</v>
      </c>
      <c r="J653">
        <f>(Table2[[#This Row],[1M Return vs Nifty]]-AVERAGE(Table2[1M Return vs Nifty]))/_xlfn.STDEV.P(Table2[1M Return vs Nifty])</f>
        <v>-0.22141257859731309</v>
      </c>
      <c r="K653">
        <v>-14.8693280168886</v>
      </c>
      <c r="L653">
        <f>(Table2[[#This Row],[6M Return vs Nifty]]-AVERAGE(Table2[6M Return vs Nifty]))/_xlfn.STDEV.P(Table2[6M Return vs Nifty])</f>
        <v>-0.91535113765432308</v>
      </c>
      <c r="M653">
        <v>4.4785197851026597</v>
      </c>
      <c r="N653">
        <f>(Table2[[#This Row],[1W Return vs Nifty]]-AVERAGE(Table2[1W Return vs Nifty]))/_xlfn.STDEV.P(Table2[1W Return vs Nifty])</f>
        <v>0.77153511075320202</v>
      </c>
      <c r="O653">
        <v>271.74</v>
      </c>
      <c r="P653">
        <v>280.46881230978602</v>
      </c>
      <c r="Q653">
        <v>284.12083062652601</v>
      </c>
      <c r="R653">
        <v>57.519430006263903</v>
      </c>
      <c r="S653" s="1">
        <f>(Table2[[#This Row],[Close Price]]-Table2[[#This Row],[20D EMA]])/Table2[[#This Row],[20D EMA]]</f>
        <v>8.868771619930698E-3</v>
      </c>
      <c r="T653" s="1">
        <f>(Table2[[#This Row],[Close Price]]-Table2[[#This Row],[50D EMA]])/Table2[[#This Row],[50D EMA]]</f>
        <v>-2.2529465068674825E-2</v>
      </c>
      <c r="U653" s="1">
        <f>(Table2[[#This Row],[Close Price]]-Table2[[#This Row],[200D EMA]])/Table2[[#This Row],[200D EMA]]</f>
        <v>-3.5093627610967369E-2</v>
      </c>
      <c r="V653">
        <v>0.55378053753713896</v>
      </c>
      <c r="W653">
        <v>265.10000000000002</v>
      </c>
      <c r="X653">
        <v>275.5</v>
      </c>
      <c r="Y653">
        <v>265.10000000000002</v>
      </c>
      <c r="Z653">
        <v>275.5</v>
      </c>
      <c r="AA653">
        <v>259.5</v>
      </c>
      <c r="AB653">
        <v>280.64999999999998</v>
      </c>
      <c r="AC653" s="1">
        <f>(Table2[[#This Row],[Close Price]]/Table2[[#This Row],[Day Low]])-1</f>
        <v>3.4138061109015183E-2</v>
      </c>
      <c r="AD653" s="1">
        <f>(Table2[[#This Row],[Day High]]/Table2[[#This Row],[Close Price]])-1</f>
        <v>4.9243115082984179E-3</v>
      </c>
      <c r="AE653" s="1">
        <f>(Table2[[#This Row],[Close Price]]/Table2[[#This Row],[Current Week Low]])-1</f>
        <v>3.4138061109015183E-2</v>
      </c>
      <c r="AF653" s="1">
        <f>(Table2[[#This Row],[Current Week High]]/Table2[[#This Row],[Close Price]])-1</f>
        <v>4.9243115082984179E-3</v>
      </c>
      <c r="AG653" s="1">
        <f>(Table2[[#This Row],[Close Price]]/Table2[[#This Row],[Current Month Low]])-1</f>
        <v>5.6454720616570198E-2</v>
      </c>
      <c r="AH653" s="1">
        <f>(Table2[[#This Row],[Current Month High]]/Table2[[#This Row],[Close Price]])-1</f>
        <v>2.3709648002918193E-2</v>
      </c>
      <c r="AI653">
        <v>33.120554440999399</v>
      </c>
      <c r="AJ653">
        <v>9.6380723855228698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-0.21</v>
      </c>
      <c r="AM653" t="s">
        <v>3189</v>
      </c>
      <c r="AN653">
        <v>3.24</v>
      </c>
      <c r="AO653" t="s">
        <v>3191</v>
      </c>
      <c r="AP653">
        <v>7.6886433480561997E-2</v>
      </c>
      <c r="AQ653">
        <f>(Table2[[#This Row],[Sharpe Ratio]]-AVERAGE(Table2[Sharpe Ratio]))/_xlfn.STDEV.P(Table2[Sharpe Ratio])</f>
        <v>0.14224934730008701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688</v>
      </c>
      <c r="AT653">
        <f>_xlfn.RANK.AVG(Table2[[#This Row],[6M Return vs Nifty Z-Score]],Table2[6M Return vs Nifty Z-Score])</f>
        <v>626</v>
      </c>
      <c r="AU653">
        <f>_xlfn.RANK.AVG(Table2[[#This Row],[Sharpe Ratio Z-Score]],Table2[Sharpe Ratio Z-Score])</f>
        <v>312</v>
      </c>
      <c r="AV653">
        <f>(Table2[[#This Row],[Rank 1Y]]+Table2[[#This Row],[Rank 6M]]+Table2[[#This Row],[Rank Sharpe]])/3</f>
        <v>542</v>
      </c>
    </row>
    <row r="654" spans="1:48" x14ac:dyDescent="0.3">
      <c r="A654" t="s">
        <v>1805</v>
      </c>
      <c r="B654" t="s">
        <v>1806</v>
      </c>
      <c r="C654" t="s">
        <v>3144</v>
      </c>
      <c r="D654" t="s">
        <v>51</v>
      </c>
      <c r="E654">
        <v>4303.2654404000004</v>
      </c>
      <c r="F654">
        <v>603.5</v>
      </c>
      <c r="G654">
        <v>-50.428974003540802</v>
      </c>
      <c r="H654">
        <f>(Table2[[#This Row],[1Y Return vs Nifty]]-AVERAGE(Table2[1Y Return vs Nifty]))/_xlfn.STDEV.P(Table2[1Y Return vs Nifty])</f>
        <v>-1.285447569862026</v>
      </c>
      <c r="I654">
        <v>-1.2620598163232799</v>
      </c>
      <c r="J654">
        <f>(Table2[[#This Row],[1M Return vs Nifty]]-AVERAGE(Table2[1M Return vs Nifty]))/_xlfn.STDEV.P(Table2[1M Return vs Nifty])</f>
        <v>-0.20799611372420401</v>
      </c>
      <c r="K654">
        <v>-42.610295056800403</v>
      </c>
      <c r="L654">
        <f>(Table2[[#This Row],[6M Return vs Nifty]]-AVERAGE(Table2[6M Return vs Nifty]))/_xlfn.STDEV.P(Table2[6M Return vs Nifty])</f>
        <v>-1.8138025469988328</v>
      </c>
      <c r="M654">
        <v>-2.1207990312414098</v>
      </c>
      <c r="N654">
        <f>(Table2[[#This Row],[1W Return vs Nifty]]-AVERAGE(Table2[1W Return vs Nifty]))/_xlfn.STDEV.P(Table2[1W Return vs Nifty])</f>
        <v>-0.50620340879970926</v>
      </c>
      <c r="O654">
        <v>619.6</v>
      </c>
      <c r="P654">
        <v>657.81170135108903</v>
      </c>
      <c r="Q654">
        <v>772.13343170656105</v>
      </c>
      <c r="R654">
        <v>34.422183834635298</v>
      </c>
      <c r="S654" s="1">
        <f>(Table2[[#This Row],[Close Price]]-Table2[[#This Row],[20D EMA]])/Table2[[#This Row],[20D EMA]]</f>
        <v>-2.5984506132989062E-2</v>
      </c>
      <c r="T654" s="1">
        <f>(Table2[[#This Row],[Close Price]]-Table2[[#This Row],[50D EMA]])/Table2[[#This Row],[50D EMA]]</f>
        <v>-8.2564206808023385E-2</v>
      </c>
      <c r="U654" s="1">
        <f>(Table2[[#This Row],[Close Price]]-Table2[[#This Row],[200D EMA]])/Table2[[#This Row],[200D EMA]]</f>
        <v>-0.21839933977971818</v>
      </c>
      <c r="V654">
        <v>0.55152566128783098</v>
      </c>
      <c r="W654">
        <v>601.5</v>
      </c>
      <c r="X654">
        <v>614.70000000000005</v>
      </c>
      <c r="Y654">
        <v>601.5</v>
      </c>
      <c r="Z654">
        <v>614.70000000000005</v>
      </c>
      <c r="AA654">
        <v>601.5</v>
      </c>
      <c r="AB654">
        <v>636.29999999999995</v>
      </c>
      <c r="AC654" s="1">
        <f>(Table2[[#This Row],[Close Price]]/Table2[[#This Row],[Day Low]])-1</f>
        <v>3.3250207813799726E-3</v>
      </c>
      <c r="AD654" s="1">
        <f>(Table2[[#This Row],[Day High]]/Table2[[#This Row],[Close Price]])-1</f>
        <v>1.8558409279204824E-2</v>
      </c>
      <c r="AE654" s="1">
        <f>(Table2[[#This Row],[Close Price]]/Table2[[#This Row],[Current Week Low]])-1</f>
        <v>3.3250207813799726E-3</v>
      </c>
      <c r="AF654" s="1">
        <f>(Table2[[#This Row],[Current Week High]]/Table2[[#This Row],[Close Price]])-1</f>
        <v>1.8558409279204824E-2</v>
      </c>
      <c r="AG654" s="1">
        <f>(Table2[[#This Row],[Close Price]]/Table2[[#This Row],[Current Month Low]])-1</f>
        <v>3.3250207813799726E-3</v>
      </c>
      <c r="AH654" s="1">
        <f>(Table2[[#This Row],[Current Month High]]/Table2[[#This Row],[Close Price]])-1</f>
        <v>5.4349627174813619E-2</v>
      </c>
      <c r="AI654">
        <v>105.998342999171</v>
      </c>
      <c r="AJ654">
        <v>2.9248742218811201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-0.24</v>
      </c>
      <c r="AM654" t="s">
        <v>3189</v>
      </c>
      <c r="AN654">
        <v>-2.7</v>
      </c>
      <c r="AO654" t="s">
        <v>3189</v>
      </c>
      <c r="AP654">
        <v>-8.1484085606690002E-3</v>
      </c>
      <c r="AQ654">
        <f>(Table2[[#This Row],[Sharpe Ratio]]-AVERAGE(Table2[Sharpe Ratio]))/_xlfn.STDEV.P(Table2[Sharpe Ratio])</f>
        <v>-0.84667004513130151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713</v>
      </c>
      <c r="AT654">
        <f>_xlfn.RANK.AVG(Table2[[#This Row],[6M Return vs Nifty Z-Score]],Table2[6M Return vs Nifty Z-Score])</f>
        <v>734</v>
      </c>
      <c r="AU654">
        <f>_xlfn.RANK.AVG(Table2[[#This Row],[Sharpe Ratio Z-Score]],Table2[Sharpe Ratio Z-Score])</f>
        <v>596</v>
      </c>
      <c r="AV654">
        <f>(Table2[[#This Row],[Rank 1Y]]+Table2[[#This Row],[Rank 6M]]+Table2[[#This Row],[Rank Sharpe]])/3</f>
        <v>681</v>
      </c>
    </row>
    <row r="655" spans="1:48" x14ac:dyDescent="0.3">
      <c r="A655" t="s">
        <v>1365</v>
      </c>
      <c r="B655" t="s">
        <v>1366</v>
      </c>
      <c r="C655" t="s">
        <v>3143</v>
      </c>
      <c r="D655" t="s">
        <v>21</v>
      </c>
      <c r="E655">
        <v>8306.6091734000001</v>
      </c>
      <c r="F655">
        <v>2690.9</v>
      </c>
      <c r="G655">
        <v>-14.4501634667413</v>
      </c>
      <c r="H655">
        <f>(Table2[[#This Row],[1Y Return vs Nifty]]-AVERAGE(Table2[1Y Return vs Nifty]))/_xlfn.STDEV.P(Table2[1Y Return vs Nifty])</f>
        <v>-0.64396390679766657</v>
      </c>
      <c r="I655">
        <v>-6.1269133350490401</v>
      </c>
      <c r="J655">
        <f>(Table2[[#This Row],[1M Return vs Nifty]]-AVERAGE(Table2[1M Return vs Nifty]))/_xlfn.STDEV.P(Table2[1M Return vs Nifty])</f>
        <v>-0.67853191739589813</v>
      </c>
      <c r="K655">
        <v>-13.1975379166072</v>
      </c>
      <c r="L655">
        <f>(Table2[[#This Row],[6M Return vs Nifty]]-AVERAGE(Table2[6M Return vs Nifty]))/_xlfn.STDEV.P(Table2[6M Return vs Nifty])</f>
        <v>-0.86120658784230608</v>
      </c>
      <c r="M655">
        <v>-6.3467903011918896</v>
      </c>
      <c r="N655">
        <f>(Table2[[#This Row],[1W Return vs Nifty]]-AVERAGE(Table2[1W Return vs Nifty]))/_xlfn.STDEV.P(Table2[1W Return vs Nifty])</f>
        <v>-1.3244260131595664</v>
      </c>
      <c r="O655">
        <v>2844.02</v>
      </c>
      <c r="P655">
        <v>2810.1430565354299</v>
      </c>
      <c r="Q655">
        <v>2650.7465367883701</v>
      </c>
      <c r="R655">
        <v>25.274858403652502</v>
      </c>
      <c r="S655" s="1">
        <f>(Table2[[#This Row],[Close Price]]-Table2[[#This Row],[20D EMA]])/Table2[[#This Row],[20D EMA]]</f>
        <v>-5.3839283830634063E-2</v>
      </c>
      <c r="T655" s="1">
        <f>(Table2[[#This Row],[Close Price]]-Table2[[#This Row],[50D EMA]])/Table2[[#This Row],[50D EMA]]</f>
        <v>-4.2433091175949671E-2</v>
      </c>
      <c r="U655" s="1">
        <f>(Table2[[#This Row],[Close Price]]-Table2[[#This Row],[200D EMA]])/Table2[[#This Row],[200D EMA]]</f>
        <v>1.5147982900047352E-2</v>
      </c>
      <c r="V655">
        <v>1.649069530232</v>
      </c>
      <c r="W655">
        <v>2674.3</v>
      </c>
      <c r="X655">
        <v>2749.9</v>
      </c>
      <c r="Y655">
        <v>2674.3</v>
      </c>
      <c r="Z655">
        <v>2749.9</v>
      </c>
      <c r="AA655">
        <v>2674.3</v>
      </c>
      <c r="AB655">
        <v>2974.8</v>
      </c>
      <c r="AC655" s="1">
        <f>(Table2[[#This Row],[Close Price]]/Table2[[#This Row],[Day Low]])-1</f>
        <v>6.2072317989754211E-3</v>
      </c>
      <c r="AD655" s="1">
        <f>(Table2[[#This Row],[Day High]]/Table2[[#This Row],[Close Price]])-1</f>
        <v>2.1925749749154511E-2</v>
      </c>
      <c r="AE655" s="1">
        <f>(Table2[[#This Row],[Close Price]]/Table2[[#This Row],[Current Week Low]])-1</f>
        <v>6.2072317989754211E-3</v>
      </c>
      <c r="AF655" s="1">
        <f>(Table2[[#This Row],[Current Week High]]/Table2[[#This Row],[Close Price]])-1</f>
        <v>2.1925749749154511E-2</v>
      </c>
      <c r="AG655" s="1">
        <f>(Table2[[#This Row],[Close Price]]/Table2[[#This Row],[Current Month Low]])-1</f>
        <v>6.2072317989754211E-3</v>
      </c>
      <c r="AH655" s="1">
        <f>(Table2[[#This Row],[Current Month High]]/Table2[[#This Row],[Close Price]])-1</f>
        <v>0.10550373480991482</v>
      </c>
      <c r="AI655">
        <v>16.8753948493069</v>
      </c>
      <c r="AJ655">
        <v>27.952259813128499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-0.16</v>
      </c>
      <c r="AM655" t="s">
        <v>3189</v>
      </c>
      <c r="AN655">
        <v>-9.0399999999999991</v>
      </c>
      <c r="AO655" t="s">
        <v>3189</v>
      </c>
      <c r="AP655">
        <v>-2.6281171297299E-2</v>
      </c>
      <c r="AQ655">
        <f>(Table2[[#This Row],[Sharpe Ratio]]-AVERAGE(Table2[Sharpe Ratio]))/_xlfn.STDEV.P(Table2[Sharpe Ratio])</f>
        <v>-1.0575464374213703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-4.5656748626168078</v>
      </c>
      <c r="AS655">
        <f>_xlfn.RANK.AVG(Table2[[#This Row],[1Y Return vs Nifty Z-Score]],Table2[1Y Return vs Nifty Z-Score])</f>
        <v>549</v>
      </c>
      <c r="AT655">
        <f>_xlfn.RANK.AVG(Table2[[#This Row],[6M Return vs Nifty Z-Score]],Table2[6M Return vs Nifty Z-Score])</f>
        <v>605</v>
      </c>
      <c r="AU655">
        <f>_xlfn.RANK.AVG(Table2[[#This Row],[Sharpe Ratio Z-Score]],Table2[Sharpe Ratio Z-Score])</f>
        <v>633</v>
      </c>
      <c r="AV655">
        <f>(Table2[[#This Row],[Rank 1Y]]+Table2[[#This Row],[Rank 6M]]+Table2[[#This Row],[Rank Sharpe]])/3</f>
        <v>595.66666666666663</v>
      </c>
    </row>
    <row r="656" spans="1:48" x14ac:dyDescent="0.3">
      <c r="A656" t="s">
        <v>562</v>
      </c>
      <c r="B656" t="s">
        <v>563</v>
      </c>
      <c r="C656" t="s">
        <v>3144</v>
      </c>
      <c r="D656" t="s">
        <v>40</v>
      </c>
      <c r="E656">
        <v>36773.070169125</v>
      </c>
      <c r="F656">
        <v>628.04999999999995</v>
      </c>
      <c r="G656">
        <v>-29.907186630199199</v>
      </c>
      <c r="H656">
        <f>(Table2[[#This Row],[1Y Return vs Nifty]]-AVERAGE(Table2[1Y Return vs Nifty]))/_xlfn.STDEV.P(Table2[1Y Return vs Nifty])</f>
        <v>-0.91955466955576348</v>
      </c>
      <c r="I656">
        <v>4.7937454608677399</v>
      </c>
      <c r="J656">
        <f>(Table2[[#This Row],[1M Return vs Nifty]]-AVERAGE(Table2[1M Return vs Nifty]))/_xlfn.STDEV.P(Table2[1M Return vs Nifty])</f>
        <v>0.37773029962291743</v>
      </c>
      <c r="K656">
        <v>1.9969184817107699</v>
      </c>
      <c r="L656">
        <f>(Table2[[#This Row],[6M Return vs Nifty]]-AVERAGE(Table2[6M Return vs Nifty]))/_xlfn.STDEV.P(Table2[6M Return vs Nifty])</f>
        <v>-0.36910114877626116</v>
      </c>
      <c r="M656">
        <v>1.4091921905732001</v>
      </c>
      <c r="N656">
        <f>(Table2[[#This Row],[1W Return vs Nifty]]-AVERAGE(Table2[1W Return vs Nifty]))/_xlfn.STDEV.P(Table2[1W Return vs Nifty])</f>
        <v>0.1772619432038289</v>
      </c>
      <c r="O656">
        <v>614.02</v>
      </c>
      <c r="P656">
        <v>594.52653309010702</v>
      </c>
      <c r="Q656">
        <v>573.06663067776003</v>
      </c>
      <c r="R656">
        <v>58.190595065479101</v>
      </c>
      <c r="S656" s="1">
        <f>(Table2[[#This Row],[Close Price]]-Table2[[#This Row],[20D EMA]])/Table2[[#This Row],[20D EMA]]</f>
        <v>2.2849418585713776E-2</v>
      </c>
      <c r="T656" s="1">
        <f>(Table2[[#This Row],[Close Price]]-Table2[[#This Row],[50D EMA]])/Table2[[#This Row],[50D EMA]]</f>
        <v>5.6386830602246786E-2</v>
      </c>
      <c r="U656" s="1">
        <f>(Table2[[#This Row],[Close Price]]-Table2[[#This Row],[200D EMA]])/Table2[[#This Row],[200D EMA]]</f>
        <v>9.5945857564960033E-2</v>
      </c>
      <c r="V656">
        <v>1.9996092444479601</v>
      </c>
      <c r="W656">
        <v>621.5</v>
      </c>
      <c r="X656">
        <v>647</v>
      </c>
      <c r="Y656">
        <v>621.5</v>
      </c>
      <c r="Z656">
        <v>647</v>
      </c>
      <c r="AA656">
        <v>615.1</v>
      </c>
      <c r="AB656">
        <v>647</v>
      </c>
      <c r="AC656" s="1">
        <f>(Table2[[#This Row],[Close Price]]/Table2[[#This Row],[Day Low]])-1</f>
        <v>1.0539018503620268E-2</v>
      </c>
      <c r="AD656" s="1">
        <f>(Table2[[#This Row],[Day High]]/Table2[[#This Row],[Close Price]])-1</f>
        <v>3.0172756946102997E-2</v>
      </c>
      <c r="AE656" s="1">
        <f>(Table2[[#This Row],[Close Price]]/Table2[[#This Row],[Current Week Low]])-1</f>
        <v>1.0539018503620268E-2</v>
      </c>
      <c r="AF656" s="1">
        <f>(Table2[[#This Row],[Current Week High]]/Table2[[#This Row],[Close Price]])-1</f>
        <v>3.0172756946102997E-2</v>
      </c>
      <c r="AG656" s="1">
        <f>(Table2[[#This Row],[Close Price]]/Table2[[#This Row],[Current Month Low]])-1</f>
        <v>2.105348723784739E-2</v>
      </c>
      <c r="AH656" s="1">
        <f>(Table2[[#This Row],[Current Month High]]/Table2[[#This Row],[Close Price]])-1</f>
        <v>3.0172756946102997E-2</v>
      </c>
      <c r="AI656">
        <v>7.4755194650107404</v>
      </c>
      <c r="AJ656">
        <v>38.093667546174103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0.15</v>
      </c>
      <c r="AM656" t="s">
        <v>3191</v>
      </c>
      <c r="AN656">
        <v>2.99</v>
      </c>
      <c r="AO656" t="s">
        <v>3191</v>
      </c>
      <c r="AP656">
        <v>-7.8060882006472002E-2</v>
      </c>
      <c r="AQ656">
        <f>(Table2[[#This Row],[Sharpe Ratio]]-AVERAGE(Table2[Sharpe Ratio]))/_xlfn.STDEV.P(Table2[Sharpe Ratio])</f>
        <v>-1.6597226610211051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-2.3933862365263834</v>
      </c>
      <c r="AS656">
        <f>_xlfn.RANK.AVG(Table2[[#This Row],[1Y Return vs Nifty Z-Score]],Table2[1Y Return vs Nifty Z-Score])</f>
        <v>640</v>
      </c>
      <c r="AT656">
        <f>_xlfn.RANK.AVG(Table2[[#This Row],[6M Return vs Nifty Z-Score]],Table2[6M Return vs Nifty Z-Score])</f>
        <v>444</v>
      </c>
      <c r="AU656">
        <f>_xlfn.RANK.AVG(Table2[[#This Row],[Sharpe Ratio Z-Score]],Table2[Sharpe Ratio Z-Score])</f>
        <v>704</v>
      </c>
      <c r="AV656">
        <f>(Table2[[#This Row],[Rank 1Y]]+Table2[[#This Row],[Rank 6M]]+Table2[[#This Row],[Rank Sharpe]])/3</f>
        <v>596</v>
      </c>
    </row>
    <row r="657" spans="1:48" x14ac:dyDescent="0.3">
      <c r="A657" t="s">
        <v>1378</v>
      </c>
      <c r="B657" t="s">
        <v>1379</v>
      </c>
      <c r="C657" t="s">
        <v>3144</v>
      </c>
      <c r="D657" t="s">
        <v>24</v>
      </c>
      <c r="E657">
        <v>8231.0583416320005</v>
      </c>
      <c r="F657">
        <v>42.95</v>
      </c>
      <c r="G657">
        <v>-40.000460539614203</v>
      </c>
      <c r="H657">
        <f>(Table2[[#This Row],[1Y Return vs Nifty]]-AVERAGE(Table2[1Y Return vs Nifty]))/_xlfn.STDEV.P(Table2[1Y Return vs Nifty])</f>
        <v>-1.0995125454033017</v>
      </c>
      <c r="I657">
        <v>-1.6548733592809299</v>
      </c>
      <c r="J657">
        <f>(Table2[[#This Row],[1M Return vs Nifty]]-AVERAGE(Table2[1M Return vs Nifty]))/_xlfn.STDEV.P(Table2[1M Return vs Nifty])</f>
        <v>-0.24598961865035365</v>
      </c>
      <c r="K657">
        <v>-26.396114247605102</v>
      </c>
      <c r="L657">
        <f>(Table2[[#This Row],[6M Return vs Nifty]]-AVERAGE(Table2[6M Return vs Nifty]))/_xlfn.STDEV.P(Table2[6M Return vs Nifty])</f>
        <v>-1.2886711203103081</v>
      </c>
      <c r="M657">
        <v>-1.27568471979293</v>
      </c>
      <c r="N657">
        <f>(Table2[[#This Row],[1W Return vs Nifty]]-AVERAGE(Table2[1W Return vs Nifty]))/_xlfn.STDEV.P(Table2[1W Return vs Nifty])</f>
        <v>-0.34257514060802763</v>
      </c>
      <c r="O657">
        <v>43.5</v>
      </c>
      <c r="P657">
        <v>44.545691458636099</v>
      </c>
      <c r="Q657">
        <v>47.738577303759598</v>
      </c>
      <c r="R657">
        <v>34.594500086818698</v>
      </c>
      <c r="S657" s="1">
        <f>(Table2[[#This Row],[Close Price]]-Table2[[#This Row],[20D EMA]])/Table2[[#This Row],[20D EMA]]</f>
        <v>-1.2643678160919474E-2</v>
      </c>
      <c r="T657" s="1">
        <f>(Table2[[#This Row],[Close Price]]-Table2[[#This Row],[50D EMA]])/Table2[[#This Row],[50D EMA]]</f>
        <v>-3.5821454474846609E-2</v>
      </c>
      <c r="U657" s="1">
        <f>(Table2[[#This Row],[Close Price]]-Table2[[#This Row],[200D EMA]])/Table2[[#This Row],[200D EMA]]</f>
        <v>-0.10030833707695089</v>
      </c>
      <c r="V657">
        <v>0.55128189033933594</v>
      </c>
      <c r="W657">
        <v>42.22</v>
      </c>
      <c r="X657">
        <v>43.14</v>
      </c>
      <c r="Y657">
        <v>42.22</v>
      </c>
      <c r="Z657">
        <v>43.14</v>
      </c>
      <c r="AA657">
        <v>42.22</v>
      </c>
      <c r="AB657">
        <v>44.9</v>
      </c>
      <c r="AC657" s="1">
        <f>(Table2[[#This Row],[Close Price]]/Table2[[#This Row],[Day Low]])-1</f>
        <v>1.729038370440561E-2</v>
      </c>
      <c r="AD657" s="1">
        <f>(Table2[[#This Row],[Day High]]/Table2[[#This Row],[Close Price]])-1</f>
        <v>4.423748544819528E-3</v>
      </c>
      <c r="AE657" s="1">
        <f>(Table2[[#This Row],[Close Price]]/Table2[[#This Row],[Current Week Low]])-1</f>
        <v>1.729038370440561E-2</v>
      </c>
      <c r="AF657" s="1">
        <f>(Table2[[#This Row],[Current Week High]]/Table2[[#This Row],[Close Price]])-1</f>
        <v>4.423748544819528E-3</v>
      </c>
      <c r="AG657" s="1">
        <f>(Table2[[#This Row],[Close Price]]/Table2[[#This Row],[Current Month Low]])-1</f>
        <v>1.729038370440561E-2</v>
      </c>
      <c r="AH657" s="1">
        <f>(Table2[[#This Row],[Current Month High]]/Table2[[#This Row],[Close Price]])-1</f>
        <v>4.5401629802095389E-2</v>
      </c>
      <c r="AI657">
        <v>46.682188591385298</v>
      </c>
      <c r="AJ657">
        <v>7.3749999999999902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-0.12</v>
      </c>
      <c r="AM657" t="s">
        <v>3189</v>
      </c>
      <c r="AN657">
        <v>-2.79</v>
      </c>
      <c r="AO657" t="s">
        <v>3189</v>
      </c>
      <c r="AP657">
        <v>7.7605400253928994E-2</v>
      </c>
      <c r="AQ657">
        <f>(Table2[[#This Row],[Sharpe Ratio]]-AVERAGE(Table2[Sharpe Ratio]))/_xlfn.STDEV.P(Table2[Sharpe Ratio])</f>
        <v>0.15061062801313524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683</v>
      </c>
      <c r="AT657">
        <f>_xlfn.RANK.AVG(Table2[[#This Row],[6M Return vs Nifty Z-Score]],Table2[6M Return vs Nifty Z-Score])</f>
        <v>708</v>
      </c>
      <c r="AU657">
        <f>_xlfn.RANK.AVG(Table2[[#This Row],[Sharpe Ratio Z-Score]],Table2[Sharpe Ratio Z-Score])</f>
        <v>308</v>
      </c>
      <c r="AV657">
        <f>(Table2[[#This Row],[Rank 1Y]]+Table2[[#This Row],[Rank 6M]]+Table2[[#This Row],[Rank Sharpe]])/3</f>
        <v>566.33333333333337</v>
      </c>
    </row>
    <row r="658" spans="1:48" x14ac:dyDescent="0.3">
      <c r="A658" t="s">
        <v>2286</v>
      </c>
      <c r="B658" t="s">
        <v>2287</v>
      </c>
      <c r="C658" t="s">
        <v>3151</v>
      </c>
      <c r="D658" t="s">
        <v>501</v>
      </c>
      <c r="E658">
        <v>2451.43638108</v>
      </c>
      <c r="F658">
        <v>627.4</v>
      </c>
      <c r="G658">
        <v>-37.467114142295401</v>
      </c>
      <c r="H658">
        <f>(Table2[[#This Row],[1Y Return vs Nifty]]-AVERAGE(Table2[1Y Return vs Nifty]))/_xlfn.STDEV.P(Table2[1Y Return vs Nifty])</f>
        <v>-1.0543442837927408</v>
      </c>
      <c r="I658">
        <v>13.384456073904101</v>
      </c>
      <c r="J658">
        <f>(Table2[[#This Row],[1M Return vs Nifty]]-AVERAGE(Table2[1M Return vs Nifty]))/_xlfn.STDEV.P(Table2[1M Return vs Nifty])</f>
        <v>1.2086364937882024</v>
      </c>
      <c r="K658">
        <v>1.26559101193277</v>
      </c>
      <c r="L658">
        <f>(Table2[[#This Row],[6M Return vs Nifty]]-AVERAGE(Table2[6M Return vs Nifty]))/_xlfn.STDEV.P(Table2[6M Return vs Nifty])</f>
        <v>-0.39278677570372417</v>
      </c>
      <c r="M658">
        <v>4.7375930194123903</v>
      </c>
      <c r="N658">
        <f>(Table2[[#This Row],[1W Return vs Nifty]]-AVERAGE(Table2[1W Return vs Nifty]))/_xlfn.STDEV.P(Table2[1W Return vs Nifty])</f>
        <v>0.82169602282231835</v>
      </c>
      <c r="O658">
        <v>623.79</v>
      </c>
      <c r="P658">
        <v>596.60495850525501</v>
      </c>
      <c r="Q658">
        <v>598.66196955961095</v>
      </c>
      <c r="R658">
        <v>47.870210780208602</v>
      </c>
      <c r="S658" s="1">
        <f>(Table2[[#This Row],[Close Price]]-Table2[[#This Row],[20D EMA]])/Table2[[#This Row],[20D EMA]]</f>
        <v>5.7872040269962869E-3</v>
      </c>
      <c r="T658" s="1">
        <f>(Table2[[#This Row],[Close Price]]-Table2[[#This Row],[50D EMA]])/Table2[[#This Row],[50D EMA]]</f>
        <v>5.1617139709833164E-2</v>
      </c>
      <c r="U658" s="1">
        <f>(Table2[[#This Row],[Close Price]]-Table2[[#This Row],[200D EMA]])/Table2[[#This Row],[200D EMA]]</f>
        <v>4.8003768239244189E-2</v>
      </c>
      <c r="V658">
        <v>0.54904548381087304</v>
      </c>
      <c r="W658">
        <v>624.75</v>
      </c>
      <c r="X658">
        <v>650.65</v>
      </c>
      <c r="Y658">
        <v>624.75</v>
      </c>
      <c r="Z658">
        <v>650.65</v>
      </c>
      <c r="AA658">
        <v>613.35</v>
      </c>
      <c r="AB658">
        <v>660.4</v>
      </c>
      <c r="AC658" s="1">
        <f>(Table2[[#This Row],[Close Price]]/Table2[[#This Row],[Day Low]])-1</f>
        <v>4.2416966786713584E-3</v>
      </c>
      <c r="AD658" s="1">
        <f>(Table2[[#This Row],[Day High]]/Table2[[#This Row],[Close Price]])-1</f>
        <v>3.7057698437997999E-2</v>
      </c>
      <c r="AE658" s="1">
        <f>(Table2[[#This Row],[Close Price]]/Table2[[#This Row],[Current Week Low]])-1</f>
        <v>4.2416966786713584E-3</v>
      </c>
      <c r="AF658" s="1">
        <f>(Table2[[#This Row],[Current Week High]]/Table2[[#This Row],[Close Price]])-1</f>
        <v>3.7057698437997999E-2</v>
      </c>
      <c r="AG658" s="1">
        <f>(Table2[[#This Row],[Close Price]]/Table2[[#This Row],[Current Month Low]])-1</f>
        <v>2.290698622320031E-2</v>
      </c>
      <c r="AH658" s="1">
        <f>(Table2[[#This Row],[Current Month High]]/Table2[[#This Row],[Close Price]])-1</f>
        <v>5.2598023589416565E-2</v>
      </c>
      <c r="AI658">
        <v>26.1874402295186</v>
      </c>
      <c r="AJ658">
        <v>36.080685392039904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0.03</v>
      </c>
      <c r="AM658" t="s">
        <v>3191</v>
      </c>
      <c r="AN658">
        <v>-2.4900000000000002</v>
      </c>
      <c r="AO658" t="s">
        <v>3189</v>
      </c>
      <c r="AP658">
        <v>-8.9093102362074003E-2</v>
      </c>
      <c r="AQ658">
        <f>(Table2[[#This Row],[Sharpe Ratio]]-AVERAGE(Table2[Sharpe Ratio]))/_xlfn.STDEV.P(Table2[Sharpe Ratio])</f>
        <v>-1.7880227364883021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678</v>
      </c>
      <c r="AT658">
        <f>_xlfn.RANK.AVG(Table2[[#This Row],[6M Return vs Nifty Z-Score]],Table2[6M Return vs Nifty Z-Score])</f>
        <v>454</v>
      </c>
      <c r="AU658">
        <f>_xlfn.RANK.AVG(Table2[[#This Row],[Sharpe Ratio Z-Score]],Table2[Sharpe Ratio Z-Score])</f>
        <v>718</v>
      </c>
      <c r="AV658">
        <f>(Table2[[#This Row],[Rank 1Y]]+Table2[[#This Row],[Rank 6M]]+Table2[[#This Row],[Rank Sharpe]])/3</f>
        <v>616.66666666666663</v>
      </c>
    </row>
    <row r="659" spans="1:48" x14ac:dyDescent="0.3">
      <c r="A659" t="s">
        <v>1308</v>
      </c>
      <c r="B659" t="s">
        <v>1309</v>
      </c>
      <c r="C659" t="s">
        <v>3149</v>
      </c>
      <c r="D659" t="s">
        <v>206</v>
      </c>
      <c r="E659">
        <v>8717.9919840000002</v>
      </c>
      <c r="F659">
        <v>565.4</v>
      </c>
      <c r="G659">
        <v>4.1623651404527804</v>
      </c>
      <c r="H659">
        <f>(Table2[[#This Row],[1Y Return vs Nifty]]-AVERAGE(Table2[1Y Return vs Nifty]))/_xlfn.STDEV.P(Table2[1Y Return vs Nifty])</f>
        <v>-0.31211210703844283</v>
      </c>
      <c r="I659">
        <v>-3.1242792897182401</v>
      </c>
      <c r="J659">
        <f>(Table2[[#This Row],[1M Return vs Nifty]]-AVERAGE(Table2[1M Return vs Nifty]))/_xlfn.STDEV.P(Table2[1M Return vs Nifty])</f>
        <v>-0.38811272631164495</v>
      </c>
      <c r="K659">
        <v>6.8823828715483399</v>
      </c>
      <c r="L659">
        <f>(Table2[[#This Row],[6M Return vs Nifty]]-AVERAGE(Table2[6M Return vs Nifty]))/_xlfn.STDEV.P(Table2[6M Return vs Nifty])</f>
        <v>-0.21087478413522753</v>
      </c>
      <c r="M659">
        <v>0.44278302760876698</v>
      </c>
      <c r="N659">
        <f>(Table2[[#This Row],[1W Return vs Nifty]]-AVERAGE(Table2[1W Return vs Nifty]))/_xlfn.STDEV.P(Table2[1W Return vs Nifty])</f>
        <v>-9.8510373223362514E-3</v>
      </c>
      <c r="O659">
        <v>572.79999999999995</v>
      </c>
      <c r="P659">
        <v>587.51460715737699</v>
      </c>
      <c r="Q659">
        <v>547.97991266447502</v>
      </c>
      <c r="R659">
        <v>50.383732442116703</v>
      </c>
      <c r="S659" s="1">
        <f>(Table2[[#This Row],[Close Price]]-Table2[[#This Row],[20D EMA]])/Table2[[#This Row],[20D EMA]]</f>
        <v>-1.2918994413407783E-2</v>
      </c>
      <c r="T659" s="1">
        <f>(Table2[[#This Row],[Close Price]]-Table2[[#This Row],[50D EMA]])/Table2[[#This Row],[50D EMA]]</f>
        <v>-3.764094864700647E-2</v>
      </c>
      <c r="U659" s="1">
        <f>(Table2[[#This Row],[Close Price]]-Table2[[#This Row],[200D EMA]])/Table2[[#This Row],[200D EMA]]</f>
        <v>3.1789645811690866E-2</v>
      </c>
      <c r="V659">
        <v>0.54810829585564003</v>
      </c>
      <c r="W659">
        <v>553</v>
      </c>
      <c r="X659">
        <v>574.75</v>
      </c>
      <c r="Y659">
        <v>553</v>
      </c>
      <c r="Z659">
        <v>574.75</v>
      </c>
      <c r="AA659">
        <v>553</v>
      </c>
      <c r="AB659">
        <v>591</v>
      </c>
      <c r="AC659" s="1">
        <f>(Table2[[#This Row],[Close Price]]/Table2[[#This Row],[Day Low]])-1</f>
        <v>2.242314647377941E-2</v>
      </c>
      <c r="AD659" s="1">
        <f>(Table2[[#This Row],[Day High]]/Table2[[#This Row],[Close Price]])-1</f>
        <v>1.6536964980544688E-2</v>
      </c>
      <c r="AE659" s="1">
        <f>(Table2[[#This Row],[Close Price]]/Table2[[#This Row],[Current Week Low]])-1</f>
        <v>2.242314647377941E-2</v>
      </c>
      <c r="AF659" s="1">
        <f>(Table2[[#This Row],[Current Week High]]/Table2[[#This Row],[Close Price]])-1</f>
        <v>1.6536964980544688E-2</v>
      </c>
      <c r="AG659" s="1">
        <f>(Table2[[#This Row],[Close Price]]/Table2[[#This Row],[Current Month Low]])-1</f>
        <v>2.242314647377941E-2</v>
      </c>
      <c r="AH659" s="1">
        <f>(Table2[[#This Row],[Current Month High]]/Table2[[#This Row],[Close Price]])-1</f>
        <v>4.5277679518924696E-2</v>
      </c>
      <c r="AI659">
        <v>25.185709232401798</v>
      </c>
      <c r="AJ659">
        <v>39.950495049504902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-0.16</v>
      </c>
      <c r="AM659" t="s">
        <v>3189</v>
      </c>
      <c r="AN659">
        <v>-5.67</v>
      </c>
      <c r="AO659" t="s">
        <v>3189</v>
      </c>
      <c r="AP659">
        <v>6.2250074816664003E-2</v>
      </c>
      <c r="AQ659">
        <f>(Table2[[#This Row],[Sharpe Ratio]]-AVERAGE(Table2[Sharpe Ratio]))/_xlfn.STDEV.P(Table2[Sharpe Ratio])</f>
        <v>-2.796533846709268E-2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405</v>
      </c>
      <c r="AT659">
        <f>_xlfn.RANK.AVG(Table2[[#This Row],[6M Return vs Nifty Z-Score]],Table2[6M Return vs Nifty Z-Score])</f>
        <v>397</v>
      </c>
      <c r="AU659">
        <f>_xlfn.RANK.AVG(Table2[[#This Row],[Sharpe Ratio Z-Score]],Table2[Sharpe Ratio Z-Score])</f>
        <v>359</v>
      </c>
      <c r="AV659">
        <f>(Table2[[#This Row],[Rank 1Y]]+Table2[[#This Row],[Rank 6M]]+Table2[[#This Row],[Rank Sharpe]])/3</f>
        <v>387</v>
      </c>
    </row>
    <row r="660" spans="1:48" x14ac:dyDescent="0.3">
      <c r="A660" t="s">
        <v>2072</v>
      </c>
      <c r="B660" t="s">
        <v>2073</v>
      </c>
      <c r="C660" t="s">
        <v>3149</v>
      </c>
      <c r="D660" t="s">
        <v>257</v>
      </c>
      <c r="E660">
        <v>3070.0233549999998</v>
      </c>
      <c r="F660">
        <v>316.75</v>
      </c>
      <c r="G660">
        <v>-10.064600675013301</v>
      </c>
      <c r="H660">
        <f>(Table2[[#This Row],[1Y Return vs Nifty]]-AVERAGE(Table2[1Y Return vs Nifty]))/_xlfn.STDEV.P(Table2[1Y Return vs Nifty])</f>
        <v>-0.56577158075178469</v>
      </c>
      <c r="I660">
        <v>0.41310928889727</v>
      </c>
      <c r="J660">
        <f>(Table2[[#This Row],[1M Return vs Nifty]]-AVERAGE(Table2[1M Return vs Nifty]))/_xlfn.STDEV.P(Table2[1M Return vs Nifty])</f>
        <v>-4.5971288479845454E-2</v>
      </c>
      <c r="K660">
        <v>-2.4027684603490398</v>
      </c>
      <c r="L660">
        <f>(Table2[[#This Row],[6M Return vs Nifty]]-AVERAGE(Table2[6M Return vs Nifty]))/_xlfn.STDEV.P(Table2[6M Return vs Nifty])</f>
        <v>-0.51159455674149545</v>
      </c>
      <c r="M660">
        <v>1.6175886346105799</v>
      </c>
      <c r="N660">
        <f>(Table2[[#This Row],[1W Return vs Nifty]]-AVERAGE(Table2[1W Return vs Nifty]))/_xlfn.STDEV.P(Table2[1W Return vs Nifty])</f>
        <v>0.21761098092950223</v>
      </c>
      <c r="O660">
        <v>320.20999999999998</v>
      </c>
      <c r="P660">
        <v>321.69031372628803</v>
      </c>
      <c r="Q660">
        <v>306.95444770443203</v>
      </c>
      <c r="R660">
        <v>41.892070733135498</v>
      </c>
      <c r="S660" s="1">
        <f>(Table2[[#This Row],[Close Price]]-Table2[[#This Row],[20D EMA]])/Table2[[#This Row],[20D EMA]]</f>
        <v>-1.0805408950376252E-2</v>
      </c>
      <c r="T660" s="1">
        <f>(Table2[[#This Row],[Close Price]]-Table2[[#This Row],[50D EMA]])/Table2[[#This Row],[50D EMA]]</f>
        <v>-1.5357359284655111E-2</v>
      </c>
      <c r="U660" s="1">
        <f>(Table2[[#This Row],[Close Price]]-Table2[[#This Row],[200D EMA]])/Table2[[#This Row],[200D EMA]]</f>
        <v>3.1912071542941636E-2</v>
      </c>
      <c r="V660">
        <v>0.54428870510898197</v>
      </c>
      <c r="W660">
        <v>315.85000000000002</v>
      </c>
      <c r="X660">
        <v>324.55</v>
      </c>
      <c r="Y660">
        <v>315.85000000000002</v>
      </c>
      <c r="Z660">
        <v>324.55</v>
      </c>
      <c r="AA660">
        <v>315.85000000000002</v>
      </c>
      <c r="AB660">
        <v>332.95</v>
      </c>
      <c r="AC660" s="1">
        <f>(Table2[[#This Row],[Close Price]]/Table2[[#This Row],[Day Low]])-1</f>
        <v>2.8494538546777193E-3</v>
      </c>
      <c r="AD660" s="1">
        <f>(Table2[[#This Row],[Day High]]/Table2[[#This Row],[Close Price]])-1</f>
        <v>2.4625098658247913E-2</v>
      </c>
      <c r="AE660" s="1">
        <f>(Table2[[#This Row],[Close Price]]/Table2[[#This Row],[Current Week Low]])-1</f>
        <v>2.8494538546777193E-3</v>
      </c>
      <c r="AF660" s="1">
        <f>(Table2[[#This Row],[Current Week High]]/Table2[[#This Row],[Close Price]])-1</f>
        <v>2.4625098658247913E-2</v>
      </c>
      <c r="AG660" s="1">
        <f>(Table2[[#This Row],[Close Price]]/Table2[[#This Row],[Current Month Low]])-1</f>
        <v>2.8494538546777193E-3</v>
      </c>
      <c r="AH660" s="1">
        <f>(Table2[[#This Row],[Current Month High]]/Table2[[#This Row],[Close Price]])-1</f>
        <v>5.1144435674822297E-2</v>
      </c>
      <c r="AI660">
        <v>26.771902131018098</v>
      </c>
      <c r="AJ660">
        <v>29.206608199061801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-0.06</v>
      </c>
      <c r="AM660" t="s">
        <v>3189</v>
      </c>
      <c r="AN660">
        <v>0.27</v>
      </c>
      <c r="AO660" t="s">
        <v>3191</v>
      </c>
      <c r="AP660">
        <v>9.0195947070665999E-2</v>
      </c>
      <c r="AQ660">
        <f>(Table2[[#This Row],[Sharpe Ratio]]-AVERAGE(Table2[Sharpe Ratio]))/_xlfn.STDEV.P(Table2[Sharpe Ratio])</f>
        <v>0.29703338378599076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507</v>
      </c>
      <c r="AT660">
        <f>_xlfn.RANK.AVG(Table2[[#This Row],[6M Return vs Nifty Z-Score]],Table2[6M Return vs Nifty Z-Score])</f>
        <v>494</v>
      </c>
      <c r="AU660">
        <f>_xlfn.RANK.AVG(Table2[[#This Row],[Sharpe Ratio Z-Score]],Table2[Sharpe Ratio Z-Score])</f>
        <v>259</v>
      </c>
      <c r="AV660">
        <f>(Table2[[#This Row],[Rank 1Y]]+Table2[[#This Row],[Rank 6M]]+Table2[[#This Row],[Rank Sharpe]])/3</f>
        <v>420</v>
      </c>
    </row>
    <row r="661" spans="1:48" x14ac:dyDescent="0.3">
      <c r="A661" t="s">
        <v>1102</v>
      </c>
      <c r="B661" t="s">
        <v>1103</v>
      </c>
      <c r="C661" t="s">
        <v>3152</v>
      </c>
      <c r="D661" t="s">
        <v>141</v>
      </c>
      <c r="E661">
        <v>11567.25</v>
      </c>
      <c r="F661">
        <v>363.75</v>
      </c>
      <c r="G661">
        <v>-0.36198210134276099</v>
      </c>
      <c r="H661">
        <f>(Table2[[#This Row],[1Y Return vs Nifty]]-AVERAGE(Table2[1Y Return vs Nifty]))/_xlfn.STDEV.P(Table2[1Y Return vs Nifty])</f>
        <v>-0.39277888835611974</v>
      </c>
      <c r="I661">
        <v>-3.0307848816009</v>
      </c>
      <c r="J661">
        <f>(Table2[[#This Row],[1M Return vs Nifty]]-AVERAGE(Table2[1M Return vs Nifty]))/_xlfn.STDEV.P(Table2[1M Return vs Nifty])</f>
        <v>-0.37906980933727635</v>
      </c>
      <c r="K661">
        <v>-16.121326081383302</v>
      </c>
      <c r="L661">
        <f>(Table2[[#This Row],[6M Return vs Nifty]]-AVERAGE(Table2[6M Return vs Nifty]))/_xlfn.STDEV.P(Table2[6M Return vs Nifty])</f>
        <v>-0.95589981153160697</v>
      </c>
      <c r="M661">
        <v>1.36758698377259</v>
      </c>
      <c r="N661">
        <f>(Table2[[#This Row],[1W Return vs Nifty]]-AVERAGE(Table2[1W Return vs Nifty]))/_xlfn.STDEV.P(Table2[1W Return vs Nifty])</f>
        <v>0.16920647917450435</v>
      </c>
      <c r="O661">
        <v>370.09</v>
      </c>
      <c r="P661">
        <v>380.09859927403397</v>
      </c>
      <c r="Q661">
        <v>373.62220906370499</v>
      </c>
      <c r="R661">
        <v>41.060639835748802</v>
      </c>
      <c r="S661" s="1">
        <f>(Table2[[#This Row],[Close Price]]-Table2[[#This Row],[20D EMA]])/Table2[[#This Row],[20D EMA]]</f>
        <v>-1.7130968142884097E-2</v>
      </c>
      <c r="T661" s="1">
        <f>(Table2[[#This Row],[Close Price]]-Table2[[#This Row],[50D EMA]])/Table2[[#This Row],[50D EMA]]</f>
        <v>-4.3011469406251002E-2</v>
      </c>
      <c r="U661" s="1">
        <f>(Table2[[#This Row],[Close Price]]-Table2[[#This Row],[200D EMA]])/Table2[[#This Row],[200D EMA]]</f>
        <v>-2.6422971719065318E-2</v>
      </c>
      <c r="V661">
        <v>0.54194912019891595</v>
      </c>
      <c r="W661">
        <v>359.05</v>
      </c>
      <c r="X661">
        <v>370.9</v>
      </c>
      <c r="Y661">
        <v>359.05</v>
      </c>
      <c r="Z661">
        <v>370.9</v>
      </c>
      <c r="AA661">
        <v>359.05</v>
      </c>
      <c r="AB661">
        <v>379.5</v>
      </c>
      <c r="AC661" s="1">
        <f>(Table2[[#This Row],[Close Price]]/Table2[[#This Row],[Day Low]])-1</f>
        <v>1.3090098872023281E-2</v>
      </c>
      <c r="AD661" s="1">
        <f>(Table2[[#This Row],[Day High]]/Table2[[#This Row],[Close Price]])-1</f>
        <v>1.965635738831617E-2</v>
      </c>
      <c r="AE661" s="1">
        <f>(Table2[[#This Row],[Close Price]]/Table2[[#This Row],[Current Week Low]])-1</f>
        <v>1.3090098872023281E-2</v>
      </c>
      <c r="AF661" s="1">
        <f>(Table2[[#This Row],[Current Week High]]/Table2[[#This Row],[Close Price]])-1</f>
        <v>1.965635738831617E-2</v>
      </c>
      <c r="AG661" s="1">
        <f>(Table2[[#This Row],[Close Price]]/Table2[[#This Row],[Current Month Low]])-1</f>
        <v>1.3090098872023281E-2</v>
      </c>
      <c r="AH661" s="1">
        <f>(Table2[[#This Row],[Current Month High]]/Table2[[#This Row],[Close Price]])-1</f>
        <v>4.3298969072165017E-2</v>
      </c>
      <c r="AI661">
        <v>39.106529209621897</v>
      </c>
      <c r="AJ661">
        <v>41.978922716627601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-0.01</v>
      </c>
      <c r="AM661" t="s">
        <v>3189</v>
      </c>
      <c r="AN661">
        <v>-1.95</v>
      </c>
      <c r="AO661" t="s">
        <v>3189</v>
      </c>
      <c r="AP661">
        <v>0.15247970237316799</v>
      </c>
      <c r="AQ661">
        <f>(Table2[[#This Row],[Sharpe Ratio]]-AVERAGE(Table2[Sharpe Ratio]))/_xlfn.STDEV.P(Table2[Sharpe Ratio])</f>
        <v>1.0213672212291243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438</v>
      </c>
      <c r="AT661">
        <f>_xlfn.RANK.AVG(Table2[[#This Row],[6M Return vs Nifty Z-Score]],Table2[6M Return vs Nifty Z-Score])</f>
        <v>642</v>
      </c>
      <c r="AU661">
        <f>_xlfn.RANK.AVG(Table2[[#This Row],[Sharpe Ratio Z-Score]],Table2[Sharpe Ratio Z-Score])</f>
        <v>114</v>
      </c>
      <c r="AV661">
        <f>(Table2[[#This Row],[Rank 1Y]]+Table2[[#This Row],[Rank 6M]]+Table2[[#This Row],[Rank Sharpe]])/3</f>
        <v>398</v>
      </c>
    </row>
    <row r="662" spans="1:48" x14ac:dyDescent="0.3">
      <c r="A662" t="s">
        <v>1334</v>
      </c>
      <c r="B662" t="s">
        <v>1335</v>
      </c>
      <c r="C662" t="s">
        <v>3154</v>
      </c>
      <c r="D662" t="s">
        <v>81</v>
      </c>
      <c r="E662">
        <v>8565.4914105899898</v>
      </c>
      <c r="F662">
        <v>290.10000000000002</v>
      </c>
      <c r="G662">
        <v>-70.314359382305895</v>
      </c>
      <c r="H662">
        <f>(Table2[[#This Row],[1Y Return vs Nifty]]-AVERAGE(Table2[1Y Return vs Nifty]))/_xlfn.STDEV.P(Table2[1Y Return vs Nifty])</f>
        <v>-1.6399937503470523</v>
      </c>
      <c r="I662">
        <v>-3.8827067876332202</v>
      </c>
      <c r="J662">
        <f>(Table2[[#This Row],[1M Return vs Nifty]]-AVERAGE(Table2[1M Return vs Nifty]))/_xlfn.STDEV.P(Table2[1M Return vs Nifty])</f>
        <v>-0.4614689519173053</v>
      </c>
      <c r="K662">
        <v>-17.655405098323602</v>
      </c>
      <c r="L662">
        <f>(Table2[[#This Row],[6M Return vs Nifty]]-AVERAGE(Table2[6M Return vs Nifty]))/_xlfn.STDEV.P(Table2[6M Return vs Nifty])</f>
        <v>-1.005584289107059</v>
      </c>
      <c r="M662">
        <v>0.87783296892145701</v>
      </c>
      <c r="N662">
        <f>(Table2[[#This Row],[1W Return vs Nifty]]-AVERAGE(Table2[1W Return vs Nifty]))/_xlfn.STDEV.P(Table2[1W Return vs Nifty])</f>
        <v>7.4381909048999592E-2</v>
      </c>
      <c r="O662">
        <v>294.83</v>
      </c>
      <c r="P662">
        <v>296.76697425274199</v>
      </c>
      <c r="Q662">
        <v>337.92120412165798</v>
      </c>
      <c r="R662">
        <v>38.114214278235202</v>
      </c>
      <c r="S662" s="1">
        <f>(Table2[[#This Row],[Close Price]]-Table2[[#This Row],[20D EMA]])/Table2[[#This Row],[20D EMA]]</f>
        <v>-1.6043143506427302E-2</v>
      </c>
      <c r="T662" s="1">
        <f>(Table2[[#This Row],[Close Price]]-Table2[[#This Row],[50D EMA]])/Table2[[#This Row],[50D EMA]]</f>
        <v>-2.2465351036884677E-2</v>
      </c>
      <c r="U662" s="1">
        <f>(Table2[[#This Row],[Close Price]]-Table2[[#This Row],[200D EMA]])/Table2[[#This Row],[200D EMA]]</f>
        <v>-0.14151584315626853</v>
      </c>
      <c r="V662">
        <v>0.53372184947104395</v>
      </c>
      <c r="W662">
        <v>289</v>
      </c>
      <c r="X662">
        <v>293.8</v>
      </c>
      <c r="Y662">
        <v>289</v>
      </c>
      <c r="Z662">
        <v>293.8</v>
      </c>
      <c r="AA662">
        <v>289</v>
      </c>
      <c r="AB662">
        <v>302.95</v>
      </c>
      <c r="AC662" s="1">
        <f>(Table2[[#This Row],[Close Price]]/Table2[[#This Row],[Day Low]])-1</f>
        <v>3.8062283737025915E-3</v>
      </c>
      <c r="AD662" s="1">
        <f>(Table2[[#This Row],[Day High]]/Table2[[#This Row],[Close Price]])-1</f>
        <v>1.2754222681833793E-2</v>
      </c>
      <c r="AE662" s="1">
        <f>(Table2[[#This Row],[Close Price]]/Table2[[#This Row],[Current Week Low]])-1</f>
        <v>3.8062283737025915E-3</v>
      </c>
      <c r="AF662" s="1">
        <f>(Table2[[#This Row],[Current Week High]]/Table2[[#This Row],[Close Price]])-1</f>
        <v>1.2754222681833793E-2</v>
      </c>
      <c r="AG662" s="1">
        <f>(Table2[[#This Row],[Close Price]]/Table2[[#This Row],[Current Month Low]])-1</f>
        <v>3.8062283737025915E-3</v>
      </c>
      <c r="AH662" s="1">
        <f>(Table2[[#This Row],[Current Month High]]/Table2[[#This Row],[Close Price]])-1</f>
        <v>4.4295070665287817E-2</v>
      </c>
      <c r="AI662">
        <v>83.729748362633501</v>
      </c>
      <c r="AJ662">
        <v>11.1494252873563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-0.09</v>
      </c>
      <c r="AM662" t="s">
        <v>3189</v>
      </c>
      <c r="AN662">
        <v>-2.75</v>
      </c>
      <c r="AO662" t="s">
        <v>3189</v>
      </c>
      <c r="AP662">
        <v>-8.8952896671752005E-2</v>
      </c>
      <c r="AQ662">
        <f>(Table2[[#This Row],[Sharpe Ratio]]-AVERAGE(Table2[Sharpe Ratio]))/_xlfn.STDEV.P(Table2[Sharpe Ratio])</f>
        <v>-1.7863922033708135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736</v>
      </c>
      <c r="AT662">
        <f>_xlfn.RANK.AVG(Table2[[#This Row],[6M Return vs Nifty Z-Score]],Table2[6M Return vs Nifty Z-Score])</f>
        <v>653</v>
      </c>
      <c r="AU662">
        <f>_xlfn.RANK.AVG(Table2[[#This Row],[Sharpe Ratio Z-Score]],Table2[Sharpe Ratio Z-Score])</f>
        <v>717</v>
      </c>
      <c r="AV662">
        <f>(Table2[[#This Row],[Rank 1Y]]+Table2[[#This Row],[Rank 6M]]+Table2[[#This Row],[Rank Sharpe]])/3</f>
        <v>702</v>
      </c>
    </row>
    <row r="663" spans="1:48" x14ac:dyDescent="0.3">
      <c r="A663" t="s">
        <v>2355</v>
      </c>
      <c r="B663" t="s">
        <v>2356</v>
      </c>
      <c r="C663" t="s">
        <v>3154</v>
      </c>
      <c r="D663" t="s">
        <v>220</v>
      </c>
      <c r="E663">
        <v>2274.7574339349999</v>
      </c>
      <c r="F663">
        <v>294.35000000000002</v>
      </c>
      <c r="G663">
        <v>-47.768776010435303</v>
      </c>
      <c r="H663">
        <f>(Table2[[#This Row],[1Y Return vs Nifty]]-AVERAGE(Table2[1Y Return vs Nifty]))/_xlfn.STDEV.P(Table2[1Y Return vs Nifty])</f>
        <v>-1.2380176096261706</v>
      </c>
      <c r="I663">
        <v>-8.84461282750142</v>
      </c>
      <c r="J663">
        <f>(Table2[[#This Row],[1M Return vs Nifty]]-AVERAGE(Table2[1M Return vs Nifty]))/_xlfn.STDEV.P(Table2[1M Return vs Nifty])</f>
        <v>-0.94139181850021392</v>
      </c>
      <c r="K663">
        <v>-13.166895467367</v>
      </c>
      <c r="L663">
        <f>(Table2[[#This Row],[6M Return vs Nifty]]-AVERAGE(Table2[6M Return vs Nifty]))/_xlfn.STDEV.P(Table2[6M Return vs Nifty])</f>
        <v>-0.86021416563633135</v>
      </c>
      <c r="M663">
        <v>5.2473065668300303E-2</v>
      </c>
      <c r="N663">
        <f>(Table2[[#This Row],[1W Return vs Nifty]]-AVERAGE(Table2[1W Return vs Nifty]))/_xlfn.STDEV.P(Table2[1W Return vs Nifty])</f>
        <v>-8.5421575254438414E-2</v>
      </c>
      <c r="O663">
        <v>291.02</v>
      </c>
      <c r="P663">
        <v>295.179245998358</v>
      </c>
      <c r="Q663">
        <v>314.215493139221</v>
      </c>
      <c r="R663">
        <v>62.297082181271598</v>
      </c>
      <c r="S663" s="1">
        <f>(Table2[[#This Row],[Close Price]]-Table2[[#This Row],[20D EMA]])/Table2[[#This Row],[20D EMA]]</f>
        <v>1.1442512542093468E-2</v>
      </c>
      <c r="T663" s="1">
        <f>(Table2[[#This Row],[Close Price]]-Table2[[#This Row],[50D EMA]])/Table2[[#This Row],[50D EMA]]</f>
        <v>-2.8092964176844228E-3</v>
      </c>
      <c r="U663" s="1">
        <f>(Table2[[#This Row],[Close Price]]-Table2[[#This Row],[200D EMA]])/Table2[[#This Row],[200D EMA]]</f>
        <v>-6.3222513125471738E-2</v>
      </c>
      <c r="V663">
        <v>0.53021152357902102</v>
      </c>
      <c r="W663">
        <v>279.25</v>
      </c>
      <c r="X663">
        <v>295.89999999999998</v>
      </c>
      <c r="Y663">
        <v>279.25</v>
      </c>
      <c r="Z663">
        <v>295.89999999999998</v>
      </c>
      <c r="AA663">
        <v>279.25</v>
      </c>
      <c r="AB663">
        <v>295.89999999999998</v>
      </c>
      <c r="AC663" s="1">
        <f>(Table2[[#This Row],[Close Price]]/Table2[[#This Row],[Day Low]])-1</f>
        <v>5.4073410922112819E-2</v>
      </c>
      <c r="AD663" s="1">
        <f>(Table2[[#This Row],[Day High]]/Table2[[#This Row],[Close Price]])-1</f>
        <v>5.2658399864105032E-3</v>
      </c>
      <c r="AE663" s="1">
        <f>(Table2[[#This Row],[Close Price]]/Table2[[#This Row],[Current Week Low]])-1</f>
        <v>5.4073410922112819E-2</v>
      </c>
      <c r="AF663" s="1">
        <f>(Table2[[#This Row],[Current Week High]]/Table2[[#This Row],[Close Price]])-1</f>
        <v>5.2658399864105032E-3</v>
      </c>
      <c r="AG663" s="1">
        <f>(Table2[[#This Row],[Close Price]]/Table2[[#This Row],[Current Month Low]])-1</f>
        <v>5.4073410922112819E-2</v>
      </c>
      <c r="AH663" s="1">
        <f>(Table2[[#This Row],[Current Month High]]/Table2[[#This Row],[Close Price]])-1</f>
        <v>5.2658399864105032E-3</v>
      </c>
      <c r="AI663">
        <v>32.699167657550497</v>
      </c>
      <c r="AJ663">
        <v>19.9225911590955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-0.11</v>
      </c>
      <c r="AM663" t="s">
        <v>3189</v>
      </c>
      <c r="AN663">
        <v>2.2000000000000002</v>
      </c>
      <c r="AO663" t="s">
        <v>3191</v>
      </c>
      <c r="AQ663">
        <f>(Table2[[#This Row],[Sharpe Ratio]]-AVERAGE(Table2[Sharpe Ratio]))/_xlfn.STDEV.P(Table2[Sharpe Ratio])</f>
        <v>-0.75190748604766899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709</v>
      </c>
      <c r="AT663">
        <f>_xlfn.RANK.AVG(Table2[[#This Row],[6M Return vs Nifty Z-Score]],Table2[6M Return vs Nifty Z-Score])</f>
        <v>604</v>
      </c>
      <c r="AU663">
        <f>_xlfn.RANK.AVG(Table2[[#This Row],[Sharpe Ratio Z-Score]],Table2[Sharpe Ratio Z-Score])</f>
        <v>556</v>
      </c>
      <c r="AV663">
        <f>(Table2[[#This Row],[Rank 1Y]]+Table2[[#This Row],[Rank 6M]]+Table2[[#This Row],[Rank Sharpe]])/3</f>
        <v>623</v>
      </c>
    </row>
    <row r="664" spans="1:48" x14ac:dyDescent="0.3">
      <c r="A664" t="s">
        <v>1059</v>
      </c>
      <c r="B664" t="s">
        <v>1060</v>
      </c>
      <c r="C664" t="s">
        <v>3149</v>
      </c>
      <c r="D664" t="s">
        <v>220</v>
      </c>
      <c r="E664">
        <v>12563.688008904999</v>
      </c>
      <c r="F664">
        <v>1530.65</v>
      </c>
      <c r="G664">
        <v>-3.9136389074575502</v>
      </c>
      <c r="H664">
        <f>(Table2[[#This Row],[1Y Return vs Nifty]]-AVERAGE(Table2[1Y Return vs Nifty]))/_xlfn.STDEV.P(Table2[1Y Return vs Nifty])</f>
        <v>-0.45610310013359578</v>
      </c>
      <c r="I664">
        <v>-3.95690767759646</v>
      </c>
      <c r="J664">
        <f>(Table2[[#This Row],[1M Return vs Nifty]]-AVERAGE(Table2[1M Return vs Nifty]))/_xlfn.STDEV.P(Table2[1M Return vs Nifty])</f>
        <v>-0.46864577137499636</v>
      </c>
      <c r="K664">
        <v>-27.548209135263299</v>
      </c>
      <c r="L664">
        <f>(Table2[[#This Row],[6M Return vs Nifty]]-AVERAGE(Table2[6M Return vs Nifty]))/_xlfn.STDEV.P(Table2[6M Return vs Nifty])</f>
        <v>-1.3259842130379655</v>
      </c>
      <c r="M664">
        <v>0.23194580687699101</v>
      </c>
      <c r="N664">
        <f>(Table2[[#This Row],[1W Return vs Nifty]]-AVERAGE(Table2[1W Return vs Nifty]))/_xlfn.STDEV.P(Table2[1W Return vs Nifty])</f>
        <v>-5.0672650246579062E-2</v>
      </c>
      <c r="O664">
        <v>1583.67</v>
      </c>
      <c r="P664">
        <v>1643.67365898002</v>
      </c>
      <c r="Q664">
        <v>1600.9983287022201</v>
      </c>
      <c r="R664">
        <v>29.5342814711003</v>
      </c>
      <c r="S664" s="1">
        <f>(Table2[[#This Row],[Close Price]]-Table2[[#This Row],[20D EMA]])/Table2[[#This Row],[20D EMA]]</f>
        <v>-3.3479197054941991E-2</v>
      </c>
      <c r="T664" s="1">
        <f>(Table2[[#This Row],[Close Price]]-Table2[[#This Row],[50D EMA]])/Table2[[#This Row],[50D EMA]]</f>
        <v>-6.8762834010588608E-2</v>
      </c>
      <c r="U664" s="1">
        <f>(Table2[[#This Row],[Close Price]]-Table2[[#This Row],[200D EMA]])/Table2[[#This Row],[200D EMA]]</f>
        <v>-4.3940288656793794E-2</v>
      </c>
      <c r="V664">
        <v>0.528956777094853</v>
      </c>
      <c r="W664">
        <v>1521</v>
      </c>
      <c r="X664">
        <v>1547.5</v>
      </c>
      <c r="Y664">
        <v>1521</v>
      </c>
      <c r="Z664">
        <v>1547.5</v>
      </c>
      <c r="AA664">
        <v>1521</v>
      </c>
      <c r="AB664">
        <v>1584</v>
      </c>
      <c r="AC664" s="1">
        <f>(Table2[[#This Row],[Close Price]]/Table2[[#This Row],[Day Low]])-1</f>
        <v>6.3445101906640655E-3</v>
      </c>
      <c r="AD664" s="1">
        <f>(Table2[[#This Row],[Day High]]/Table2[[#This Row],[Close Price]])-1</f>
        <v>1.1008395126253401E-2</v>
      </c>
      <c r="AE664" s="1">
        <f>(Table2[[#This Row],[Close Price]]/Table2[[#This Row],[Current Week Low]])-1</f>
        <v>6.3445101906640655E-3</v>
      </c>
      <c r="AF664" s="1">
        <f>(Table2[[#This Row],[Current Week High]]/Table2[[#This Row],[Close Price]])-1</f>
        <v>1.1008395126253401E-2</v>
      </c>
      <c r="AG664" s="1">
        <f>(Table2[[#This Row],[Close Price]]/Table2[[#This Row],[Current Month Low]])-1</f>
        <v>6.3445101906640655E-3</v>
      </c>
      <c r="AH664" s="1">
        <f>(Table2[[#This Row],[Current Month High]]/Table2[[#This Row],[Close Price]])-1</f>
        <v>3.4854473589651436E-2</v>
      </c>
      <c r="AI664">
        <v>45.163819292457397</v>
      </c>
      <c r="AJ664">
        <v>50.358546168958704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-0.14000000000000001</v>
      </c>
      <c r="AM664" t="s">
        <v>3189</v>
      </c>
      <c r="AN664">
        <v>-5.09</v>
      </c>
      <c r="AO664" t="s">
        <v>3189</v>
      </c>
      <c r="AP664">
        <v>0.13311888635458399</v>
      </c>
      <c r="AQ664">
        <f>(Table2[[#This Row],[Sharpe Ratio]]-AVERAGE(Table2[Sharpe Ratio]))/_xlfn.STDEV.P(Table2[Sharpe Ratio])</f>
        <v>0.79620908658132317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463</v>
      </c>
      <c r="AT664">
        <f>_xlfn.RANK.AVG(Table2[[#This Row],[6M Return vs Nifty Z-Score]],Table2[6M Return vs Nifty Z-Score])</f>
        <v>712</v>
      </c>
      <c r="AU664">
        <f>_xlfn.RANK.AVG(Table2[[#This Row],[Sharpe Ratio Z-Score]],Table2[Sharpe Ratio Z-Score])</f>
        <v>153</v>
      </c>
      <c r="AV664">
        <f>(Table2[[#This Row],[Rank 1Y]]+Table2[[#This Row],[Rank 6M]]+Table2[[#This Row],[Rank Sharpe]])/3</f>
        <v>442.66666666666669</v>
      </c>
    </row>
    <row r="665" spans="1:48" x14ac:dyDescent="0.3">
      <c r="A665" t="s">
        <v>1521</v>
      </c>
      <c r="B665" t="s">
        <v>1522</v>
      </c>
      <c r="C665" t="s">
        <v>3143</v>
      </c>
      <c r="D665" t="s">
        <v>21</v>
      </c>
      <c r="E665">
        <v>6661.3737110800002</v>
      </c>
      <c r="F665">
        <v>804.4</v>
      </c>
      <c r="G665">
        <v>37.449002925680297</v>
      </c>
      <c r="H665">
        <f>(Table2[[#This Row],[1Y Return vs Nifty]]-AVERAGE(Table2[1Y Return vs Nifty]))/_xlfn.STDEV.P(Table2[1Y Return vs Nifty])</f>
        <v>0.281371502313355</v>
      </c>
      <c r="I665">
        <v>-6.1579365910405199</v>
      </c>
      <c r="J665">
        <f>(Table2[[#This Row],[1M Return vs Nifty]]-AVERAGE(Table2[1M Return vs Nifty]))/_xlfn.STDEV.P(Table2[1M Return vs Nifty])</f>
        <v>-0.68153253244715817</v>
      </c>
      <c r="K665">
        <v>22.3958014673576</v>
      </c>
      <c r="L665">
        <f>(Table2[[#This Row],[6M Return vs Nifty]]-AVERAGE(Table2[6M Return vs Nifty]))/_xlfn.STDEV.P(Table2[6M Return vs Nifty])</f>
        <v>0.29156093777392716</v>
      </c>
      <c r="M665">
        <v>-0.46801354298778602</v>
      </c>
      <c r="N665">
        <f>(Table2[[#This Row],[1W Return vs Nifty]]-AVERAGE(Table2[1W Return vs Nifty]))/_xlfn.STDEV.P(Table2[1W Return vs Nifty])</f>
        <v>-0.18619648965079569</v>
      </c>
      <c r="O665">
        <v>812.21</v>
      </c>
      <c r="P665">
        <v>820.65120877070399</v>
      </c>
      <c r="Q665">
        <v>704.173446111418</v>
      </c>
      <c r="R665">
        <v>45.606164201449097</v>
      </c>
      <c r="S665" s="1">
        <f>(Table2[[#This Row],[Close Price]]-Table2[[#This Row],[20D EMA]])/Table2[[#This Row],[20D EMA]]</f>
        <v>-9.6157397717339839E-3</v>
      </c>
      <c r="T665" s="1">
        <f>(Table2[[#This Row],[Close Price]]-Table2[[#This Row],[50D EMA]])/Table2[[#This Row],[50D EMA]]</f>
        <v>-1.9802820731900875E-2</v>
      </c>
      <c r="U665" s="1">
        <f>(Table2[[#This Row],[Close Price]]-Table2[[#This Row],[200D EMA]])/Table2[[#This Row],[200D EMA]]</f>
        <v>0.14233219733299005</v>
      </c>
      <c r="V665">
        <v>0.52271272221447596</v>
      </c>
      <c r="W665">
        <v>793</v>
      </c>
      <c r="X665">
        <v>822.9</v>
      </c>
      <c r="Y665">
        <v>793</v>
      </c>
      <c r="Z665">
        <v>822.9</v>
      </c>
      <c r="AA665">
        <v>787</v>
      </c>
      <c r="AB665">
        <v>844</v>
      </c>
      <c r="AC665" s="1">
        <f>(Table2[[#This Row],[Close Price]]/Table2[[#This Row],[Day Low]])-1</f>
        <v>1.4375788146279822E-2</v>
      </c>
      <c r="AD665" s="1">
        <f>(Table2[[#This Row],[Day High]]/Table2[[#This Row],[Close Price]])-1</f>
        <v>2.2998508204873147E-2</v>
      </c>
      <c r="AE665" s="1">
        <f>(Table2[[#This Row],[Close Price]]/Table2[[#This Row],[Current Week Low]])-1</f>
        <v>1.4375788146279822E-2</v>
      </c>
      <c r="AF665" s="1">
        <f>(Table2[[#This Row],[Current Week High]]/Table2[[#This Row],[Close Price]])-1</f>
        <v>2.2998508204873147E-2</v>
      </c>
      <c r="AG665" s="1">
        <f>(Table2[[#This Row],[Close Price]]/Table2[[#This Row],[Current Month Low]])-1</f>
        <v>2.2109275730622491E-2</v>
      </c>
      <c r="AH665" s="1">
        <f>(Table2[[#This Row],[Current Month High]]/Table2[[#This Row],[Close Price]])-1</f>
        <v>4.9229239184485296E-2</v>
      </c>
      <c r="AI665">
        <v>15.328194927896501</v>
      </c>
      <c r="AJ665">
        <v>93.831325301204799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-0.23</v>
      </c>
      <c r="AM665" t="s">
        <v>3189</v>
      </c>
      <c r="AN665">
        <v>3.99</v>
      </c>
      <c r="AO665" t="s">
        <v>3191</v>
      </c>
      <c r="AP665">
        <v>0.124333414093255</v>
      </c>
      <c r="AQ665">
        <f>(Table2[[#This Row],[Sharpe Ratio]]-AVERAGE(Table2[Sharpe Ratio]))/_xlfn.STDEV.P(Table2[Sharpe Ratio])</f>
        <v>0.69403774501895921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220</v>
      </c>
      <c r="AT665">
        <f>_xlfn.RANK.AVG(Table2[[#This Row],[6M Return vs Nifty Z-Score]],Table2[6M Return vs Nifty Z-Score])</f>
        <v>232</v>
      </c>
      <c r="AU665">
        <f>_xlfn.RANK.AVG(Table2[[#This Row],[Sharpe Ratio Z-Score]],Table2[Sharpe Ratio Z-Score])</f>
        <v>166</v>
      </c>
      <c r="AV665">
        <f>(Table2[[#This Row],[Rank 1Y]]+Table2[[#This Row],[Rank 6M]]+Table2[[#This Row],[Rank Sharpe]])/3</f>
        <v>206</v>
      </c>
    </row>
    <row r="666" spans="1:48" x14ac:dyDescent="0.3">
      <c r="A666" t="s">
        <v>285</v>
      </c>
      <c r="B666" t="s">
        <v>286</v>
      </c>
      <c r="C666" t="s">
        <v>3150</v>
      </c>
      <c r="D666" t="s">
        <v>106</v>
      </c>
      <c r="E666">
        <v>95297.245195034993</v>
      </c>
      <c r="F666">
        <v>94.87</v>
      </c>
      <c r="G666">
        <v>47.622282348210803</v>
      </c>
      <c r="H666">
        <f>(Table2[[#This Row],[1Y Return vs Nifty]]-AVERAGE(Table2[1Y Return vs Nifty]))/_xlfn.STDEV.P(Table2[1Y Return vs Nifty])</f>
        <v>0.46275583525752745</v>
      </c>
      <c r="I666">
        <v>-5.7618027554413098</v>
      </c>
      <c r="J666">
        <f>(Table2[[#This Row],[1M Return vs Nifty]]-AVERAGE(Table2[1M Return vs Nifty]))/_xlfn.STDEV.P(Table2[1M Return vs Nifty])</f>
        <v>-0.64321788392223256</v>
      </c>
      <c r="K666">
        <v>-5.62450612806657</v>
      </c>
      <c r="L666">
        <f>(Table2[[#This Row],[6M Return vs Nifty]]-AVERAGE(Table2[6M Return vs Nifty]))/_xlfn.STDEV.P(Table2[6M Return vs Nifty])</f>
        <v>-0.61593752156801329</v>
      </c>
      <c r="M666">
        <v>-1.9661491029724101</v>
      </c>
      <c r="N666">
        <f>(Table2[[#This Row],[1W Return vs Nifty]]-AVERAGE(Table2[1W Return vs Nifty]))/_xlfn.STDEV.P(Table2[1W Return vs Nifty])</f>
        <v>-0.47626059562541501</v>
      </c>
      <c r="O666">
        <v>97.4</v>
      </c>
      <c r="P666">
        <v>99.0565334872595</v>
      </c>
      <c r="Q666">
        <v>88.709147330254297</v>
      </c>
      <c r="R666">
        <v>35.615431882051098</v>
      </c>
      <c r="S666" s="1">
        <f>(Table2[[#This Row],[Close Price]]-Table2[[#This Row],[20D EMA]])/Table2[[#This Row],[20D EMA]]</f>
        <v>-2.5975359342915821E-2</v>
      </c>
      <c r="T666" s="1">
        <f>(Table2[[#This Row],[Close Price]]-Table2[[#This Row],[50D EMA]])/Table2[[#This Row],[50D EMA]]</f>
        <v>-4.2264082336355542E-2</v>
      </c>
      <c r="U666" s="1">
        <f>(Table2[[#This Row],[Close Price]]-Table2[[#This Row],[200D EMA]])/Table2[[#This Row],[200D EMA]]</f>
        <v>6.9450026915595736E-2</v>
      </c>
      <c r="V666">
        <v>0.52198330700878404</v>
      </c>
      <c r="W666">
        <v>93.81</v>
      </c>
      <c r="X666">
        <v>96.05</v>
      </c>
      <c r="Y666">
        <v>93.81</v>
      </c>
      <c r="Z666">
        <v>96.05</v>
      </c>
      <c r="AA666">
        <v>93.81</v>
      </c>
      <c r="AB666">
        <v>100.5</v>
      </c>
      <c r="AC666" s="1">
        <f>(Table2[[#This Row],[Close Price]]/Table2[[#This Row],[Day Low]])-1</f>
        <v>1.1299435028248705E-2</v>
      </c>
      <c r="AD666" s="1">
        <f>(Table2[[#This Row],[Day High]]/Table2[[#This Row],[Close Price]])-1</f>
        <v>1.2438073152735152E-2</v>
      </c>
      <c r="AE666" s="1">
        <f>(Table2[[#This Row],[Close Price]]/Table2[[#This Row],[Current Week Low]])-1</f>
        <v>1.1299435028248705E-2</v>
      </c>
      <c r="AF666" s="1">
        <f>(Table2[[#This Row],[Current Week High]]/Table2[[#This Row],[Close Price]])-1</f>
        <v>1.2438073152735152E-2</v>
      </c>
      <c r="AG666" s="1">
        <f>(Table2[[#This Row],[Close Price]]/Table2[[#This Row],[Current Month Low]])-1</f>
        <v>1.1299435028248705E-2</v>
      </c>
      <c r="AH666" s="1">
        <f>(Table2[[#This Row],[Current Month High]]/Table2[[#This Row],[Close Price]])-1</f>
        <v>5.9344365974491442E-2</v>
      </c>
      <c r="AI666">
        <v>24.802361125750998</v>
      </c>
      <c r="AJ666">
        <v>96.0123966942148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-0.08</v>
      </c>
      <c r="AM666" t="s">
        <v>3189</v>
      </c>
      <c r="AN666">
        <v>-3.12</v>
      </c>
      <c r="AO666" t="s">
        <v>3189</v>
      </c>
      <c r="AP666">
        <v>0.15235735423251701</v>
      </c>
      <c r="AQ666">
        <f>(Table2[[#This Row],[Sharpe Ratio]]-AVERAGE(Table2[Sharpe Ratio]))/_xlfn.STDEV.P(Table2[Sharpe Ratio])</f>
        <v>1.0199443638919046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180</v>
      </c>
      <c r="AT666">
        <f>_xlfn.RANK.AVG(Table2[[#This Row],[6M Return vs Nifty Z-Score]],Table2[6M Return vs Nifty Z-Score])</f>
        <v>527</v>
      </c>
      <c r="AU666">
        <f>_xlfn.RANK.AVG(Table2[[#This Row],[Sharpe Ratio Z-Score]],Table2[Sharpe Ratio Z-Score])</f>
        <v>115</v>
      </c>
      <c r="AV666">
        <f>(Table2[[#This Row],[Rank 1Y]]+Table2[[#This Row],[Rank 6M]]+Table2[[#This Row],[Rank Sharpe]])/3</f>
        <v>274</v>
      </c>
    </row>
    <row r="667" spans="1:48" x14ac:dyDescent="0.3">
      <c r="A667" t="s">
        <v>2040</v>
      </c>
      <c r="B667" t="s">
        <v>2041</v>
      </c>
      <c r="C667" t="s">
        <v>3155</v>
      </c>
      <c r="D667" t="s">
        <v>127</v>
      </c>
      <c r="E667">
        <v>3222.6669689999999</v>
      </c>
      <c r="F667">
        <v>559.45000000000005</v>
      </c>
      <c r="G667">
        <v>-23.9019038453749</v>
      </c>
      <c r="H667">
        <f>(Table2[[#This Row],[1Y Return vs Nifty]]-AVERAGE(Table2[1Y Return vs Nifty]))/_xlfn.STDEV.P(Table2[1Y Return vs Nifty])</f>
        <v>-0.81248357017613648</v>
      </c>
      <c r="I667">
        <v>-4.2062780618315898</v>
      </c>
      <c r="J667">
        <f>(Table2[[#This Row],[1M Return vs Nifty]]-AVERAGE(Table2[1M Return vs Nifty]))/_xlfn.STDEV.P(Table2[1M Return vs Nifty])</f>
        <v>-0.49276524253817539</v>
      </c>
      <c r="K667">
        <v>-5.9862905484567301</v>
      </c>
      <c r="L667">
        <f>(Table2[[#This Row],[6M Return vs Nifty]]-AVERAGE(Table2[6M Return vs Nifty]))/_xlfn.STDEV.P(Table2[6M Return vs Nifty])</f>
        <v>-0.62765469501444637</v>
      </c>
      <c r="M667">
        <v>-0.224842924759</v>
      </c>
      <c r="N667">
        <f>(Table2[[#This Row],[1W Return vs Nifty]]-AVERAGE(Table2[1W Return vs Nifty]))/_xlfn.STDEV.P(Table2[1W Return vs Nifty])</f>
        <v>-0.13911459008187269</v>
      </c>
      <c r="O667">
        <v>578.38</v>
      </c>
      <c r="P667">
        <v>585.57388193063503</v>
      </c>
      <c r="Q667">
        <v>566.07231298352303</v>
      </c>
      <c r="R667">
        <v>38.473195865224199</v>
      </c>
      <c r="S667" s="1">
        <f>(Table2[[#This Row],[Close Price]]-Table2[[#This Row],[20D EMA]])/Table2[[#This Row],[20D EMA]]</f>
        <v>-3.2729347487810694E-2</v>
      </c>
      <c r="T667" s="1">
        <f>(Table2[[#This Row],[Close Price]]-Table2[[#This Row],[50D EMA]])/Table2[[#This Row],[50D EMA]]</f>
        <v>-4.4612443855085601E-2</v>
      </c>
      <c r="U667" s="1">
        <f>(Table2[[#This Row],[Close Price]]-Table2[[#This Row],[200D EMA]])/Table2[[#This Row],[200D EMA]]</f>
        <v>-1.1698704973962836E-2</v>
      </c>
      <c r="V667">
        <v>0.52183946136044501</v>
      </c>
      <c r="W667">
        <v>548.25</v>
      </c>
      <c r="X667">
        <v>570</v>
      </c>
      <c r="Y667">
        <v>548.25</v>
      </c>
      <c r="Z667">
        <v>570</v>
      </c>
      <c r="AA667">
        <v>548.25</v>
      </c>
      <c r="AB667">
        <v>596</v>
      </c>
      <c r="AC667" s="1">
        <f>(Table2[[#This Row],[Close Price]]/Table2[[#This Row],[Day Low]])-1</f>
        <v>2.0428636570907432E-2</v>
      </c>
      <c r="AD667" s="1">
        <f>(Table2[[#This Row],[Day High]]/Table2[[#This Row],[Close Price]])-1</f>
        <v>1.8857806774510655E-2</v>
      </c>
      <c r="AE667" s="1">
        <f>(Table2[[#This Row],[Close Price]]/Table2[[#This Row],[Current Week Low]])-1</f>
        <v>2.0428636570907432E-2</v>
      </c>
      <c r="AF667" s="1">
        <f>(Table2[[#This Row],[Current Week High]]/Table2[[#This Row],[Close Price]])-1</f>
        <v>1.8857806774510655E-2</v>
      </c>
      <c r="AG667" s="1">
        <f>(Table2[[#This Row],[Close Price]]/Table2[[#This Row],[Current Month Low]])-1</f>
        <v>2.0428636570907432E-2</v>
      </c>
      <c r="AH667" s="1">
        <f>(Table2[[#This Row],[Current Month High]]/Table2[[#This Row],[Close Price]])-1</f>
        <v>6.5332022522119892E-2</v>
      </c>
      <c r="AI667">
        <v>23.683975332916201</v>
      </c>
      <c r="AJ667">
        <v>21.619565217391301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0.15</v>
      </c>
      <c r="AM667" t="s">
        <v>3191</v>
      </c>
      <c r="AN667">
        <v>-7.32</v>
      </c>
      <c r="AO667" t="s">
        <v>3189</v>
      </c>
      <c r="AP667">
        <v>0.13075456704949101</v>
      </c>
      <c r="AQ667">
        <f>(Table2[[#This Row],[Sharpe Ratio]]-AVERAGE(Table2[Sharpe Ratio]))/_xlfn.STDEV.P(Table2[Sharpe Ratio])</f>
        <v>0.76871304902094684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600</v>
      </c>
      <c r="AT667">
        <f>_xlfn.RANK.AVG(Table2[[#This Row],[6M Return vs Nifty Z-Score]],Table2[6M Return vs Nifty Z-Score])</f>
        <v>528</v>
      </c>
      <c r="AU667">
        <f>_xlfn.RANK.AVG(Table2[[#This Row],[Sharpe Ratio Z-Score]],Table2[Sharpe Ratio Z-Score])</f>
        <v>156</v>
      </c>
      <c r="AV667">
        <f>(Table2[[#This Row],[Rank 1Y]]+Table2[[#This Row],[Rank 6M]]+Table2[[#This Row],[Rank Sharpe]])/3</f>
        <v>428</v>
      </c>
    </row>
    <row r="668" spans="1:48" x14ac:dyDescent="0.3">
      <c r="A668" t="s">
        <v>1075</v>
      </c>
      <c r="B668" t="s">
        <v>1076</v>
      </c>
      <c r="C668" t="s">
        <v>3155</v>
      </c>
      <c r="D668" t="s">
        <v>78</v>
      </c>
      <c r="E668">
        <v>12079.30091387</v>
      </c>
      <c r="F668">
        <v>584.95000000000005</v>
      </c>
      <c r="G668">
        <v>-49.925959275439901</v>
      </c>
      <c r="H668">
        <f>(Table2[[#This Row],[1Y Return vs Nifty]]-AVERAGE(Table2[1Y Return vs Nifty]))/_xlfn.STDEV.P(Table2[1Y Return vs Nifty])</f>
        <v>-1.2764790763086482</v>
      </c>
      <c r="I668">
        <v>-1.3220942983808801</v>
      </c>
      <c r="J668">
        <f>(Table2[[#This Row],[1M Return vs Nifty]]-AVERAGE(Table2[1M Return vs Nifty]))/_xlfn.STDEV.P(Table2[1M Return vs Nifty])</f>
        <v>-0.21380273732638513</v>
      </c>
      <c r="K668">
        <v>-3.0750760430200601</v>
      </c>
      <c r="L668">
        <f>(Table2[[#This Row],[6M Return vs Nifty]]-AVERAGE(Table2[6M Return vs Nifty]))/_xlfn.STDEV.P(Table2[6M Return vs Nifty])</f>
        <v>-0.53336869656491015</v>
      </c>
      <c r="M668">
        <v>-1.7931447472764599</v>
      </c>
      <c r="N668">
        <f>(Table2[[#This Row],[1W Return vs Nifty]]-AVERAGE(Table2[1W Return vs Nifty]))/_xlfn.STDEV.P(Table2[1W Return vs Nifty])</f>
        <v>-0.44276405825921306</v>
      </c>
      <c r="O668">
        <v>607.67999999999995</v>
      </c>
      <c r="P668">
        <v>613.98863252174306</v>
      </c>
      <c r="Q668">
        <v>642.46963086316805</v>
      </c>
      <c r="R668">
        <v>22.5817873408905</v>
      </c>
      <c r="S668" s="1">
        <f>(Table2[[#This Row],[Close Price]]-Table2[[#This Row],[20D EMA]])/Table2[[#This Row],[20D EMA]]</f>
        <v>-3.7404555028962456E-2</v>
      </c>
      <c r="T668" s="1">
        <f>(Table2[[#This Row],[Close Price]]-Table2[[#This Row],[50D EMA]])/Table2[[#This Row],[50D EMA]]</f>
        <v>-4.7295065386596828E-2</v>
      </c>
      <c r="U668" s="1">
        <f>(Table2[[#This Row],[Close Price]]-Table2[[#This Row],[200D EMA]])/Table2[[#This Row],[200D EMA]]</f>
        <v>-8.9528949074043351E-2</v>
      </c>
      <c r="V668">
        <v>0.51694229814749904</v>
      </c>
      <c r="W668">
        <v>581.35</v>
      </c>
      <c r="X668">
        <v>595.75</v>
      </c>
      <c r="Y668">
        <v>581.35</v>
      </c>
      <c r="Z668">
        <v>595.75</v>
      </c>
      <c r="AA668">
        <v>581.35</v>
      </c>
      <c r="AB668">
        <v>619.5</v>
      </c>
      <c r="AC668" s="1">
        <f>(Table2[[#This Row],[Close Price]]/Table2[[#This Row],[Day Low]])-1</f>
        <v>6.192483013675032E-3</v>
      </c>
      <c r="AD668" s="1">
        <f>(Table2[[#This Row],[Day High]]/Table2[[#This Row],[Close Price]])-1</f>
        <v>1.8463116505684107E-2</v>
      </c>
      <c r="AE668" s="1">
        <f>(Table2[[#This Row],[Close Price]]/Table2[[#This Row],[Current Week Low]])-1</f>
        <v>6.192483013675032E-3</v>
      </c>
      <c r="AF668" s="1">
        <f>(Table2[[#This Row],[Current Week High]]/Table2[[#This Row],[Close Price]])-1</f>
        <v>1.8463116505684107E-2</v>
      </c>
      <c r="AG668" s="1">
        <f>(Table2[[#This Row],[Close Price]]/Table2[[#This Row],[Current Month Low]])-1</f>
        <v>6.192483013675032E-3</v>
      </c>
      <c r="AH668" s="1">
        <f>(Table2[[#This Row],[Current Month High]]/Table2[[#This Row],[Close Price]])-1</f>
        <v>5.9064877339943589E-2</v>
      </c>
      <c r="AI668">
        <v>40.866740747072299</v>
      </c>
      <c r="AJ668">
        <v>16.0039662865642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-0.14000000000000001</v>
      </c>
      <c r="AM668" t="s">
        <v>3189</v>
      </c>
      <c r="AN668">
        <v>-7.63</v>
      </c>
      <c r="AO668" t="s">
        <v>3189</v>
      </c>
      <c r="AP668">
        <v>4.1685140269564998E-2</v>
      </c>
      <c r="AQ668">
        <f>(Table2[[#This Row],[Sharpe Ratio]]-AVERAGE(Table2[Sharpe Ratio]))/_xlfn.STDEV.P(Table2[Sharpe Ratio])</f>
        <v>-0.26712686437252747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712</v>
      </c>
      <c r="AT668">
        <f>_xlfn.RANK.AVG(Table2[[#This Row],[6M Return vs Nifty Z-Score]],Table2[6M Return vs Nifty Z-Score])</f>
        <v>504</v>
      </c>
      <c r="AU668">
        <f>_xlfn.RANK.AVG(Table2[[#This Row],[Sharpe Ratio Z-Score]],Table2[Sharpe Ratio Z-Score])</f>
        <v>415</v>
      </c>
      <c r="AV668">
        <f>(Table2[[#This Row],[Rank 1Y]]+Table2[[#This Row],[Rank 6M]]+Table2[[#This Row],[Rank Sharpe]])/3</f>
        <v>543.66666666666663</v>
      </c>
    </row>
    <row r="669" spans="1:48" x14ac:dyDescent="0.3">
      <c r="A669" t="s">
        <v>642</v>
      </c>
      <c r="B669" t="s">
        <v>643</v>
      </c>
      <c r="C669" t="s">
        <v>3144</v>
      </c>
      <c r="D669" t="s">
        <v>51</v>
      </c>
      <c r="E669">
        <v>29554.742531925</v>
      </c>
      <c r="F669">
        <v>380.25</v>
      </c>
      <c r="G669">
        <v>-29.3167399967388</v>
      </c>
      <c r="H669">
        <f>(Table2[[#This Row],[1Y Return vs Nifty]]-AVERAGE(Table2[1Y Return vs Nifty]))/_xlfn.STDEV.P(Table2[1Y Return vs Nifty])</f>
        <v>-0.90902731015657501</v>
      </c>
      <c r="I669">
        <v>0.61790473323788897</v>
      </c>
      <c r="J669">
        <f>(Table2[[#This Row],[1M Return vs Nifty]]-AVERAGE(Table2[1M Return vs Nifty]))/_xlfn.STDEV.P(Table2[1M Return vs Nifty])</f>
        <v>-2.6163171211731874E-2</v>
      </c>
      <c r="K669">
        <v>-27.012374320305199</v>
      </c>
      <c r="L669">
        <f>(Table2[[#This Row],[6M Return vs Nifty]]-AVERAGE(Table2[6M Return vs Nifty]))/_xlfn.STDEV.P(Table2[6M Return vs Nifty])</f>
        <v>-1.3086300399126263</v>
      </c>
      <c r="M669">
        <v>0.78636250817818398</v>
      </c>
      <c r="N669">
        <f>(Table2[[#This Row],[1W Return vs Nifty]]-AVERAGE(Table2[1W Return vs Nifty]))/_xlfn.STDEV.P(Table2[1W Return vs Nifty])</f>
        <v>5.667169768544561E-2</v>
      </c>
      <c r="O669">
        <v>386.2</v>
      </c>
      <c r="P669">
        <v>394.11355774874102</v>
      </c>
      <c r="Q669">
        <v>416.42516376056898</v>
      </c>
      <c r="R669">
        <v>39.507266612271302</v>
      </c>
      <c r="S669" s="1">
        <f>(Table2[[#This Row],[Close Price]]-Table2[[#This Row],[20D EMA]])/Table2[[#This Row],[20D EMA]]</f>
        <v>-1.5406525116519909E-2</v>
      </c>
      <c r="T669" s="1">
        <f>(Table2[[#This Row],[Close Price]]-Table2[[#This Row],[50D EMA]])/Table2[[#This Row],[50D EMA]]</f>
        <v>-3.5176556289848428E-2</v>
      </c>
      <c r="U669" s="1">
        <f>(Table2[[#This Row],[Close Price]]-Table2[[#This Row],[200D EMA]])/Table2[[#This Row],[200D EMA]]</f>
        <v>-8.6870743914430032E-2</v>
      </c>
      <c r="V669">
        <v>0.51494958835725602</v>
      </c>
      <c r="W669">
        <v>373.6</v>
      </c>
      <c r="X669">
        <v>385.6</v>
      </c>
      <c r="Y669">
        <v>373.6</v>
      </c>
      <c r="Z669">
        <v>385.6</v>
      </c>
      <c r="AA669">
        <v>373.6</v>
      </c>
      <c r="AB669">
        <v>394.7</v>
      </c>
      <c r="AC669" s="1">
        <f>(Table2[[#This Row],[Close Price]]/Table2[[#This Row],[Day Low]])-1</f>
        <v>1.7799785867237627E-2</v>
      </c>
      <c r="AD669" s="1">
        <f>(Table2[[#This Row],[Day High]]/Table2[[#This Row],[Close Price]])-1</f>
        <v>1.4069690992768003E-2</v>
      </c>
      <c r="AE669" s="1">
        <f>(Table2[[#This Row],[Close Price]]/Table2[[#This Row],[Current Week Low]])-1</f>
        <v>1.7799785867237627E-2</v>
      </c>
      <c r="AF669" s="1">
        <f>(Table2[[#This Row],[Current Week High]]/Table2[[#This Row],[Close Price]])-1</f>
        <v>1.4069690992768003E-2</v>
      </c>
      <c r="AG669" s="1">
        <f>(Table2[[#This Row],[Close Price]]/Table2[[#This Row],[Current Month Low]])-1</f>
        <v>1.7799785867237627E-2</v>
      </c>
      <c r="AH669" s="1">
        <f>(Table2[[#This Row],[Current Month High]]/Table2[[#This Row],[Close Price]])-1</f>
        <v>3.8001314924391849E-2</v>
      </c>
      <c r="AI669">
        <v>36.673241288625903</v>
      </c>
      <c r="AJ669">
        <v>13.0686886708296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-0.13</v>
      </c>
      <c r="AM669" t="s">
        <v>3189</v>
      </c>
      <c r="AN669">
        <v>-5.65</v>
      </c>
      <c r="AO669" t="s">
        <v>3189</v>
      </c>
      <c r="AP669">
        <v>8.4248860800997999E-2</v>
      </c>
      <c r="AQ669">
        <f>(Table2[[#This Row],[Sharpe Ratio]]-AVERAGE(Table2[Sharpe Ratio]))/_xlfn.STDEV.P(Table2[Sharpe Ratio])</f>
        <v>0.22787127565053364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638</v>
      </c>
      <c r="AT669">
        <f>_xlfn.RANK.AVG(Table2[[#This Row],[6M Return vs Nifty Z-Score]],Table2[6M Return vs Nifty Z-Score])</f>
        <v>711</v>
      </c>
      <c r="AU669">
        <f>_xlfn.RANK.AVG(Table2[[#This Row],[Sharpe Ratio Z-Score]],Table2[Sharpe Ratio Z-Score])</f>
        <v>285</v>
      </c>
      <c r="AV669">
        <f>(Table2[[#This Row],[Rank 1Y]]+Table2[[#This Row],[Rank 6M]]+Table2[[#This Row],[Rank Sharpe]])/3</f>
        <v>544.66666666666663</v>
      </c>
    </row>
    <row r="670" spans="1:48" x14ac:dyDescent="0.3">
      <c r="A670" t="s">
        <v>1336</v>
      </c>
      <c r="B670" t="s">
        <v>1337</v>
      </c>
      <c r="C670" t="s">
        <v>3154</v>
      </c>
      <c r="D670" t="s">
        <v>483</v>
      </c>
      <c r="E670">
        <v>8519.5351599450005</v>
      </c>
      <c r="F670">
        <v>279.05</v>
      </c>
      <c r="G670">
        <v>-36.332523538343899</v>
      </c>
      <c r="H670">
        <f>(Table2[[#This Row],[1Y Return vs Nifty]]-AVERAGE(Table2[1Y Return vs Nifty]))/_xlfn.STDEV.P(Table2[1Y Return vs Nifty])</f>
        <v>-1.0341151176295964</v>
      </c>
      <c r="I670">
        <v>-9.1574095519657295</v>
      </c>
      <c r="J670">
        <f>(Table2[[#This Row],[1M Return vs Nifty]]-AVERAGE(Table2[1M Return vs Nifty]))/_xlfn.STDEV.P(Table2[1M Return vs Nifty])</f>
        <v>-0.97164597878790915</v>
      </c>
      <c r="K670">
        <v>5.2654518626037001</v>
      </c>
      <c r="L670">
        <f>(Table2[[#This Row],[6M Return vs Nifty]]-AVERAGE(Table2[6M Return vs Nifty]))/_xlfn.STDEV.P(Table2[6M Return vs Nifty])</f>
        <v>-0.26324260324222037</v>
      </c>
      <c r="M670">
        <v>1.0321008658445201</v>
      </c>
      <c r="N670">
        <f>(Table2[[#This Row],[1W Return vs Nifty]]-AVERAGE(Table2[1W Return vs Nifty]))/_xlfn.STDEV.P(Table2[1W Return vs Nifty])</f>
        <v>0.10425075456390899</v>
      </c>
      <c r="O670">
        <v>283.39999999999998</v>
      </c>
      <c r="P670">
        <v>285.66394392675699</v>
      </c>
      <c r="Q670">
        <v>281.31594927506001</v>
      </c>
      <c r="R670">
        <v>43.891536130054</v>
      </c>
      <c r="S670" s="1">
        <f>(Table2[[#This Row],[Close Price]]-Table2[[#This Row],[20D EMA]])/Table2[[#This Row],[20D EMA]]</f>
        <v>-1.5349329569512937E-2</v>
      </c>
      <c r="T670" s="1">
        <f>(Table2[[#This Row],[Close Price]]-Table2[[#This Row],[50D EMA]])/Table2[[#This Row],[50D EMA]]</f>
        <v>-2.3152883194992088E-2</v>
      </c>
      <c r="U670" s="1">
        <f>(Table2[[#This Row],[Close Price]]-Table2[[#This Row],[200D EMA]])/Table2[[#This Row],[200D EMA]]</f>
        <v>-8.0548197885660453E-3</v>
      </c>
      <c r="V670">
        <v>0.51443815595868203</v>
      </c>
      <c r="W670">
        <v>272</v>
      </c>
      <c r="X670">
        <v>280.3</v>
      </c>
      <c r="Y670">
        <v>272</v>
      </c>
      <c r="Z670">
        <v>280.3</v>
      </c>
      <c r="AA670">
        <v>272</v>
      </c>
      <c r="AB670">
        <v>295.8</v>
      </c>
      <c r="AC670" s="1">
        <f>(Table2[[#This Row],[Close Price]]/Table2[[#This Row],[Day Low]])-1</f>
        <v>2.5919117647058787E-2</v>
      </c>
      <c r="AD670" s="1">
        <f>(Table2[[#This Row],[Day High]]/Table2[[#This Row],[Close Price]])-1</f>
        <v>4.4794839634474393E-3</v>
      </c>
      <c r="AE670" s="1">
        <f>(Table2[[#This Row],[Close Price]]/Table2[[#This Row],[Current Week Low]])-1</f>
        <v>2.5919117647058787E-2</v>
      </c>
      <c r="AF670" s="1">
        <f>(Table2[[#This Row],[Current Week High]]/Table2[[#This Row],[Close Price]])-1</f>
        <v>4.4794839634474393E-3</v>
      </c>
      <c r="AG670" s="1">
        <f>(Table2[[#This Row],[Close Price]]/Table2[[#This Row],[Current Month Low]])-1</f>
        <v>2.5919117647058787E-2</v>
      </c>
      <c r="AH670" s="1">
        <f>(Table2[[#This Row],[Current Month High]]/Table2[[#This Row],[Close Price]])-1</f>
        <v>6.0025085110195331E-2</v>
      </c>
      <c r="AI670">
        <v>14.818132951083999</v>
      </c>
      <c r="AJ670">
        <v>31.0093896713615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-0.11</v>
      </c>
      <c r="AM670" t="s">
        <v>3189</v>
      </c>
      <c r="AN670">
        <v>-2.0699999999999998</v>
      </c>
      <c r="AO670" t="s">
        <v>3189</v>
      </c>
      <c r="AP670">
        <v>-7.9004624238494997E-2</v>
      </c>
      <c r="AQ670">
        <f>(Table2[[#This Row],[Sharpe Ratio]]-AVERAGE(Table2[Sharpe Ratio]))/_xlfn.STDEV.P(Table2[Sharpe Ratio])</f>
        <v>-1.6706979856327684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675</v>
      </c>
      <c r="AT670">
        <f>_xlfn.RANK.AVG(Table2[[#This Row],[6M Return vs Nifty Z-Score]],Table2[6M Return vs Nifty Z-Score])</f>
        <v>410</v>
      </c>
      <c r="AU670">
        <f>_xlfn.RANK.AVG(Table2[[#This Row],[Sharpe Ratio Z-Score]],Table2[Sharpe Ratio Z-Score])</f>
        <v>705</v>
      </c>
      <c r="AV670">
        <f>(Table2[[#This Row],[Rank 1Y]]+Table2[[#This Row],[Rank 6M]]+Table2[[#This Row],[Rank Sharpe]])/3</f>
        <v>596.66666666666663</v>
      </c>
    </row>
    <row r="671" spans="1:48" x14ac:dyDescent="0.3">
      <c r="A671" t="s">
        <v>1189</v>
      </c>
      <c r="B671" t="s">
        <v>1190</v>
      </c>
      <c r="C671" t="s">
        <v>3154</v>
      </c>
      <c r="D671" t="s">
        <v>1191</v>
      </c>
      <c r="E671">
        <v>10096.352518784999</v>
      </c>
      <c r="F671">
        <v>928.85</v>
      </c>
      <c r="G671">
        <v>-45.923879571019299</v>
      </c>
      <c r="H671">
        <f>(Table2[[#This Row],[1Y Return vs Nifty]]-AVERAGE(Table2[1Y Return vs Nifty]))/_xlfn.STDEV.P(Table2[1Y Return vs Nifty])</f>
        <v>-1.2051240562186585</v>
      </c>
      <c r="I671">
        <v>-4.0167043857896596</v>
      </c>
      <c r="J671">
        <f>(Table2[[#This Row],[1M Return vs Nifty]]-AVERAGE(Table2[1M Return vs Nifty]))/_xlfn.STDEV.P(Table2[1M Return vs Nifty])</f>
        <v>-0.47442939713850724</v>
      </c>
      <c r="K671">
        <v>-18.266893368105102</v>
      </c>
      <c r="L671">
        <f>(Table2[[#This Row],[6M Return vs Nifty]]-AVERAGE(Table2[6M Return vs Nifty]))/_xlfn.STDEV.P(Table2[6M Return vs Nifty])</f>
        <v>-1.0253886635181022</v>
      </c>
      <c r="M671">
        <v>2.1275079562029902</v>
      </c>
      <c r="N671">
        <f>(Table2[[#This Row],[1W Return vs Nifty]]-AVERAGE(Table2[1W Return vs Nifty]))/_xlfn.STDEV.P(Table2[1W Return vs Nifty])</f>
        <v>0.31633989177546395</v>
      </c>
      <c r="O671">
        <v>938.87</v>
      </c>
      <c r="P671">
        <v>951.67157527307302</v>
      </c>
      <c r="Q671">
        <v>1006.5266574659601</v>
      </c>
      <c r="R671">
        <v>42.841692646056401</v>
      </c>
      <c r="S671" s="1">
        <f>(Table2[[#This Row],[Close Price]]-Table2[[#This Row],[20D EMA]])/Table2[[#This Row],[20D EMA]]</f>
        <v>-1.0672404060200008E-2</v>
      </c>
      <c r="T671" s="1">
        <f>(Table2[[#This Row],[Close Price]]-Table2[[#This Row],[50D EMA]])/Table2[[#This Row],[50D EMA]]</f>
        <v>-2.3980515827137699E-2</v>
      </c>
      <c r="U671" s="1">
        <f>(Table2[[#This Row],[Close Price]]-Table2[[#This Row],[200D EMA]])/Table2[[#This Row],[200D EMA]]</f>
        <v>-7.717297588671862E-2</v>
      </c>
      <c r="V671">
        <v>0.50639176130133801</v>
      </c>
      <c r="W671">
        <v>921</v>
      </c>
      <c r="X671">
        <v>945</v>
      </c>
      <c r="Y671">
        <v>921</v>
      </c>
      <c r="Z671">
        <v>945</v>
      </c>
      <c r="AA671">
        <v>917</v>
      </c>
      <c r="AB671">
        <v>965</v>
      </c>
      <c r="AC671" s="1">
        <f>(Table2[[#This Row],[Close Price]]/Table2[[#This Row],[Day Low]])-1</f>
        <v>8.5233441910965713E-3</v>
      </c>
      <c r="AD671" s="1">
        <f>(Table2[[#This Row],[Day High]]/Table2[[#This Row],[Close Price]])-1</f>
        <v>1.7387091564838197E-2</v>
      </c>
      <c r="AE671" s="1">
        <f>(Table2[[#This Row],[Close Price]]/Table2[[#This Row],[Current Week Low]])-1</f>
        <v>8.5233441910965713E-3</v>
      </c>
      <c r="AF671" s="1">
        <f>(Table2[[#This Row],[Current Week High]]/Table2[[#This Row],[Close Price]])-1</f>
        <v>1.7387091564838197E-2</v>
      </c>
      <c r="AG671" s="1">
        <f>(Table2[[#This Row],[Close Price]]/Table2[[#This Row],[Current Month Low]])-1</f>
        <v>1.2922573609596588E-2</v>
      </c>
      <c r="AH671" s="1">
        <f>(Table2[[#This Row],[Current Month High]]/Table2[[#This Row],[Close Price]])-1</f>
        <v>3.8919093502718383E-2</v>
      </c>
      <c r="AI671">
        <v>39.635032567152898</v>
      </c>
      <c r="AJ671">
        <v>8.7646370023419102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-0.15</v>
      </c>
      <c r="AM671" t="s">
        <v>3189</v>
      </c>
      <c r="AN671">
        <v>-1.67</v>
      </c>
      <c r="AO671" t="s">
        <v>3189</v>
      </c>
      <c r="AP671">
        <v>-6.1151087126810999E-2</v>
      </c>
      <c r="AQ671">
        <f>(Table2[[#This Row],[Sharpe Ratio]]-AVERAGE(Table2[Sharpe Ratio]))/_xlfn.STDEV.P(Table2[Sharpe Ratio])</f>
        <v>-1.4630688697384029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704</v>
      </c>
      <c r="AT671">
        <f>_xlfn.RANK.AVG(Table2[[#This Row],[6M Return vs Nifty Z-Score]],Table2[6M Return vs Nifty Z-Score])</f>
        <v>660</v>
      </c>
      <c r="AU671">
        <f>_xlfn.RANK.AVG(Table2[[#This Row],[Sharpe Ratio Z-Score]],Table2[Sharpe Ratio Z-Score])</f>
        <v>680</v>
      </c>
      <c r="AV671">
        <f>(Table2[[#This Row],[Rank 1Y]]+Table2[[#This Row],[Rank 6M]]+Table2[[#This Row],[Rank Sharpe]])/3</f>
        <v>681.33333333333337</v>
      </c>
    </row>
    <row r="672" spans="1:48" x14ac:dyDescent="0.3">
      <c r="A672" t="s">
        <v>750</v>
      </c>
      <c r="B672" t="s">
        <v>751</v>
      </c>
      <c r="C672" t="s">
        <v>3149</v>
      </c>
      <c r="D672" t="s">
        <v>206</v>
      </c>
      <c r="E672">
        <v>22491.195742060001</v>
      </c>
      <c r="F672">
        <v>1902.05</v>
      </c>
      <c r="G672">
        <v>0.91687245220984703</v>
      </c>
      <c r="H672">
        <f>(Table2[[#This Row],[1Y Return vs Nifty]]-AVERAGE(Table2[1Y Return vs Nifty]))/_xlfn.STDEV.P(Table2[1Y Return vs Nifty])</f>
        <v>-0.36997757026639616</v>
      </c>
      <c r="I672">
        <v>-0.15842350929634499</v>
      </c>
      <c r="J672">
        <f>(Table2[[#This Row],[1M Return vs Nifty]]-AVERAGE(Table2[1M Return vs Nifty]))/_xlfn.STDEV.P(Table2[1M Return vs Nifty])</f>
        <v>-0.10125078322467472</v>
      </c>
      <c r="K672">
        <v>-5.4016969857669599</v>
      </c>
      <c r="L672">
        <f>(Table2[[#This Row],[6M Return vs Nifty]]-AVERAGE(Table2[6M Return vs Nifty]))/_xlfn.STDEV.P(Table2[6M Return vs Nifty])</f>
        <v>-0.60872136404812893</v>
      </c>
      <c r="M672">
        <v>0.70779984656000505</v>
      </c>
      <c r="N672">
        <f>(Table2[[#This Row],[1W Return vs Nifty]]-AVERAGE(Table2[1W Return vs Nifty]))/_xlfn.STDEV.P(Table2[1W Return vs Nifty])</f>
        <v>4.1460652160635096E-2</v>
      </c>
      <c r="O672">
        <v>1920.67</v>
      </c>
      <c r="P672">
        <v>1953.58587195362</v>
      </c>
      <c r="Q672">
        <v>1814.5616724516201</v>
      </c>
      <c r="R672">
        <v>45.305022571983599</v>
      </c>
      <c r="S672" s="1">
        <f>(Table2[[#This Row],[Close Price]]-Table2[[#This Row],[20D EMA]])/Table2[[#This Row],[20D EMA]]</f>
        <v>-9.6945336783518868E-3</v>
      </c>
      <c r="T672" s="1">
        <f>(Table2[[#This Row],[Close Price]]-Table2[[#This Row],[50D EMA]])/Table2[[#This Row],[50D EMA]]</f>
        <v>-2.6380141612143849E-2</v>
      </c>
      <c r="U672" s="1">
        <f>(Table2[[#This Row],[Close Price]]-Table2[[#This Row],[200D EMA]])/Table2[[#This Row],[200D EMA]]</f>
        <v>4.8214579243358549E-2</v>
      </c>
      <c r="V672">
        <v>0.50518855083347303</v>
      </c>
      <c r="W672">
        <v>1878.05</v>
      </c>
      <c r="X672">
        <v>1928</v>
      </c>
      <c r="Y672">
        <v>1878.05</v>
      </c>
      <c r="Z672">
        <v>1928</v>
      </c>
      <c r="AA672">
        <v>1878.05</v>
      </c>
      <c r="AB672">
        <v>1988</v>
      </c>
      <c r="AC672" s="1">
        <f>(Table2[[#This Row],[Close Price]]/Table2[[#This Row],[Day Low]])-1</f>
        <v>1.2779212481030866E-2</v>
      </c>
      <c r="AD672" s="1">
        <f>(Table2[[#This Row],[Day High]]/Table2[[#This Row],[Close Price]])-1</f>
        <v>1.3643174469651242E-2</v>
      </c>
      <c r="AE672" s="1">
        <f>(Table2[[#This Row],[Close Price]]/Table2[[#This Row],[Current Week Low]])-1</f>
        <v>1.2779212481030866E-2</v>
      </c>
      <c r="AF672" s="1">
        <f>(Table2[[#This Row],[Current Week High]]/Table2[[#This Row],[Close Price]])-1</f>
        <v>1.3643174469651242E-2</v>
      </c>
      <c r="AG672" s="1">
        <f>(Table2[[#This Row],[Close Price]]/Table2[[#This Row],[Current Month Low]])-1</f>
        <v>1.2779212481030866E-2</v>
      </c>
      <c r="AH672" s="1">
        <f>(Table2[[#This Row],[Current Month High]]/Table2[[#This Row],[Close Price]])-1</f>
        <v>4.5188086538208827E-2</v>
      </c>
      <c r="AI672">
        <v>27.670145369469701</v>
      </c>
      <c r="AJ672">
        <v>70.840256882381993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-0.06</v>
      </c>
      <c r="AM672" t="s">
        <v>3189</v>
      </c>
      <c r="AN672">
        <v>-1.33</v>
      </c>
      <c r="AO672" t="s">
        <v>3189</v>
      </c>
      <c r="AP672">
        <v>0.22473508879475401</v>
      </c>
      <c r="AQ672">
        <f>(Table2[[#This Row],[Sharpe Ratio]]-AVERAGE(Table2[Sharpe Ratio]))/_xlfn.STDEV.P(Table2[Sharpe Ratio])</f>
        <v>1.8616669280867399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426</v>
      </c>
      <c r="AT672">
        <f>_xlfn.RANK.AVG(Table2[[#This Row],[6M Return vs Nifty Z-Score]],Table2[6M Return vs Nifty Z-Score])</f>
        <v>523</v>
      </c>
      <c r="AU672">
        <f>_xlfn.RANK.AVG(Table2[[#This Row],[Sharpe Ratio Z-Score]],Table2[Sharpe Ratio Z-Score])</f>
        <v>22</v>
      </c>
      <c r="AV672">
        <f>(Table2[[#This Row],[Rank 1Y]]+Table2[[#This Row],[Rank 6M]]+Table2[[#This Row],[Rank Sharpe]])/3</f>
        <v>323.66666666666669</v>
      </c>
    </row>
    <row r="673" spans="1:48" x14ac:dyDescent="0.3">
      <c r="A673" t="s">
        <v>506</v>
      </c>
      <c r="B673" t="s">
        <v>507</v>
      </c>
      <c r="C673" t="s">
        <v>3144</v>
      </c>
      <c r="D673" t="s">
        <v>51</v>
      </c>
      <c r="E673">
        <v>41438.527634047998</v>
      </c>
      <c r="F673">
        <v>166.24</v>
      </c>
      <c r="G673">
        <v>1.3773964924126301</v>
      </c>
      <c r="H673">
        <f>(Table2[[#This Row],[1Y Return vs Nifty]]-AVERAGE(Table2[1Y Return vs Nifty]))/_xlfn.STDEV.P(Table2[1Y Return vs Nifty])</f>
        <v>-0.36176666379586897</v>
      </c>
      <c r="I673">
        <v>-3.66043596328405</v>
      </c>
      <c r="J673">
        <f>(Table2[[#This Row],[1M Return vs Nifty]]-AVERAGE(Table2[1M Return vs Nifty]))/_xlfn.STDEV.P(Table2[1M Return vs Nifty])</f>
        <v>-0.43997059013409157</v>
      </c>
      <c r="K673">
        <v>-5.3445150767967204</v>
      </c>
      <c r="L673">
        <f>(Table2[[#This Row],[6M Return vs Nifty]]-AVERAGE(Table2[6M Return vs Nifty]))/_xlfn.STDEV.P(Table2[6M Return vs Nifty])</f>
        <v>-0.60686940385404453</v>
      </c>
      <c r="M673">
        <v>-1.3659426567206401</v>
      </c>
      <c r="N673">
        <f>(Table2[[#This Row],[1W Return vs Nifty]]-AVERAGE(Table2[1W Return vs Nifty]))/_xlfn.STDEV.P(Table2[1W Return vs Nifty])</f>
        <v>-0.36005058707718329</v>
      </c>
      <c r="O673">
        <v>169.26</v>
      </c>
      <c r="P673">
        <v>170.902630594996</v>
      </c>
      <c r="Q673">
        <v>161.67041461352599</v>
      </c>
      <c r="R673">
        <v>40.346430519376398</v>
      </c>
      <c r="S673" s="1">
        <f>(Table2[[#This Row],[Close Price]]-Table2[[#This Row],[20D EMA]])/Table2[[#This Row],[20D EMA]]</f>
        <v>-1.7842372681082252E-2</v>
      </c>
      <c r="T673" s="1">
        <f>(Table2[[#This Row],[Close Price]]-Table2[[#This Row],[50D EMA]])/Table2[[#This Row],[50D EMA]]</f>
        <v>-2.7282380492114611E-2</v>
      </c>
      <c r="U673" s="1">
        <f>(Table2[[#This Row],[Close Price]]-Table2[[#This Row],[200D EMA]])/Table2[[#This Row],[200D EMA]]</f>
        <v>2.8264821349024409E-2</v>
      </c>
      <c r="V673">
        <v>0.50424520356191205</v>
      </c>
      <c r="W673">
        <v>163.33000000000001</v>
      </c>
      <c r="X673">
        <v>166.73</v>
      </c>
      <c r="Y673">
        <v>163.33000000000001</v>
      </c>
      <c r="Z673">
        <v>166.73</v>
      </c>
      <c r="AA673">
        <v>163.33000000000001</v>
      </c>
      <c r="AB673">
        <v>173.9</v>
      </c>
      <c r="AC673" s="1">
        <f>(Table2[[#This Row],[Close Price]]/Table2[[#This Row],[Day Low]])-1</f>
        <v>1.7816690136533309E-2</v>
      </c>
      <c r="AD673" s="1">
        <f>(Table2[[#This Row],[Day High]]/Table2[[#This Row],[Close Price]])-1</f>
        <v>2.9475457170355934E-3</v>
      </c>
      <c r="AE673" s="1">
        <f>(Table2[[#This Row],[Close Price]]/Table2[[#This Row],[Current Week Low]])-1</f>
        <v>1.7816690136533309E-2</v>
      </c>
      <c r="AF673" s="1">
        <f>(Table2[[#This Row],[Current Week High]]/Table2[[#This Row],[Close Price]])-1</f>
        <v>2.9475457170355934E-3</v>
      </c>
      <c r="AG673" s="1">
        <f>(Table2[[#This Row],[Close Price]]/Table2[[#This Row],[Current Month Low]])-1</f>
        <v>1.7816690136533309E-2</v>
      </c>
      <c r="AH673" s="1">
        <f>(Table2[[#This Row],[Current Month High]]/Table2[[#This Row],[Close Price]])-1</f>
        <v>4.6077959576515948E-2</v>
      </c>
      <c r="AI673">
        <v>16.849133782483101</v>
      </c>
      <c r="AJ673">
        <v>35.9836400817995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-0.12</v>
      </c>
      <c r="AM673" t="s">
        <v>3189</v>
      </c>
      <c r="AN673">
        <v>-1.59</v>
      </c>
      <c r="AO673" t="s">
        <v>3189</v>
      </c>
      <c r="AP673">
        <v>8.0903710093865003E-2</v>
      </c>
      <c r="AQ673">
        <f>(Table2[[#This Row],[Sharpe Ratio]]-AVERAGE(Table2[Sharpe Ratio]))/_xlfn.STDEV.P(Table2[Sharpe Ratio])</f>
        <v>0.1889685820548262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423</v>
      </c>
      <c r="AT673">
        <f>_xlfn.RANK.AVG(Table2[[#This Row],[6M Return vs Nifty Z-Score]],Table2[6M Return vs Nifty Z-Score])</f>
        <v>522</v>
      </c>
      <c r="AU673">
        <f>_xlfn.RANK.AVG(Table2[[#This Row],[Sharpe Ratio Z-Score]],Table2[Sharpe Ratio Z-Score])</f>
        <v>299</v>
      </c>
      <c r="AV673">
        <f>(Table2[[#This Row],[Rank 1Y]]+Table2[[#This Row],[Rank 6M]]+Table2[[#This Row],[Rank Sharpe]])/3</f>
        <v>414.66666666666669</v>
      </c>
    </row>
    <row r="674" spans="1:48" x14ac:dyDescent="0.3">
      <c r="A674" t="s">
        <v>1902</v>
      </c>
      <c r="B674" t="s">
        <v>1903</v>
      </c>
      <c r="C674" t="s">
        <v>3144</v>
      </c>
      <c r="D674" t="s">
        <v>24</v>
      </c>
      <c r="E674">
        <v>3767.9025704549999</v>
      </c>
      <c r="F674">
        <v>120.21</v>
      </c>
      <c r="G674">
        <v>-26.2618513227441</v>
      </c>
      <c r="H674">
        <f>(Table2[[#This Row],[1Y Return vs Nifty]]-AVERAGE(Table2[1Y Return vs Nifty]))/_xlfn.STDEV.P(Table2[1Y Return vs Nifty])</f>
        <v>-0.85456021834308715</v>
      </c>
      <c r="I674">
        <v>-0.80087304367668599</v>
      </c>
      <c r="J674">
        <f>(Table2[[#This Row],[1M Return vs Nifty]]-AVERAGE(Table2[1M Return vs Nifty]))/_xlfn.STDEV.P(Table2[1M Return vs Nifty])</f>
        <v>-0.16338944923271909</v>
      </c>
      <c r="K674">
        <v>-16.057385258712799</v>
      </c>
      <c r="L674">
        <f>(Table2[[#This Row],[6M Return vs Nifty]]-AVERAGE(Table2[6M Return vs Nifty]))/_xlfn.STDEV.P(Table2[6M Return vs Nifty])</f>
        <v>-0.95382894925199324</v>
      </c>
      <c r="M674">
        <v>-1.17805314876574</v>
      </c>
      <c r="N674">
        <f>(Table2[[#This Row],[1W Return vs Nifty]]-AVERAGE(Table2[1W Return vs Nifty]))/_xlfn.STDEV.P(Table2[1W Return vs Nifty])</f>
        <v>-0.32367203522737031</v>
      </c>
      <c r="O674">
        <v>122.36</v>
      </c>
      <c r="P674">
        <v>125.27775616911001</v>
      </c>
      <c r="Q674">
        <v>127.24545155388</v>
      </c>
      <c r="R674">
        <v>33.162417742532902</v>
      </c>
      <c r="S674" s="1">
        <f>(Table2[[#This Row],[Close Price]]-Table2[[#This Row],[20D EMA]])/Table2[[#This Row],[20D EMA]]</f>
        <v>-1.7571101667211552E-2</v>
      </c>
      <c r="T674" s="1">
        <f>(Table2[[#This Row],[Close Price]]-Table2[[#This Row],[50D EMA]])/Table2[[#This Row],[50D EMA]]</f>
        <v>-4.0452162651038757E-2</v>
      </c>
      <c r="U674" s="1">
        <f>(Table2[[#This Row],[Close Price]]-Table2[[#This Row],[200D EMA]])/Table2[[#This Row],[200D EMA]]</f>
        <v>-5.5290397165206034E-2</v>
      </c>
      <c r="V674">
        <v>0.50046283190242202</v>
      </c>
      <c r="W674">
        <v>118.05</v>
      </c>
      <c r="X674">
        <v>121.55</v>
      </c>
      <c r="Y674">
        <v>118.05</v>
      </c>
      <c r="Z674">
        <v>121.55</v>
      </c>
      <c r="AA674">
        <v>118.05</v>
      </c>
      <c r="AB674">
        <v>124.25</v>
      </c>
      <c r="AC674" s="1">
        <f>(Table2[[#This Row],[Close Price]]/Table2[[#This Row],[Day Low]])-1</f>
        <v>1.8297331639135939E-2</v>
      </c>
      <c r="AD674" s="1">
        <f>(Table2[[#This Row],[Day High]]/Table2[[#This Row],[Close Price]])-1</f>
        <v>1.1147159138174878E-2</v>
      </c>
      <c r="AE674" s="1">
        <f>(Table2[[#This Row],[Close Price]]/Table2[[#This Row],[Current Week Low]])-1</f>
        <v>1.8297331639135939E-2</v>
      </c>
      <c r="AF674" s="1">
        <f>(Table2[[#This Row],[Current Week High]]/Table2[[#This Row],[Close Price]])-1</f>
        <v>1.1147159138174878E-2</v>
      </c>
      <c r="AG674" s="1">
        <f>(Table2[[#This Row],[Close Price]]/Table2[[#This Row],[Current Month Low]])-1</f>
        <v>1.8297331639135939E-2</v>
      </c>
      <c r="AH674" s="1">
        <f>(Table2[[#This Row],[Current Month High]]/Table2[[#This Row],[Close Price]])-1</f>
        <v>3.3607852924049553E-2</v>
      </c>
      <c r="AI674">
        <v>35.970385159304499</v>
      </c>
      <c r="AJ674">
        <v>9.3812556869881494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-0.15</v>
      </c>
      <c r="AM674" t="s">
        <v>3189</v>
      </c>
      <c r="AN674">
        <v>-2.68</v>
      </c>
      <c r="AO674" t="s">
        <v>3189</v>
      </c>
      <c r="AP674">
        <v>1.8782065138503001E-2</v>
      </c>
      <c r="AQ674">
        <f>(Table2[[#This Row],[Sharpe Ratio]]-AVERAGE(Table2[Sharpe Ratio]))/_xlfn.STDEV.P(Table2[Sharpe Ratio])</f>
        <v>-0.53347998033925403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616</v>
      </c>
      <c r="AT674">
        <f>_xlfn.RANK.AVG(Table2[[#This Row],[6M Return vs Nifty Z-Score]],Table2[6M Return vs Nifty Z-Score])</f>
        <v>641</v>
      </c>
      <c r="AU674">
        <f>_xlfn.RANK.AVG(Table2[[#This Row],[Sharpe Ratio Z-Score]],Table2[Sharpe Ratio Z-Score])</f>
        <v>481</v>
      </c>
      <c r="AV674">
        <f>(Table2[[#This Row],[Rank 1Y]]+Table2[[#This Row],[Rank 6M]]+Table2[[#This Row],[Rank Sharpe]])/3</f>
        <v>579.33333333333337</v>
      </c>
    </row>
    <row r="675" spans="1:48" x14ac:dyDescent="0.3">
      <c r="A675" t="s">
        <v>819</v>
      </c>
      <c r="B675" t="s">
        <v>820</v>
      </c>
      <c r="C675" t="s">
        <v>3153</v>
      </c>
      <c r="D675" t="s">
        <v>78</v>
      </c>
      <c r="E675">
        <v>19746.9541966</v>
      </c>
      <c r="F675">
        <v>835.7</v>
      </c>
      <c r="G675">
        <v>-32.917803312448299</v>
      </c>
      <c r="H675">
        <f>(Table2[[#This Row],[1Y Return vs Nifty]]-AVERAGE(Table2[1Y Return vs Nifty]))/_xlfn.STDEV.P(Table2[1Y Return vs Nifty])</f>
        <v>-0.97323241455615761</v>
      </c>
      <c r="I675">
        <v>1.7606606118813399</v>
      </c>
      <c r="J675">
        <f>(Table2[[#This Row],[1M Return vs Nifty]]-AVERAGE(Table2[1M Return vs Nifty]))/_xlfn.STDEV.P(Table2[1M Return vs Nifty])</f>
        <v>8.4365861921189597E-2</v>
      </c>
      <c r="K675">
        <v>-7.7573929646615998</v>
      </c>
      <c r="L675">
        <f>(Table2[[#This Row],[6M Return vs Nifty]]-AVERAGE(Table2[6M Return vs Nifty]))/_xlfn.STDEV.P(Table2[6M Return vs Nifty])</f>
        <v>-0.68501568966338378</v>
      </c>
      <c r="M675">
        <v>1.2217338058762399</v>
      </c>
      <c r="N675">
        <f>(Table2[[#This Row],[1W Return vs Nifty]]-AVERAGE(Table2[1W Return vs Nifty]))/_xlfn.STDEV.P(Table2[1W Return vs Nifty])</f>
        <v>0.14096686402879877</v>
      </c>
      <c r="O675">
        <v>825.08</v>
      </c>
      <c r="P675">
        <v>818.34751823624401</v>
      </c>
      <c r="Q675">
        <v>841.25597457998799</v>
      </c>
      <c r="R675">
        <v>57.489999910311802</v>
      </c>
      <c r="S675" s="1">
        <f>(Table2[[#This Row],[Close Price]]-Table2[[#This Row],[20D EMA]])/Table2[[#This Row],[20D EMA]]</f>
        <v>1.2871479129296558E-2</v>
      </c>
      <c r="T675" s="1">
        <f>(Table2[[#This Row],[Close Price]]-Table2[[#This Row],[50D EMA]])/Table2[[#This Row],[50D EMA]]</f>
        <v>2.1204294480119196E-2</v>
      </c>
      <c r="U675" s="1">
        <f>(Table2[[#This Row],[Close Price]]-Table2[[#This Row],[200D EMA]])/Table2[[#This Row],[200D EMA]]</f>
        <v>-6.6043805308626377E-3</v>
      </c>
      <c r="V675">
        <v>0.49099788553565699</v>
      </c>
      <c r="W675">
        <v>817.8</v>
      </c>
      <c r="X675">
        <v>837.75</v>
      </c>
      <c r="Y675">
        <v>817.8</v>
      </c>
      <c r="Z675">
        <v>837.75</v>
      </c>
      <c r="AA675">
        <v>817.8</v>
      </c>
      <c r="AB675">
        <v>852.75</v>
      </c>
      <c r="AC675" s="1">
        <f>(Table2[[#This Row],[Close Price]]/Table2[[#This Row],[Day Low]])-1</f>
        <v>2.1887992174125737E-2</v>
      </c>
      <c r="AD675" s="1">
        <f>(Table2[[#This Row],[Day High]]/Table2[[#This Row],[Close Price]])-1</f>
        <v>2.4530333851859876E-3</v>
      </c>
      <c r="AE675" s="1">
        <f>(Table2[[#This Row],[Close Price]]/Table2[[#This Row],[Current Week Low]])-1</f>
        <v>2.1887992174125737E-2</v>
      </c>
      <c r="AF675" s="1">
        <f>(Table2[[#This Row],[Current Week High]]/Table2[[#This Row],[Close Price]])-1</f>
        <v>2.4530333851859876E-3</v>
      </c>
      <c r="AG675" s="1">
        <f>(Table2[[#This Row],[Close Price]]/Table2[[#This Row],[Current Month Low]])-1</f>
        <v>2.1887992174125737E-2</v>
      </c>
      <c r="AH675" s="1">
        <f>(Table2[[#This Row],[Current Month High]]/Table2[[#This Row],[Close Price]])-1</f>
        <v>2.0402058154840308E-2</v>
      </c>
      <c r="AI675">
        <v>26.624386741653701</v>
      </c>
      <c r="AJ675">
        <v>19.385714285714201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-0.06</v>
      </c>
      <c r="AM675" t="s">
        <v>3189</v>
      </c>
      <c r="AN675">
        <v>0.41</v>
      </c>
      <c r="AO675" t="s">
        <v>3191</v>
      </c>
      <c r="AP675">
        <v>-8.0468468281101005E-2</v>
      </c>
      <c r="AQ675">
        <f>(Table2[[#This Row],[Sharpe Ratio]]-AVERAGE(Table2[Sharpe Ratio]))/_xlfn.STDEV.P(Table2[Sharpe Ratio])</f>
        <v>-1.6877218752111875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660</v>
      </c>
      <c r="AT675">
        <f>_xlfn.RANK.AVG(Table2[[#This Row],[6M Return vs Nifty Z-Score]],Table2[6M Return vs Nifty Z-Score])</f>
        <v>550</v>
      </c>
      <c r="AU675">
        <f>_xlfn.RANK.AVG(Table2[[#This Row],[Sharpe Ratio Z-Score]],Table2[Sharpe Ratio Z-Score])</f>
        <v>707</v>
      </c>
      <c r="AV675">
        <f>(Table2[[#This Row],[Rank 1Y]]+Table2[[#This Row],[Rank 6M]]+Table2[[#This Row],[Rank Sharpe]])/3</f>
        <v>639</v>
      </c>
    </row>
    <row r="676" spans="1:48" x14ac:dyDescent="0.3">
      <c r="A676" t="s">
        <v>358</v>
      </c>
      <c r="B676" t="s">
        <v>359</v>
      </c>
      <c r="C676" t="s">
        <v>3154</v>
      </c>
      <c r="D676" t="s">
        <v>86</v>
      </c>
      <c r="E676">
        <v>70221.725011514995</v>
      </c>
      <c r="F676">
        <v>602.35</v>
      </c>
      <c r="G676">
        <v>-25.666395574444302</v>
      </c>
      <c r="H676">
        <f>(Table2[[#This Row],[1Y Return vs Nifty]]-AVERAGE(Table2[1Y Return vs Nifty]))/_xlfn.STDEV.P(Table2[1Y Return vs Nifty])</f>
        <v>-0.84394354900596735</v>
      </c>
      <c r="I676">
        <v>12.1183079709352</v>
      </c>
      <c r="J676">
        <f>(Table2[[#This Row],[1M Return vs Nifty]]-AVERAGE(Table2[1M Return vs Nifty]))/_xlfn.STDEV.P(Table2[1M Return vs Nifty])</f>
        <v>1.0861727828245245</v>
      </c>
      <c r="K676">
        <v>-6.3490766353435903</v>
      </c>
      <c r="L676">
        <f>(Table2[[#This Row],[6M Return vs Nifty]]-AVERAGE(Table2[6M Return vs Nifty]))/_xlfn.STDEV.P(Table2[6M Return vs Nifty])</f>
        <v>-0.63940430960376948</v>
      </c>
      <c r="M676">
        <v>5.6114695979587399</v>
      </c>
      <c r="N676">
        <f>(Table2[[#This Row],[1W Return vs Nifty]]-AVERAGE(Table2[1W Return vs Nifty]))/_xlfn.STDEV.P(Table2[1W Return vs Nifty])</f>
        <v>0.99089314707374965</v>
      </c>
      <c r="O676">
        <v>574.16</v>
      </c>
      <c r="P676">
        <v>551.7713812874</v>
      </c>
      <c r="Q676">
        <v>541.89000278478295</v>
      </c>
      <c r="R676">
        <v>75.946453274920501</v>
      </c>
      <c r="S676" s="1">
        <f>(Table2[[#This Row],[Close Price]]-Table2[[#This Row],[20D EMA]])/Table2[[#This Row],[20D EMA]]</f>
        <v>4.909781245645823E-2</v>
      </c>
      <c r="T676" s="1">
        <f>(Table2[[#This Row],[Close Price]]-Table2[[#This Row],[50D EMA]])/Table2[[#This Row],[50D EMA]]</f>
        <v>9.1665897195663426E-2</v>
      </c>
      <c r="U676" s="1">
        <f>(Table2[[#This Row],[Close Price]]-Table2[[#This Row],[200D EMA]])/Table2[[#This Row],[200D EMA]]</f>
        <v>0.11157245364282789</v>
      </c>
      <c r="V676">
        <v>0.89693922618906896</v>
      </c>
      <c r="W676">
        <v>593.65</v>
      </c>
      <c r="X676">
        <v>605</v>
      </c>
      <c r="Y676">
        <v>593.65</v>
      </c>
      <c r="Z676">
        <v>605</v>
      </c>
      <c r="AA676">
        <v>570.15</v>
      </c>
      <c r="AB676">
        <v>605</v>
      </c>
      <c r="AC676" s="1">
        <f>(Table2[[#This Row],[Close Price]]/Table2[[#This Row],[Day Low]])-1</f>
        <v>1.4655099806283323E-2</v>
      </c>
      <c r="AD676" s="1">
        <f>(Table2[[#This Row],[Day High]]/Table2[[#This Row],[Close Price]])-1</f>
        <v>4.3994355441188127E-3</v>
      </c>
      <c r="AE676" s="1">
        <f>(Table2[[#This Row],[Close Price]]/Table2[[#This Row],[Current Week Low]])-1</f>
        <v>1.4655099806283323E-2</v>
      </c>
      <c r="AF676" s="1">
        <f>(Table2[[#This Row],[Current Week High]]/Table2[[#This Row],[Close Price]])-1</f>
        <v>4.3994355441188127E-3</v>
      </c>
      <c r="AG676" s="1">
        <f>(Table2[[#This Row],[Close Price]]/Table2[[#This Row],[Current Month Low]])-1</f>
        <v>5.647636586863114E-2</v>
      </c>
      <c r="AH676" s="1">
        <f>(Table2[[#This Row],[Current Month High]]/Table2[[#This Row],[Close Price]])-1</f>
        <v>4.3994355441188127E-3</v>
      </c>
      <c r="AI676">
        <v>12.849672117539599</v>
      </c>
      <c r="AJ676">
        <v>37.209567198177602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0.17</v>
      </c>
      <c r="AM676" t="s">
        <v>3191</v>
      </c>
      <c r="AN676">
        <v>3.49</v>
      </c>
      <c r="AO676" t="s">
        <v>3191</v>
      </c>
      <c r="AP676">
        <v>-7.5603623558415003E-2</v>
      </c>
      <c r="AQ676">
        <f>(Table2[[#This Row],[Sharpe Ratio]]-AVERAGE(Table2[Sharpe Ratio]))/_xlfn.STDEV.P(Table2[Sharpe Ratio])</f>
        <v>-1.6311457803782132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-1.0374277090896757</v>
      </c>
      <c r="AS676">
        <f>_xlfn.RANK.AVG(Table2[[#This Row],[1Y Return vs Nifty Z-Score]],Table2[1Y Return vs Nifty Z-Score])</f>
        <v>610</v>
      </c>
      <c r="AT676">
        <f>_xlfn.RANK.AVG(Table2[[#This Row],[6M Return vs Nifty Z-Score]],Table2[6M Return vs Nifty Z-Score])</f>
        <v>536</v>
      </c>
      <c r="AU676">
        <f>_xlfn.RANK.AVG(Table2[[#This Row],[Sharpe Ratio Z-Score]],Table2[Sharpe Ratio Z-Score])</f>
        <v>699</v>
      </c>
      <c r="AV676">
        <f>(Table2[[#This Row],[Rank 1Y]]+Table2[[#This Row],[Rank 6M]]+Table2[[#This Row],[Rank Sharpe]])/3</f>
        <v>615</v>
      </c>
    </row>
    <row r="677" spans="1:48" x14ac:dyDescent="0.3">
      <c r="A677" t="s">
        <v>1569</v>
      </c>
      <c r="B677" t="s">
        <v>1570</v>
      </c>
      <c r="C677" t="s">
        <v>3145</v>
      </c>
      <c r="D677" t="s">
        <v>678</v>
      </c>
      <c r="E677">
        <v>6213.4354027299996</v>
      </c>
      <c r="F677">
        <v>127.39</v>
      </c>
      <c r="G677">
        <v>-53.289738867321297</v>
      </c>
      <c r="H677">
        <f>(Table2[[#This Row],[1Y Return vs Nifty]]-AVERAGE(Table2[1Y Return vs Nifty]))/_xlfn.STDEV.P(Table2[1Y Return vs Nifty])</f>
        <v>-1.3364535341116428</v>
      </c>
      <c r="I677">
        <v>-11.363820770794</v>
      </c>
      <c r="J677">
        <f>(Table2[[#This Row],[1M Return vs Nifty]]-AVERAGE(Table2[1M Return vs Nifty]))/_xlfn.STDEV.P(Table2[1M Return vs Nifty])</f>
        <v>-1.1850533243709545</v>
      </c>
      <c r="K677">
        <v>-11.801126397205</v>
      </c>
      <c r="L677">
        <f>(Table2[[#This Row],[6M Return vs Nifty]]-AVERAGE(Table2[6M Return vs Nifty]))/_xlfn.STDEV.P(Table2[6M Return vs Nifty])</f>
        <v>-0.81598077088261722</v>
      </c>
      <c r="M677">
        <v>-1.7803138806296801</v>
      </c>
      <c r="N677">
        <f>(Table2[[#This Row],[1W Return vs Nifty]]-AVERAGE(Table2[1W Return vs Nifty]))/_xlfn.STDEV.P(Table2[1W Return vs Nifty])</f>
        <v>-0.44027978783523625</v>
      </c>
      <c r="O677">
        <v>133.9</v>
      </c>
      <c r="P677">
        <v>135.84426895600799</v>
      </c>
      <c r="Q677">
        <v>138.683453790116</v>
      </c>
      <c r="R677">
        <v>22.995161387838401</v>
      </c>
      <c r="S677" s="1">
        <f>(Table2[[#This Row],[Close Price]]-Table2[[#This Row],[20D EMA]])/Table2[[#This Row],[20D EMA]]</f>
        <v>-4.8618371919342832E-2</v>
      </c>
      <c r="T677" s="1">
        <f>(Table2[[#This Row],[Close Price]]-Table2[[#This Row],[50D EMA]])/Table2[[#This Row],[50D EMA]]</f>
        <v>-6.2235006459829649E-2</v>
      </c>
      <c r="U677" s="1">
        <f>(Table2[[#This Row],[Close Price]]-Table2[[#This Row],[200D EMA]])/Table2[[#This Row],[200D EMA]]</f>
        <v>-8.1433317973228114E-2</v>
      </c>
      <c r="V677">
        <v>0.48651681616145498</v>
      </c>
      <c r="W677">
        <v>126.13</v>
      </c>
      <c r="X677">
        <v>129.41</v>
      </c>
      <c r="Y677">
        <v>126.13</v>
      </c>
      <c r="Z677">
        <v>129.41</v>
      </c>
      <c r="AA677">
        <v>126.13</v>
      </c>
      <c r="AB677">
        <v>134.5</v>
      </c>
      <c r="AC677" s="1">
        <f>(Table2[[#This Row],[Close Price]]/Table2[[#This Row],[Day Low]])-1</f>
        <v>9.9896931737097905E-3</v>
      </c>
      <c r="AD677" s="1">
        <f>(Table2[[#This Row],[Day High]]/Table2[[#This Row],[Close Price]])-1</f>
        <v>1.5856817646596966E-2</v>
      </c>
      <c r="AE677" s="1">
        <f>(Table2[[#This Row],[Close Price]]/Table2[[#This Row],[Current Week Low]])-1</f>
        <v>9.9896931737097905E-3</v>
      </c>
      <c r="AF677" s="1">
        <f>(Table2[[#This Row],[Current Week High]]/Table2[[#This Row],[Close Price]])-1</f>
        <v>1.5856817646596966E-2</v>
      </c>
      <c r="AG677" s="1">
        <f>(Table2[[#This Row],[Close Price]]/Table2[[#This Row],[Current Month Low]])-1</f>
        <v>9.9896931737097905E-3</v>
      </c>
      <c r="AH677" s="1">
        <f>(Table2[[#This Row],[Current Month High]]/Table2[[#This Row],[Close Price]])-1</f>
        <v>5.5812858152131328E-2</v>
      </c>
      <c r="AI677">
        <v>40.552633644712998</v>
      </c>
      <c r="AJ677">
        <v>16.337899543378899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-0.15</v>
      </c>
      <c r="AM677" t="s">
        <v>3189</v>
      </c>
      <c r="AN677">
        <v>-7.48</v>
      </c>
      <c r="AO677" t="s">
        <v>3189</v>
      </c>
      <c r="AP677">
        <v>-9.9589696662341007E-2</v>
      </c>
      <c r="AQ677">
        <f>(Table2[[#This Row],[Sharpe Ratio]]-AVERAGE(Table2[Sharpe Ratio]))/_xlfn.STDEV.P(Table2[Sharpe Ratio])</f>
        <v>-1.9100937065617893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720</v>
      </c>
      <c r="AT677">
        <f>_xlfn.RANK.AVG(Table2[[#This Row],[6M Return vs Nifty Z-Score]],Table2[6M Return vs Nifty Z-Score])</f>
        <v>590</v>
      </c>
      <c r="AU677">
        <f>_xlfn.RANK.AVG(Table2[[#This Row],[Sharpe Ratio Z-Score]],Table2[Sharpe Ratio Z-Score])</f>
        <v>723</v>
      </c>
      <c r="AV677">
        <f>(Table2[[#This Row],[Rank 1Y]]+Table2[[#This Row],[Rank 6M]]+Table2[[#This Row],[Rank Sharpe]])/3</f>
        <v>677.66666666666663</v>
      </c>
    </row>
    <row r="678" spans="1:48" x14ac:dyDescent="0.3">
      <c r="A678" t="s">
        <v>450</v>
      </c>
      <c r="B678" t="s">
        <v>451</v>
      </c>
      <c r="C678" t="s">
        <v>3150</v>
      </c>
      <c r="D678" t="s">
        <v>106</v>
      </c>
      <c r="E678">
        <v>49597.944903675001</v>
      </c>
      <c r="F678">
        <v>126.21</v>
      </c>
      <c r="G678">
        <v>38.5212911461999</v>
      </c>
      <c r="H678">
        <f>(Table2[[#This Row],[1Y Return vs Nifty]]-AVERAGE(Table2[1Y Return vs Nifty]))/_xlfn.STDEV.P(Table2[1Y Return vs Nifty])</f>
        <v>0.30048984906515031</v>
      </c>
      <c r="I678">
        <v>-10.3614464991776</v>
      </c>
      <c r="J678">
        <f>(Table2[[#This Row],[1M Return vs Nifty]]-AVERAGE(Table2[1M Return vs Nifty]))/_xlfn.STDEV.P(Table2[1M Return vs Nifty])</f>
        <v>-1.0881022072079467</v>
      </c>
      <c r="K678">
        <v>-5.5975054429883802</v>
      </c>
      <c r="L678">
        <f>(Table2[[#This Row],[6M Return vs Nifty]]-AVERAGE(Table2[6M Return vs Nifty]))/_xlfn.STDEV.P(Table2[6M Return vs Nifty])</f>
        <v>-0.61506304579624715</v>
      </c>
      <c r="M678">
        <v>-5.3778329536080198</v>
      </c>
      <c r="N678">
        <f>(Table2[[#This Row],[1W Return vs Nifty]]-AVERAGE(Table2[1W Return vs Nifty]))/_xlfn.STDEV.P(Table2[1W Return vs Nifty])</f>
        <v>-1.1368196614637704</v>
      </c>
      <c r="O678">
        <v>134.83000000000001</v>
      </c>
      <c r="P678">
        <v>137.027428899451</v>
      </c>
      <c r="Q678">
        <v>120.665979605601</v>
      </c>
      <c r="R678">
        <v>21.5134801517918</v>
      </c>
      <c r="S678" s="1">
        <f>(Table2[[#This Row],[Close Price]]-Table2[[#This Row],[20D EMA]])/Table2[[#This Row],[20D EMA]]</f>
        <v>-6.3932359267225528E-2</v>
      </c>
      <c r="T678" s="1">
        <f>(Table2[[#This Row],[Close Price]]-Table2[[#This Row],[50D EMA]])/Table2[[#This Row],[50D EMA]]</f>
        <v>-7.8943529673819512E-2</v>
      </c>
      <c r="U678" s="1">
        <f>(Table2[[#This Row],[Close Price]]-Table2[[#This Row],[200D EMA]])/Table2[[#This Row],[200D EMA]]</f>
        <v>4.5945182001751718E-2</v>
      </c>
      <c r="V678">
        <v>0.48431625802387601</v>
      </c>
      <c r="W678">
        <v>124.76</v>
      </c>
      <c r="X678">
        <v>130.1</v>
      </c>
      <c r="Y678">
        <v>124.76</v>
      </c>
      <c r="Z678">
        <v>130.1</v>
      </c>
      <c r="AA678">
        <v>124.76</v>
      </c>
      <c r="AB678">
        <v>140</v>
      </c>
      <c r="AC678" s="1">
        <f>(Table2[[#This Row],[Close Price]]/Table2[[#This Row],[Day Low]])-1</f>
        <v>1.162231484450138E-2</v>
      </c>
      <c r="AD678" s="1">
        <f>(Table2[[#This Row],[Day High]]/Table2[[#This Row],[Close Price]])-1</f>
        <v>3.08216464622455E-2</v>
      </c>
      <c r="AE678" s="1">
        <f>(Table2[[#This Row],[Close Price]]/Table2[[#This Row],[Current Week Low]])-1</f>
        <v>1.162231484450138E-2</v>
      </c>
      <c r="AF678" s="1">
        <f>(Table2[[#This Row],[Current Week High]]/Table2[[#This Row],[Close Price]])-1</f>
        <v>3.08216464622455E-2</v>
      </c>
      <c r="AG678" s="1">
        <f>(Table2[[#This Row],[Close Price]]/Table2[[#This Row],[Current Month Low]])-1</f>
        <v>1.162231484450138E-2</v>
      </c>
      <c r="AH678" s="1">
        <f>(Table2[[#This Row],[Current Month High]]/Table2[[#This Row],[Close Price]])-1</f>
        <v>0.10926234054353867</v>
      </c>
      <c r="AI678">
        <v>35.092306473338098</v>
      </c>
      <c r="AJ678">
        <v>99.069400630914799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-7.0000000000000007E-2</v>
      </c>
      <c r="AM678" t="s">
        <v>3189</v>
      </c>
      <c r="AN678">
        <v>-5.33</v>
      </c>
      <c r="AO678" t="s">
        <v>3189</v>
      </c>
      <c r="AP678">
        <v>0.18195522711463899</v>
      </c>
      <c r="AQ678">
        <f>(Table2[[#This Row],[Sharpe Ratio]]-AVERAGE(Table2[Sharpe Ratio]))/_xlfn.STDEV.P(Table2[Sharpe Ratio])</f>
        <v>1.3641551575529005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214</v>
      </c>
      <c r="AT678">
        <f>_xlfn.RANK.AVG(Table2[[#This Row],[6M Return vs Nifty Z-Score]],Table2[6M Return vs Nifty Z-Score])</f>
        <v>526</v>
      </c>
      <c r="AU678">
        <f>_xlfn.RANK.AVG(Table2[[#This Row],[Sharpe Ratio Z-Score]],Table2[Sharpe Ratio Z-Score])</f>
        <v>66</v>
      </c>
      <c r="AV678">
        <f>(Table2[[#This Row],[Rank 1Y]]+Table2[[#This Row],[Rank 6M]]+Table2[[#This Row],[Rank Sharpe]])/3</f>
        <v>268.66666666666669</v>
      </c>
    </row>
    <row r="679" spans="1:48" x14ac:dyDescent="0.3">
      <c r="A679" t="s">
        <v>1214</v>
      </c>
      <c r="B679" t="s">
        <v>1215</v>
      </c>
      <c r="C679" t="s">
        <v>3155</v>
      </c>
      <c r="D679" t="s">
        <v>220</v>
      </c>
      <c r="E679">
        <v>9731.6583371399993</v>
      </c>
      <c r="F679">
        <v>498.1</v>
      </c>
      <c r="G679">
        <v>-27.77311500846</v>
      </c>
      <c r="H679">
        <f>(Table2[[#This Row],[1Y Return vs Nifty]]-AVERAGE(Table2[1Y Return vs Nifty]))/_xlfn.STDEV.P(Table2[1Y Return vs Nifty])</f>
        <v>-0.88150527157039205</v>
      </c>
      <c r="I679">
        <v>-6.6515551225901497</v>
      </c>
      <c r="J679">
        <f>(Table2[[#This Row],[1M Return vs Nifty]]-AVERAGE(Table2[1M Return vs Nifty]))/_xlfn.STDEV.P(Table2[1M Return vs Nifty])</f>
        <v>-0.72927604446780026</v>
      </c>
      <c r="K679">
        <v>-31.462758845823402</v>
      </c>
      <c r="L679">
        <f>(Table2[[#This Row],[6M Return vs Nifty]]-AVERAGE(Table2[6M Return vs Nifty]))/_xlfn.STDEV.P(Table2[6M Return vs Nifty])</f>
        <v>-1.4527653991206928</v>
      </c>
      <c r="M679">
        <v>-1.6747417101841</v>
      </c>
      <c r="N679">
        <f>(Table2[[#This Row],[1W Return vs Nifty]]-AVERAGE(Table2[1W Return vs Nifty]))/_xlfn.STDEV.P(Table2[1W Return vs Nifty])</f>
        <v>-0.41983924957285657</v>
      </c>
      <c r="O679">
        <v>518.66</v>
      </c>
      <c r="P679">
        <v>534.29501636564999</v>
      </c>
      <c r="Q679">
        <v>544.222910580134</v>
      </c>
      <c r="R679">
        <v>21.685336289620199</v>
      </c>
      <c r="S679" s="1">
        <f>(Table2[[#This Row],[Close Price]]-Table2[[#This Row],[20D EMA]])/Table2[[#This Row],[20D EMA]]</f>
        <v>-3.96406123472023E-2</v>
      </c>
      <c r="T679" s="1">
        <f>(Table2[[#This Row],[Close Price]]-Table2[[#This Row],[50D EMA]])/Table2[[#This Row],[50D EMA]]</f>
        <v>-6.774350360191185E-2</v>
      </c>
      <c r="U679" s="1">
        <f>(Table2[[#This Row],[Close Price]]-Table2[[#This Row],[200D EMA]])/Table2[[#This Row],[200D EMA]]</f>
        <v>-8.4750034743975772E-2</v>
      </c>
      <c r="V679">
        <v>0.484065374452398</v>
      </c>
      <c r="W679">
        <v>495.15</v>
      </c>
      <c r="X679">
        <v>505.7</v>
      </c>
      <c r="Y679">
        <v>495.15</v>
      </c>
      <c r="Z679">
        <v>505.7</v>
      </c>
      <c r="AA679">
        <v>495.15</v>
      </c>
      <c r="AB679">
        <v>520.9</v>
      </c>
      <c r="AC679" s="1">
        <f>(Table2[[#This Row],[Close Price]]/Table2[[#This Row],[Day Low]])-1</f>
        <v>5.9577905685146426E-3</v>
      </c>
      <c r="AD679" s="1">
        <f>(Table2[[#This Row],[Day High]]/Table2[[#This Row],[Close Price]])-1</f>
        <v>1.5257980325235732E-2</v>
      </c>
      <c r="AE679" s="1">
        <f>(Table2[[#This Row],[Close Price]]/Table2[[#This Row],[Current Week Low]])-1</f>
        <v>5.9577905685146426E-3</v>
      </c>
      <c r="AF679" s="1">
        <f>(Table2[[#This Row],[Current Week High]]/Table2[[#This Row],[Close Price]])-1</f>
        <v>1.5257980325235732E-2</v>
      </c>
      <c r="AG679" s="1">
        <f>(Table2[[#This Row],[Close Price]]/Table2[[#This Row],[Current Month Low]])-1</f>
        <v>5.9577905685146426E-3</v>
      </c>
      <c r="AH679" s="1">
        <f>(Table2[[#This Row],[Current Month High]]/Table2[[#This Row],[Close Price]])-1</f>
        <v>4.5773940975707639E-2</v>
      </c>
      <c r="AI679">
        <v>42.421200562136001</v>
      </c>
      <c r="AJ679">
        <v>14.7167204053431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-0.17</v>
      </c>
      <c r="AM679" t="s">
        <v>3189</v>
      </c>
      <c r="AN679">
        <v>-8.15</v>
      </c>
      <c r="AO679" t="s">
        <v>3189</v>
      </c>
      <c r="AP679">
        <v>-5.0142536581398001E-2</v>
      </c>
      <c r="AQ679">
        <f>(Table2[[#This Row],[Sharpe Ratio]]-AVERAGE(Table2[Sharpe Ratio]))/_xlfn.STDEV.P(Table2[Sharpe Ratio])</f>
        <v>-1.3350440641929131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627</v>
      </c>
      <c r="AT679">
        <f>_xlfn.RANK.AVG(Table2[[#This Row],[6M Return vs Nifty Z-Score]],Table2[6M Return vs Nifty Z-Score])</f>
        <v>721</v>
      </c>
      <c r="AU679">
        <f>_xlfn.RANK.AVG(Table2[[#This Row],[Sharpe Ratio Z-Score]],Table2[Sharpe Ratio Z-Score])</f>
        <v>667</v>
      </c>
      <c r="AV679">
        <f>(Table2[[#This Row],[Rank 1Y]]+Table2[[#This Row],[Rank 6M]]+Table2[[#This Row],[Rank Sharpe]])/3</f>
        <v>671.66666666666663</v>
      </c>
    </row>
    <row r="680" spans="1:48" x14ac:dyDescent="0.3">
      <c r="A680" t="s">
        <v>648</v>
      </c>
      <c r="B680" t="s">
        <v>649</v>
      </c>
      <c r="C680" t="s">
        <v>635</v>
      </c>
      <c r="D680" t="s">
        <v>635</v>
      </c>
      <c r="E680">
        <v>29202.879089999999</v>
      </c>
      <c r="F680">
        <v>854.35</v>
      </c>
      <c r="G680">
        <v>-16.8275306502664</v>
      </c>
      <c r="H680">
        <f>(Table2[[#This Row],[1Y Return vs Nifty]]-AVERAGE(Table2[1Y Return vs Nifty]))/_xlfn.STDEV.P(Table2[1Y Return vs Nifty])</f>
        <v>-0.68635113935436409</v>
      </c>
      <c r="I680">
        <v>-8.4555670499417399</v>
      </c>
      <c r="J680">
        <f>(Table2[[#This Row],[1M Return vs Nifty]]-AVERAGE(Table2[1M Return vs Nifty]))/_xlfn.STDEV.P(Table2[1M Return vs Nifty])</f>
        <v>-0.90376273739746538</v>
      </c>
      <c r="K680">
        <v>-0.66417123471234696</v>
      </c>
      <c r="L680">
        <f>(Table2[[#This Row],[6M Return vs Nifty]]-AVERAGE(Table2[6M Return vs Nifty]))/_xlfn.STDEV.P(Table2[6M Return vs Nifty])</f>
        <v>-0.4552863132181757</v>
      </c>
      <c r="M680">
        <v>3.5978455867891102</v>
      </c>
      <c r="N680">
        <f>(Table2[[#This Row],[1W Return vs Nifty]]-AVERAGE(Table2[1W Return vs Nifty]))/_xlfn.STDEV.P(Table2[1W Return vs Nifty])</f>
        <v>0.60102185360085458</v>
      </c>
      <c r="O680">
        <v>858.46</v>
      </c>
      <c r="P680">
        <v>860.984379592648</v>
      </c>
      <c r="Q680">
        <v>817.99555008074901</v>
      </c>
      <c r="R680">
        <v>49.425688067408302</v>
      </c>
      <c r="S680" s="1">
        <f>(Table2[[#This Row],[Close Price]]-Table2[[#This Row],[20D EMA]])/Table2[[#This Row],[20D EMA]]</f>
        <v>-4.7876429886075222E-3</v>
      </c>
      <c r="T680" s="1">
        <f>(Table2[[#This Row],[Close Price]]-Table2[[#This Row],[50D EMA]])/Table2[[#This Row],[50D EMA]]</f>
        <v>-7.7055748627946723E-3</v>
      </c>
      <c r="U680" s="1">
        <f>(Table2[[#This Row],[Close Price]]-Table2[[#This Row],[200D EMA]])/Table2[[#This Row],[200D EMA]]</f>
        <v>4.4443334582519742E-2</v>
      </c>
      <c r="V680">
        <v>0.478389726423605</v>
      </c>
      <c r="W680">
        <v>850</v>
      </c>
      <c r="X680">
        <v>875</v>
      </c>
      <c r="Y680">
        <v>850</v>
      </c>
      <c r="Z680">
        <v>875</v>
      </c>
      <c r="AA680">
        <v>812</v>
      </c>
      <c r="AB680">
        <v>878.75</v>
      </c>
      <c r="AC680" s="1">
        <f>(Table2[[#This Row],[Close Price]]/Table2[[#This Row],[Day Low]])-1</f>
        <v>5.1176470588234491E-3</v>
      </c>
      <c r="AD680" s="1">
        <f>(Table2[[#This Row],[Day High]]/Table2[[#This Row],[Close Price]])-1</f>
        <v>2.4170421958213728E-2</v>
      </c>
      <c r="AE680" s="1">
        <f>(Table2[[#This Row],[Close Price]]/Table2[[#This Row],[Current Week Low]])-1</f>
        <v>5.1176470588234491E-3</v>
      </c>
      <c r="AF680" s="1">
        <f>(Table2[[#This Row],[Current Week High]]/Table2[[#This Row],[Close Price]])-1</f>
        <v>2.4170421958213728E-2</v>
      </c>
      <c r="AG680" s="1">
        <f>(Table2[[#This Row],[Close Price]]/Table2[[#This Row],[Current Month Low]])-1</f>
        <v>5.2155172413793194E-2</v>
      </c>
      <c r="AH680" s="1">
        <f>(Table2[[#This Row],[Current Month High]]/Table2[[#This Row],[Close Price]])-1</f>
        <v>2.8559723766606204E-2</v>
      </c>
      <c r="AI680">
        <v>18.130742669865899</v>
      </c>
      <c r="AJ680">
        <v>20.330985915492899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-0.13</v>
      </c>
      <c r="AM680" t="s">
        <v>3189</v>
      </c>
      <c r="AN680">
        <v>-4.12</v>
      </c>
      <c r="AO680" t="s">
        <v>3189</v>
      </c>
      <c r="AP680">
        <v>6.9494648154783997E-2</v>
      </c>
      <c r="AQ680">
        <f>(Table2[[#This Row],[Sharpe Ratio]]-AVERAGE(Table2[Sharpe Ratio]))/_xlfn.STDEV.P(Table2[Sharpe Ratio])</f>
        <v>5.6285997714428007E-2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566</v>
      </c>
      <c r="AT680">
        <f>_xlfn.RANK.AVG(Table2[[#This Row],[6M Return vs Nifty Z-Score]],Table2[6M Return vs Nifty Z-Score])</f>
        <v>473</v>
      </c>
      <c r="AU680">
        <f>_xlfn.RANK.AVG(Table2[[#This Row],[Sharpe Ratio Z-Score]],Table2[Sharpe Ratio Z-Score])</f>
        <v>337</v>
      </c>
      <c r="AV680">
        <f>(Table2[[#This Row],[Rank 1Y]]+Table2[[#This Row],[Rank 6M]]+Table2[[#This Row],[Rank Sharpe]])/3</f>
        <v>458.66666666666669</v>
      </c>
    </row>
    <row r="681" spans="1:48" x14ac:dyDescent="0.3">
      <c r="A681" t="s">
        <v>1231</v>
      </c>
      <c r="B681" t="s">
        <v>1232</v>
      </c>
      <c r="C681" t="s">
        <v>3147</v>
      </c>
      <c r="D681" t="s">
        <v>46</v>
      </c>
      <c r="E681">
        <v>9611.1924550000003</v>
      </c>
      <c r="F681">
        <v>341.75</v>
      </c>
      <c r="G681">
        <v>-1.2701857124006599</v>
      </c>
      <c r="H681">
        <f>(Table2[[#This Row],[1Y Return vs Nifty]]-AVERAGE(Table2[1Y Return vs Nifty]))/_xlfn.STDEV.P(Table2[1Y Return vs Nifty])</f>
        <v>-0.40897169102350678</v>
      </c>
      <c r="I681">
        <v>-7.5647640318492897</v>
      </c>
      <c r="J681">
        <f>(Table2[[#This Row],[1M Return vs Nifty]]-AVERAGE(Table2[1M Return vs Nifty]))/_xlfn.STDEV.P(Table2[1M Return vs Nifty])</f>
        <v>-0.81760295634385416</v>
      </c>
      <c r="K681">
        <v>14.048401355562</v>
      </c>
      <c r="L681">
        <f>(Table2[[#This Row],[6M Return vs Nifty]]-AVERAGE(Table2[6M Return vs Nifty]))/_xlfn.STDEV.P(Table2[6M Return vs Nifty])</f>
        <v>2.1212273143196309E-2</v>
      </c>
      <c r="M681">
        <v>5.8249760378213198</v>
      </c>
      <c r="N681">
        <f>(Table2[[#This Row],[1W Return vs Nifty]]-AVERAGE(Table2[1W Return vs Nifty]))/_xlfn.STDEV.P(Table2[1W Return vs Nifty])</f>
        <v>1.0322315654737499</v>
      </c>
      <c r="O681">
        <v>344.71</v>
      </c>
      <c r="P681">
        <v>345.79074060280999</v>
      </c>
      <c r="Q681">
        <v>309.11265008397498</v>
      </c>
      <c r="R681">
        <v>48.512400797480602</v>
      </c>
      <c r="S681" s="1">
        <f>(Table2[[#This Row],[Close Price]]-Table2[[#This Row],[20D EMA]])/Table2[[#This Row],[20D EMA]]</f>
        <v>-8.5869281424965326E-3</v>
      </c>
      <c r="T681" s="1">
        <f>(Table2[[#This Row],[Close Price]]-Table2[[#This Row],[50D EMA]])/Table2[[#This Row],[50D EMA]]</f>
        <v>-1.1685508396684795E-2</v>
      </c>
      <c r="U681" s="1">
        <f>(Table2[[#This Row],[Close Price]]-Table2[[#This Row],[200D EMA]])/Table2[[#This Row],[200D EMA]]</f>
        <v>0.1055839995780134</v>
      </c>
      <c r="V681">
        <v>0.47737108761625102</v>
      </c>
      <c r="W681">
        <v>337.1</v>
      </c>
      <c r="X681">
        <v>346.9</v>
      </c>
      <c r="Y681">
        <v>337.1</v>
      </c>
      <c r="Z681">
        <v>346.9</v>
      </c>
      <c r="AA681">
        <v>330</v>
      </c>
      <c r="AB681">
        <v>360.55</v>
      </c>
      <c r="AC681" s="1">
        <f>(Table2[[#This Row],[Close Price]]/Table2[[#This Row],[Day Low]])-1</f>
        <v>1.3794126371996285E-2</v>
      </c>
      <c r="AD681" s="1">
        <f>(Table2[[#This Row],[Day High]]/Table2[[#This Row],[Close Price]])-1</f>
        <v>1.506949524506207E-2</v>
      </c>
      <c r="AE681" s="1">
        <f>(Table2[[#This Row],[Close Price]]/Table2[[#This Row],[Current Week Low]])-1</f>
        <v>1.3794126371996285E-2</v>
      </c>
      <c r="AF681" s="1">
        <f>(Table2[[#This Row],[Current Week High]]/Table2[[#This Row],[Close Price]])-1</f>
        <v>1.506949524506207E-2</v>
      </c>
      <c r="AG681" s="1">
        <f>(Table2[[#This Row],[Close Price]]/Table2[[#This Row],[Current Month Low]])-1</f>
        <v>3.5606060606060641E-2</v>
      </c>
      <c r="AH681" s="1">
        <f>(Table2[[#This Row],[Current Month High]]/Table2[[#This Row],[Close Price]])-1</f>
        <v>5.5010972933430935E-2</v>
      </c>
      <c r="AI681">
        <v>21.550841258229699</v>
      </c>
      <c r="AJ681">
        <v>44.350580781414997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-7.0000000000000007E-2</v>
      </c>
      <c r="AM681" t="s">
        <v>3189</v>
      </c>
      <c r="AN681">
        <v>-0.47</v>
      </c>
      <c r="AO681" t="s">
        <v>3189</v>
      </c>
      <c r="AP681">
        <v>-7.7367084653849998E-3</v>
      </c>
      <c r="AQ681">
        <f>(Table2[[#This Row],[Sharpe Ratio]]-AVERAGE(Table2[Sharpe Ratio]))/_xlfn.STDEV.P(Table2[Sharpe Ratio])</f>
        <v>-0.84188214644978487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443</v>
      </c>
      <c r="AT681">
        <f>_xlfn.RANK.AVG(Table2[[#This Row],[6M Return vs Nifty Z-Score]],Table2[6M Return vs Nifty Z-Score])</f>
        <v>317</v>
      </c>
      <c r="AU681">
        <f>_xlfn.RANK.AVG(Table2[[#This Row],[Sharpe Ratio Z-Score]],Table2[Sharpe Ratio Z-Score])</f>
        <v>595</v>
      </c>
      <c r="AV681">
        <f>(Table2[[#This Row],[Rank 1Y]]+Table2[[#This Row],[Rank 6M]]+Table2[[#This Row],[Rank Sharpe]])/3</f>
        <v>451.66666666666669</v>
      </c>
    </row>
    <row r="682" spans="1:48" x14ac:dyDescent="0.3">
      <c r="A682" t="s">
        <v>1413</v>
      </c>
      <c r="B682" t="s">
        <v>1414</v>
      </c>
      <c r="C682" t="s">
        <v>3155</v>
      </c>
      <c r="D682" t="s">
        <v>220</v>
      </c>
      <c r="E682">
        <v>7768.6964252099997</v>
      </c>
      <c r="F682">
        <v>2012.85</v>
      </c>
      <c r="G682">
        <v>-13.603140054324101</v>
      </c>
      <c r="H682">
        <f>(Table2[[#This Row],[1Y Return vs Nifty]]-AVERAGE(Table2[1Y Return vs Nifty]))/_xlfn.STDEV.P(Table2[1Y Return vs Nifty])</f>
        <v>-0.62886191556471815</v>
      </c>
      <c r="I682">
        <v>-6.6140607087313796</v>
      </c>
      <c r="J682">
        <f>(Table2[[#This Row],[1M Return vs Nifty]]-AVERAGE(Table2[1M Return vs Nifty]))/_xlfn.STDEV.P(Table2[1M Return vs Nifty])</f>
        <v>-0.72564952948840233</v>
      </c>
      <c r="K682">
        <v>9.2489739418397505</v>
      </c>
      <c r="L682">
        <f>(Table2[[#This Row],[6M Return vs Nifty]]-AVERAGE(Table2[6M Return vs Nifty]))/_xlfn.STDEV.P(Table2[6M Return vs Nifty])</f>
        <v>-0.13422759734515199</v>
      </c>
      <c r="M682">
        <v>0.57966835343648604</v>
      </c>
      <c r="N682">
        <f>(Table2[[#This Row],[1W Return vs Nifty]]-AVERAGE(Table2[1W Return vs Nifty]))/_xlfn.STDEV.P(Table2[1W Return vs Nifty])</f>
        <v>1.6652251644163753E-2</v>
      </c>
      <c r="O682">
        <v>2017.35</v>
      </c>
      <c r="P682">
        <v>2074.40788703915</v>
      </c>
      <c r="Q682">
        <v>1996.4101839585101</v>
      </c>
      <c r="R682">
        <v>53.886404873471299</v>
      </c>
      <c r="S682" s="1">
        <f>(Table2[[#This Row],[Close Price]]-Table2[[#This Row],[20D EMA]])/Table2[[#This Row],[20D EMA]]</f>
        <v>-2.230649118893598E-3</v>
      </c>
      <c r="T682" s="1">
        <f>(Table2[[#This Row],[Close Price]]-Table2[[#This Row],[50D EMA]])/Table2[[#This Row],[50D EMA]]</f>
        <v>-2.9674919490888088E-2</v>
      </c>
      <c r="U682" s="1">
        <f>(Table2[[#This Row],[Close Price]]-Table2[[#This Row],[200D EMA]])/Table2[[#This Row],[200D EMA]]</f>
        <v>8.2346885292343842E-3</v>
      </c>
      <c r="V682">
        <v>0.47653798929404501</v>
      </c>
      <c r="W682">
        <v>1966.5</v>
      </c>
      <c r="X682">
        <v>2030</v>
      </c>
      <c r="Y682">
        <v>1966.5</v>
      </c>
      <c r="Z682">
        <v>2030</v>
      </c>
      <c r="AA682">
        <v>1955</v>
      </c>
      <c r="AB682">
        <v>2032.7</v>
      </c>
      <c r="AC682" s="1">
        <f>(Table2[[#This Row],[Close Price]]/Table2[[#This Row],[Day Low]])-1</f>
        <v>2.3569794050343207E-2</v>
      </c>
      <c r="AD682" s="1">
        <f>(Table2[[#This Row],[Day High]]/Table2[[#This Row],[Close Price]])-1</f>
        <v>8.5202573465483766E-3</v>
      </c>
      <c r="AE682" s="1">
        <f>(Table2[[#This Row],[Close Price]]/Table2[[#This Row],[Current Week Low]])-1</f>
        <v>2.3569794050343207E-2</v>
      </c>
      <c r="AF682" s="1">
        <f>(Table2[[#This Row],[Current Week High]]/Table2[[#This Row],[Close Price]])-1</f>
        <v>8.5202573465483766E-3</v>
      </c>
      <c r="AG682" s="1">
        <f>(Table2[[#This Row],[Close Price]]/Table2[[#This Row],[Current Month Low]])-1</f>
        <v>2.9590792838874558E-2</v>
      </c>
      <c r="AH682" s="1">
        <f>(Table2[[#This Row],[Current Month High]]/Table2[[#This Row],[Close Price]])-1</f>
        <v>9.8616389696202233E-3</v>
      </c>
      <c r="AI682">
        <v>36.274436743920297</v>
      </c>
      <c r="AJ682">
        <v>37.6872563102811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-0.15</v>
      </c>
      <c r="AM682" t="s">
        <v>3189</v>
      </c>
      <c r="AN682">
        <v>-0.92</v>
      </c>
      <c r="AO682" t="s">
        <v>3189</v>
      </c>
      <c r="AP682">
        <v>-2.3991771827111E-2</v>
      </c>
      <c r="AQ682">
        <f>(Table2[[#This Row],[Sharpe Ratio]]-AVERAGE(Table2[Sharpe Ratio]))/_xlfn.STDEV.P(Table2[Sharpe Ratio])</f>
        <v>-1.0309216859813277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541</v>
      </c>
      <c r="AT682">
        <f>_xlfn.RANK.AVG(Table2[[#This Row],[6M Return vs Nifty Z-Score]],Table2[6M Return vs Nifty Z-Score])</f>
        <v>370</v>
      </c>
      <c r="AU682">
        <f>_xlfn.RANK.AVG(Table2[[#This Row],[Sharpe Ratio Z-Score]],Table2[Sharpe Ratio Z-Score])</f>
        <v>629</v>
      </c>
      <c r="AV682">
        <f>(Table2[[#This Row],[Rank 1Y]]+Table2[[#This Row],[Rank 6M]]+Table2[[#This Row],[Rank Sharpe]])/3</f>
        <v>513.33333333333337</v>
      </c>
    </row>
    <row r="683" spans="1:48" x14ac:dyDescent="0.3">
      <c r="A683" t="s">
        <v>2211</v>
      </c>
      <c r="B683" t="s">
        <v>2212</v>
      </c>
      <c r="C683" t="s">
        <v>3147</v>
      </c>
      <c r="D683" t="s">
        <v>46</v>
      </c>
      <c r="E683">
        <v>2638.9540268699998</v>
      </c>
      <c r="F683">
        <v>665.7</v>
      </c>
      <c r="G683">
        <v>-44.666355989930999</v>
      </c>
      <c r="H683">
        <f>(Table2[[#This Row],[1Y Return vs Nifty]]-AVERAGE(Table2[1Y Return vs Nifty]))/_xlfn.STDEV.P(Table2[1Y Return vs Nifty])</f>
        <v>-1.1827030583826894</v>
      </c>
      <c r="I683">
        <v>-2.2385558837919102</v>
      </c>
      <c r="J683">
        <f>(Table2[[#This Row],[1M Return vs Nifty]]-AVERAGE(Table2[1M Return vs Nifty]))/_xlfn.STDEV.P(Table2[1M Return vs Nifty])</f>
        <v>-0.30244425283465975</v>
      </c>
      <c r="K683">
        <v>-7.5147303134899701</v>
      </c>
      <c r="L683">
        <f>(Table2[[#This Row],[6M Return vs Nifty]]-AVERAGE(Table2[6M Return vs Nifty]))/_xlfn.STDEV.P(Table2[6M Return vs Nifty])</f>
        <v>-0.67715653318096003</v>
      </c>
      <c r="M683">
        <v>0.323402689276094</v>
      </c>
      <c r="N683">
        <f>(Table2[[#This Row],[1W Return vs Nifty]]-AVERAGE(Table2[1W Return vs Nifty]))/_xlfn.STDEV.P(Table2[1W Return vs Nifty])</f>
        <v>-3.2965067877601735E-2</v>
      </c>
      <c r="O683">
        <v>678.62</v>
      </c>
      <c r="P683">
        <v>679.52916791717803</v>
      </c>
      <c r="Q683">
        <v>693.72659456523797</v>
      </c>
      <c r="R683">
        <v>37.0579862618767</v>
      </c>
      <c r="S683" s="1">
        <f>(Table2[[#This Row],[Close Price]]-Table2[[#This Row],[20D EMA]])/Table2[[#This Row],[20D EMA]]</f>
        <v>-1.9038637234387371E-2</v>
      </c>
      <c r="T683" s="1">
        <f>(Table2[[#This Row],[Close Price]]-Table2[[#This Row],[50D EMA]])/Table2[[#This Row],[50D EMA]]</f>
        <v>-2.0351102748930861E-2</v>
      </c>
      <c r="U683" s="1">
        <f>(Table2[[#This Row],[Close Price]]-Table2[[#This Row],[200D EMA]])/Table2[[#This Row],[200D EMA]]</f>
        <v>-4.0400057868334054E-2</v>
      </c>
      <c r="V683">
        <v>0.47634761359640598</v>
      </c>
      <c r="W683">
        <v>661</v>
      </c>
      <c r="X683">
        <v>677.45</v>
      </c>
      <c r="Y683">
        <v>661</v>
      </c>
      <c r="Z683">
        <v>677.45</v>
      </c>
      <c r="AA683">
        <v>661</v>
      </c>
      <c r="AB683">
        <v>689.45</v>
      </c>
      <c r="AC683" s="1">
        <f>(Table2[[#This Row],[Close Price]]/Table2[[#This Row],[Day Low]])-1</f>
        <v>7.110438729198254E-3</v>
      </c>
      <c r="AD683" s="1">
        <f>(Table2[[#This Row],[Day High]]/Table2[[#This Row],[Close Price]])-1</f>
        <v>1.7650593360372557E-2</v>
      </c>
      <c r="AE683" s="1">
        <f>(Table2[[#This Row],[Close Price]]/Table2[[#This Row],[Current Week Low]])-1</f>
        <v>7.110438729198254E-3</v>
      </c>
      <c r="AF683" s="1">
        <f>(Table2[[#This Row],[Current Week High]]/Table2[[#This Row],[Close Price]])-1</f>
        <v>1.7650593360372557E-2</v>
      </c>
      <c r="AG683" s="1">
        <f>(Table2[[#This Row],[Close Price]]/Table2[[#This Row],[Current Month Low]])-1</f>
        <v>7.110438729198254E-3</v>
      </c>
      <c r="AH683" s="1">
        <f>(Table2[[#This Row],[Current Month High]]/Table2[[#This Row],[Close Price]])-1</f>
        <v>3.5676731260327443E-2</v>
      </c>
      <c r="AI683">
        <v>26.017725702268201</v>
      </c>
      <c r="AJ683">
        <v>10.968494749124799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0.12</v>
      </c>
      <c r="AM683" t="s">
        <v>3191</v>
      </c>
      <c r="AN683">
        <v>-2.9</v>
      </c>
      <c r="AO683" t="s">
        <v>3189</v>
      </c>
      <c r="AP683">
        <v>3.6991032712676002E-2</v>
      </c>
      <c r="AQ683">
        <f>(Table2[[#This Row],[Sharpe Ratio]]-AVERAGE(Table2[Sharpe Ratio]))/_xlfn.STDEV.P(Table2[Sharpe Ratio])</f>
        <v>-0.32171735788947237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698</v>
      </c>
      <c r="AT683">
        <f>_xlfn.RANK.AVG(Table2[[#This Row],[6M Return vs Nifty Z-Score]],Table2[6M Return vs Nifty Z-Score])</f>
        <v>548</v>
      </c>
      <c r="AU683">
        <f>_xlfn.RANK.AVG(Table2[[#This Row],[Sharpe Ratio Z-Score]],Table2[Sharpe Ratio Z-Score])</f>
        <v>428</v>
      </c>
      <c r="AV683">
        <f>(Table2[[#This Row],[Rank 1Y]]+Table2[[#This Row],[Rank 6M]]+Table2[[#This Row],[Rank Sharpe]])/3</f>
        <v>558</v>
      </c>
    </row>
    <row r="684" spans="1:48" x14ac:dyDescent="0.3">
      <c r="A684" t="s">
        <v>391</v>
      </c>
      <c r="B684" t="s">
        <v>392</v>
      </c>
      <c r="C684" t="s">
        <v>3149</v>
      </c>
      <c r="D684" t="s">
        <v>206</v>
      </c>
      <c r="E684">
        <v>60396.519606349997</v>
      </c>
      <c r="F684">
        <v>3864.05</v>
      </c>
      <c r="G684">
        <v>-21.024007963606401</v>
      </c>
      <c r="H684">
        <f>(Table2[[#This Row],[1Y Return vs Nifty]]-AVERAGE(Table2[1Y Return vs Nifty]))/_xlfn.STDEV.P(Table2[1Y Return vs Nifty])</f>
        <v>-0.76117216869813442</v>
      </c>
      <c r="I684">
        <v>-4.9084003767720601</v>
      </c>
      <c r="J684">
        <f>(Table2[[#This Row],[1M Return vs Nifty]]-AVERAGE(Table2[1M Return vs Nifty]))/_xlfn.STDEV.P(Table2[1M Return vs Nifty])</f>
        <v>-0.56067554784637685</v>
      </c>
      <c r="K684">
        <v>23.667854167895499</v>
      </c>
      <c r="L684">
        <f>(Table2[[#This Row],[6M Return vs Nifty]]-AVERAGE(Table2[6M Return vs Nifty]))/_xlfn.STDEV.P(Table2[6M Return vs Nifty])</f>
        <v>0.33275912455359025</v>
      </c>
      <c r="M684">
        <v>-1.3630885034665701</v>
      </c>
      <c r="N684">
        <f>(Table2[[#This Row],[1W Return vs Nifty]]-AVERAGE(Table2[1W Return vs Nifty]))/_xlfn.STDEV.P(Table2[1W Return vs Nifty])</f>
        <v>-0.35949797526149091</v>
      </c>
      <c r="O684">
        <v>3942.5</v>
      </c>
      <c r="P684">
        <v>4026.4953998218798</v>
      </c>
      <c r="Q684">
        <v>3703.9681478422399</v>
      </c>
      <c r="R684">
        <v>42.817691340693898</v>
      </c>
      <c r="S684" s="1">
        <f>(Table2[[#This Row],[Close Price]]-Table2[[#This Row],[20D EMA]])/Table2[[#This Row],[20D EMA]]</f>
        <v>-1.9898541534559243E-2</v>
      </c>
      <c r="T684" s="1">
        <f>(Table2[[#This Row],[Close Price]]-Table2[[#This Row],[50D EMA]])/Table2[[#This Row],[50D EMA]]</f>
        <v>-4.034411658065367E-2</v>
      </c>
      <c r="U684" s="1">
        <f>(Table2[[#This Row],[Close Price]]-Table2[[#This Row],[200D EMA]])/Table2[[#This Row],[200D EMA]]</f>
        <v>4.321901424854762E-2</v>
      </c>
      <c r="V684">
        <v>0.47564160300679098</v>
      </c>
      <c r="W684">
        <v>3803</v>
      </c>
      <c r="X684">
        <v>3877.95</v>
      </c>
      <c r="Y684">
        <v>3803</v>
      </c>
      <c r="Z684">
        <v>3877.95</v>
      </c>
      <c r="AA684">
        <v>3784.05</v>
      </c>
      <c r="AB684">
        <v>4049</v>
      </c>
      <c r="AC684" s="1">
        <f>(Table2[[#This Row],[Close Price]]/Table2[[#This Row],[Day Low]])-1</f>
        <v>1.6053115961083497E-2</v>
      </c>
      <c r="AD684" s="1">
        <f>(Table2[[#This Row],[Day High]]/Table2[[#This Row],[Close Price]])-1</f>
        <v>3.5972619401922756E-3</v>
      </c>
      <c r="AE684" s="1">
        <f>(Table2[[#This Row],[Close Price]]/Table2[[#This Row],[Current Week Low]])-1</f>
        <v>1.6053115961083497E-2</v>
      </c>
      <c r="AF684" s="1">
        <f>(Table2[[#This Row],[Current Week High]]/Table2[[#This Row],[Close Price]])-1</f>
        <v>3.5972619401922756E-3</v>
      </c>
      <c r="AG684" s="1">
        <f>(Table2[[#This Row],[Close Price]]/Table2[[#This Row],[Current Month Low]])-1</f>
        <v>2.1141369696489276E-2</v>
      </c>
      <c r="AH684" s="1">
        <f>(Table2[[#This Row],[Current Month High]]/Table2[[#This Row],[Close Price]])-1</f>
        <v>4.786428747040028E-2</v>
      </c>
      <c r="AI684">
        <v>28.1298119848345</v>
      </c>
      <c r="AJ684">
        <v>47.923206492611598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-0.18</v>
      </c>
      <c r="AM684" t="s">
        <v>3189</v>
      </c>
      <c r="AN684">
        <v>-4.9000000000000004</v>
      </c>
      <c r="AO684" t="s">
        <v>3189</v>
      </c>
      <c r="AP684">
        <v>0.10897600607708501</v>
      </c>
      <c r="AQ684">
        <f>(Table2[[#This Row],[Sharpe Ratio]]-AVERAGE(Table2[Sharpe Ratio]))/_xlfn.STDEV.P(Table2[Sharpe Ratio])</f>
        <v>0.51543755902334221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586</v>
      </c>
      <c r="AT684">
        <f>_xlfn.RANK.AVG(Table2[[#This Row],[6M Return vs Nifty Z-Score]],Table2[6M Return vs Nifty Z-Score])</f>
        <v>222</v>
      </c>
      <c r="AU684">
        <f>_xlfn.RANK.AVG(Table2[[#This Row],[Sharpe Ratio Z-Score]],Table2[Sharpe Ratio Z-Score])</f>
        <v>209</v>
      </c>
      <c r="AV684">
        <f>(Table2[[#This Row],[Rank 1Y]]+Table2[[#This Row],[Rank 6M]]+Table2[[#This Row],[Rank Sharpe]])/3</f>
        <v>339</v>
      </c>
    </row>
    <row r="685" spans="1:48" x14ac:dyDescent="0.3">
      <c r="A685" t="s">
        <v>1954</v>
      </c>
      <c r="B685" t="s">
        <v>1955</v>
      </c>
      <c r="C685" t="s">
        <v>3143</v>
      </c>
      <c r="D685" t="s">
        <v>292</v>
      </c>
      <c r="E685">
        <v>3618.9502050800002</v>
      </c>
      <c r="F685">
        <v>1351.7</v>
      </c>
      <c r="G685">
        <v>4.1877580703403297</v>
      </c>
      <c r="H685">
        <f>(Table2[[#This Row],[1Y Return vs Nifty]]-AVERAGE(Table2[1Y Return vs Nifty]))/_xlfn.STDEV.P(Table2[1Y Return vs Nifty])</f>
        <v>-0.31165936417570866</v>
      </c>
      <c r="I685">
        <v>9.5649096990528903</v>
      </c>
      <c r="J685">
        <f>(Table2[[#This Row],[1M Return vs Nifty]]-AVERAGE(Table2[1M Return vs Nifty]))/_xlfn.STDEV.P(Table2[1M Return vs Nifty])</f>
        <v>0.83920433797220051</v>
      </c>
      <c r="K685">
        <v>-10.253622462589201</v>
      </c>
      <c r="L685">
        <f>(Table2[[#This Row],[6M Return vs Nifty]]-AVERAGE(Table2[6M Return vs Nifty]))/_xlfn.STDEV.P(Table2[6M Return vs Nifty])</f>
        <v>-0.76586149821914495</v>
      </c>
      <c r="M685">
        <v>-1.9961457604050801</v>
      </c>
      <c r="N685">
        <f>(Table2[[#This Row],[1W Return vs Nifty]]-AVERAGE(Table2[1W Return vs Nifty]))/_xlfn.STDEV.P(Table2[1W Return vs Nifty])</f>
        <v>-0.48206845030348133</v>
      </c>
      <c r="O685">
        <v>1363.07</v>
      </c>
      <c r="P685">
        <v>1364.13107806723</v>
      </c>
      <c r="Q685">
        <v>1319.31179542358</v>
      </c>
      <c r="R685">
        <v>45.950499910066299</v>
      </c>
      <c r="S685" s="1">
        <f>(Table2[[#This Row],[Close Price]]-Table2[[#This Row],[20D EMA]])/Table2[[#This Row],[20D EMA]]</f>
        <v>-8.341464488250707E-3</v>
      </c>
      <c r="T685" s="1">
        <f>(Table2[[#This Row],[Close Price]]-Table2[[#This Row],[50D EMA]])/Table2[[#This Row],[50D EMA]]</f>
        <v>-9.1128178714635702E-3</v>
      </c>
      <c r="U685" s="1">
        <f>(Table2[[#This Row],[Close Price]]-Table2[[#This Row],[200D EMA]])/Table2[[#This Row],[200D EMA]]</f>
        <v>2.454931782522379E-2</v>
      </c>
      <c r="V685">
        <v>0.47069966759729498</v>
      </c>
      <c r="W685">
        <v>1332</v>
      </c>
      <c r="X685">
        <v>1386.4</v>
      </c>
      <c r="Y685">
        <v>1332</v>
      </c>
      <c r="Z685">
        <v>1386.4</v>
      </c>
      <c r="AA685">
        <v>1332</v>
      </c>
      <c r="AB685">
        <v>1418.8</v>
      </c>
      <c r="AC685" s="1">
        <f>(Table2[[#This Row],[Close Price]]/Table2[[#This Row],[Day Low]])-1</f>
        <v>1.4789789789789731E-2</v>
      </c>
      <c r="AD685" s="1">
        <f>(Table2[[#This Row],[Day High]]/Table2[[#This Row],[Close Price]])-1</f>
        <v>2.567137678478959E-2</v>
      </c>
      <c r="AE685" s="1">
        <f>(Table2[[#This Row],[Close Price]]/Table2[[#This Row],[Current Week Low]])-1</f>
        <v>1.4789789789789731E-2</v>
      </c>
      <c r="AF685" s="1">
        <f>(Table2[[#This Row],[Current Week High]]/Table2[[#This Row],[Close Price]])-1</f>
        <v>2.567137678478959E-2</v>
      </c>
      <c r="AG685" s="1">
        <f>(Table2[[#This Row],[Close Price]]/Table2[[#This Row],[Current Month Low]])-1</f>
        <v>1.4789789789789731E-2</v>
      </c>
      <c r="AH685" s="1">
        <f>(Table2[[#This Row],[Current Month High]]/Table2[[#This Row],[Close Price]])-1</f>
        <v>4.9641192572316362E-2</v>
      </c>
      <c r="AI685">
        <v>34.8635052156543</v>
      </c>
      <c r="AJ685">
        <v>40.509355509355501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-0.14000000000000001</v>
      </c>
      <c r="AM685" t="s">
        <v>3189</v>
      </c>
      <c r="AN685">
        <v>-5.09</v>
      </c>
      <c r="AO685" t="s">
        <v>3189</v>
      </c>
      <c r="AP685">
        <v>8.6502766998691E-2</v>
      </c>
      <c r="AQ685">
        <f>(Table2[[#This Row],[Sharpe Ratio]]-AVERAGE(Table2[Sharpe Ratio]))/_xlfn.STDEV.P(Table2[Sharpe Ratio])</f>
        <v>0.25408325528282549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404</v>
      </c>
      <c r="AT685">
        <f>_xlfn.RANK.AVG(Table2[[#This Row],[6M Return vs Nifty Z-Score]],Table2[6M Return vs Nifty Z-Score])</f>
        <v>577</v>
      </c>
      <c r="AU685">
        <f>_xlfn.RANK.AVG(Table2[[#This Row],[Sharpe Ratio Z-Score]],Table2[Sharpe Ratio Z-Score])</f>
        <v>270</v>
      </c>
      <c r="AV685">
        <f>(Table2[[#This Row],[Rank 1Y]]+Table2[[#This Row],[Rank 6M]]+Table2[[#This Row],[Rank Sharpe]])/3</f>
        <v>417</v>
      </c>
    </row>
    <row r="686" spans="1:48" x14ac:dyDescent="0.3">
      <c r="A686" t="s">
        <v>1084</v>
      </c>
      <c r="B686" t="s">
        <v>1085</v>
      </c>
      <c r="C686" t="s">
        <v>3143</v>
      </c>
      <c r="D686" t="s">
        <v>21</v>
      </c>
      <c r="E686">
        <v>11929.70831778</v>
      </c>
      <c r="F686">
        <v>797.7</v>
      </c>
      <c r="G686">
        <v>-42.347030993331302</v>
      </c>
      <c r="H686">
        <f>(Table2[[#This Row],[1Y Return vs Nifty]]-AVERAGE(Table2[1Y Return vs Nifty]))/_xlfn.STDEV.P(Table2[1Y Return vs Nifty])</f>
        <v>-1.1413506881275981</v>
      </c>
      <c r="I686">
        <v>0.70725521333920205</v>
      </c>
      <c r="J686">
        <f>(Table2[[#This Row],[1M Return vs Nifty]]-AVERAGE(Table2[1M Return vs Nifty]))/_xlfn.STDEV.P(Table2[1M Return vs Nifty])</f>
        <v>-1.7521061063688777E-2</v>
      </c>
      <c r="K686">
        <v>-13.9696620044858</v>
      </c>
      <c r="L686">
        <f>(Table2[[#This Row],[6M Return vs Nifty]]-AVERAGE(Table2[6M Return vs Nifty]))/_xlfn.STDEV.P(Table2[6M Return vs Nifty])</f>
        <v>-0.88621350176658653</v>
      </c>
      <c r="M686">
        <v>0.49940358896120601</v>
      </c>
      <c r="N686">
        <f>(Table2[[#This Row],[1W Return vs Nifty]]-AVERAGE(Table2[1W Return vs Nifty]))/_xlfn.STDEV.P(Table2[1W Return vs Nifty])</f>
        <v>1.1116505325898226E-3</v>
      </c>
      <c r="O686">
        <v>800.04</v>
      </c>
      <c r="P686">
        <v>805.34654273823503</v>
      </c>
      <c r="Q686">
        <v>831.36317503375506</v>
      </c>
      <c r="R686">
        <v>45.887983388293101</v>
      </c>
      <c r="S686" s="1">
        <f>(Table2[[#This Row],[Close Price]]-Table2[[#This Row],[20D EMA]])/Table2[[#This Row],[20D EMA]]</f>
        <v>-2.9248537573120324E-3</v>
      </c>
      <c r="T686" s="1">
        <f>(Table2[[#This Row],[Close Price]]-Table2[[#This Row],[50D EMA]])/Table2[[#This Row],[50D EMA]]</f>
        <v>-9.4947234916241147E-3</v>
      </c>
      <c r="U686" s="1">
        <f>(Table2[[#This Row],[Close Price]]-Table2[[#This Row],[200D EMA]])/Table2[[#This Row],[200D EMA]]</f>
        <v>-4.0491539732185292E-2</v>
      </c>
      <c r="V686">
        <v>0.46936121824120502</v>
      </c>
      <c r="W686">
        <v>794.6</v>
      </c>
      <c r="X686">
        <v>805</v>
      </c>
      <c r="Y686">
        <v>794.6</v>
      </c>
      <c r="Z686">
        <v>805</v>
      </c>
      <c r="AA686">
        <v>792</v>
      </c>
      <c r="AB686">
        <v>825.8</v>
      </c>
      <c r="AC686" s="1">
        <f>(Table2[[#This Row],[Close Price]]/Table2[[#This Row],[Day Low]])-1</f>
        <v>3.9013340045306322E-3</v>
      </c>
      <c r="AD686" s="1">
        <f>(Table2[[#This Row],[Day High]]/Table2[[#This Row],[Close Price]])-1</f>
        <v>9.1513100162967653E-3</v>
      </c>
      <c r="AE686" s="1">
        <f>(Table2[[#This Row],[Close Price]]/Table2[[#This Row],[Current Week Low]])-1</f>
        <v>3.9013340045306322E-3</v>
      </c>
      <c r="AF686" s="1">
        <f>(Table2[[#This Row],[Current Week High]]/Table2[[#This Row],[Close Price]])-1</f>
        <v>9.1513100162967653E-3</v>
      </c>
      <c r="AG686" s="1">
        <f>(Table2[[#This Row],[Close Price]]/Table2[[#This Row],[Current Month Low]])-1</f>
        <v>7.1969696969698127E-3</v>
      </c>
      <c r="AH686" s="1">
        <f>(Table2[[#This Row],[Current Month High]]/Table2[[#This Row],[Close Price]])-1</f>
        <v>3.5226275542183716E-2</v>
      </c>
      <c r="AI686">
        <v>21.599598846684199</v>
      </c>
      <c r="AJ686">
        <v>7.6518218623481804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-0.25</v>
      </c>
      <c r="AM686" t="s">
        <v>3189</v>
      </c>
      <c r="AN686">
        <v>0.11</v>
      </c>
      <c r="AO686" t="s">
        <v>3191</v>
      </c>
      <c r="AP686">
        <v>-0.15284964063619</v>
      </c>
      <c r="AQ686">
        <f>(Table2[[#This Row],[Sharpe Ratio]]-AVERAGE(Table2[Sharpe Ratio]))/_xlfn.STDEV.P(Table2[Sharpe Ratio])</f>
        <v>-2.529484419488738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690</v>
      </c>
      <c r="AT686">
        <f>_xlfn.RANK.AVG(Table2[[#This Row],[6M Return vs Nifty Z-Score]],Table2[6M Return vs Nifty Z-Score])</f>
        <v>610</v>
      </c>
      <c r="AU686">
        <f>_xlfn.RANK.AVG(Table2[[#This Row],[Sharpe Ratio Z-Score]],Table2[Sharpe Ratio Z-Score])</f>
        <v>738</v>
      </c>
      <c r="AV686">
        <f>(Table2[[#This Row],[Rank 1Y]]+Table2[[#This Row],[Rank 6M]]+Table2[[#This Row],[Rank Sharpe]])/3</f>
        <v>679.33333333333337</v>
      </c>
    </row>
    <row r="687" spans="1:48" x14ac:dyDescent="0.3">
      <c r="A687" t="s">
        <v>1538</v>
      </c>
      <c r="B687" t="s">
        <v>1539</v>
      </c>
      <c r="C687" t="s">
        <v>3144</v>
      </c>
      <c r="D687" t="s">
        <v>24</v>
      </c>
      <c r="E687">
        <v>6475.2595256249997</v>
      </c>
      <c r="F687">
        <v>24.75</v>
      </c>
      <c r="G687">
        <v>-14.248510407688601</v>
      </c>
      <c r="H687">
        <f>(Table2[[#This Row],[1Y Return vs Nifty]]-AVERAGE(Table2[1Y Return vs Nifty]))/_xlfn.STDEV.P(Table2[1Y Return vs Nifty])</f>
        <v>-0.64036853660450943</v>
      </c>
      <c r="I687">
        <v>-2.6138852661199499</v>
      </c>
      <c r="J687">
        <f>(Table2[[#This Row],[1M Return vs Nifty]]-AVERAGE(Table2[1M Return vs Nifty]))/_xlfn.STDEV.P(Table2[1M Return vs Nifty])</f>
        <v>-0.33874666397109676</v>
      </c>
      <c r="K687">
        <v>-23.8654967831649</v>
      </c>
      <c r="L687">
        <f>(Table2[[#This Row],[6M Return vs Nifty]]-AVERAGE(Table2[6M Return vs Nifty]))/_xlfn.STDEV.P(Table2[6M Return vs Nifty])</f>
        <v>-1.2067115828447623</v>
      </c>
      <c r="M687">
        <v>-1.1039525208326699</v>
      </c>
      <c r="N687">
        <f>(Table2[[#This Row],[1W Return vs Nifty]]-AVERAGE(Table2[1W Return vs Nifty]))/_xlfn.STDEV.P(Table2[1W Return vs Nifty])</f>
        <v>-0.30932491406712997</v>
      </c>
      <c r="O687">
        <v>25.49</v>
      </c>
      <c r="P687">
        <v>26.029182249568802</v>
      </c>
      <c r="Q687">
        <v>26.058181249744401</v>
      </c>
      <c r="R687">
        <v>28.6023403194168</v>
      </c>
      <c r="S687" s="1">
        <f>(Table2[[#This Row],[Close Price]]-Table2[[#This Row],[20D EMA]])/Table2[[#This Row],[20D EMA]]</f>
        <v>-2.9030992546096448E-2</v>
      </c>
      <c r="T687" s="1">
        <f>(Table2[[#This Row],[Close Price]]-Table2[[#This Row],[50D EMA]])/Table2[[#This Row],[50D EMA]]</f>
        <v>-4.9144158172314177E-2</v>
      </c>
      <c r="U687" s="1">
        <f>(Table2[[#This Row],[Close Price]]-Table2[[#This Row],[200D EMA]])/Table2[[#This Row],[200D EMA]]</f>
        <v>-5.0202323685089582E-2</v>
      </c>
      <c r="V687">
        <v>0.46714808608153202</v>
      </c>
      <c r="W687">
        <v>24.53</v>
      </c>
      <c r="X687">
        <v>25.02</v>
      </c>
      <c r="Y687">
        <v>24.53</v>
      </c>
      <c r="Z687">
        <v>25.02</v>
      </c>
      <c r="AA687">
        <v>24.53</v>
      </c>
      <c r="AB687">
        <v>25.7</v>
      </c>
      <c r="AC687" s="1">
        <f>(Table2[[#This Row],[Close Price]]/Table2[[#This Row],[Day Low]])-1</f>
        <v>8.9686098654708779E-3</v>
      </c>
      <c r="AD687" s="1">
        <f>(Table2[[#This Row],[Day High]]/Table2[[#This Row],[Close Price]])-1</f>
        <v>1.0909090909090979E-2</v>
      </c>
      <c r="AE687" s="1">
        <f>(Table2[[#This Row],[Close Price]]/Table2[[#This Row],[Current Week Low]])-1</f>
        <v>8.9686098654708779E-3</v>
      </c>
      <c r="AF687" s="1">
        <f>(Table2[[#This Row],[Current Week High]]/Table2[[#This Row],[Close Price]])-1</f>
        <v>1.0909090909090979E-2</v>
      </c>
      <c r="AG687" s="1">
        <f>(Table2[[#This Row],[Close Price]]/Table2[[#This Row],[Current Month Low]])-1</f>
        <v>8.9686098654708779E-3</v>
      </c>
      <c r="AH687" s="1">
        <f>(Table2[[#This Row],[Current Month High]]/Table2[[#This Row],[Close Price]])-1</f>
        <v>3.8383838383838409E-2</v>
      </c>
      <c r="AI687">
        <v>49.017070979335102</v>
      </c>
      <c r="AJ687">
        <v>21.093131824655799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-0.12</v>
      </c>
      <c r="AM687" t="s">
        <v>3189</v>
      </c>
      <c r="AN687">
        <v>-7.99</v>
      </c>
      <c r="AO687" t="s">
        <v>3189</v>
      </c>
      <c r="AP687">
        <v>0.10059443728649201</v>
      </c>
      <c r="AQ687">
        <f>(Table2[[#This Row],[Sharpe Ratio]]-AVERAGE(Table2[Sharpe Ratio]))/_xlfn.STDEV.P(Table2[Sharpe Ratio])</f>
        <v>0.41796344468329127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545</v>
      </c>
      <c r="AT687">
        <f>_xlfn.RANK.AVG(Table2[[#This Row],[6M Return vs Nifty Z-Score]],Table2[6M Return vs Nifty Z-Score])</f>
        <v>695</v>
      </c>
      <c r="AU687">
        <f>_xlfn.RANK.AVG(Table2[[#This Row],[Sharpe Ratio Z-Score]],Table2[Sharpe Ratio Z-Score])</f>
        <v>230</v>
      </c>
      <c r="AV687">
        <f>(Table2[[#This Row],[Rank 1Y]]+Table2[[#This Row],[Rank 6M]]+Table2[[#This Row],[Rank Sharpe]])/3</f>
        <v>490</v>
      </c>
    </row>
    <row r="688" spans="1:48" x14ac:dyDescent="0.3">
      <c r="A688" t="s">
        <v>1228</v>
      </c>
      <c r="B688" t="s">
        <v>1229</v>
      </c>
      <c r="C688" t="s">
        <v>3161</v>
      </c>
      <c r="D688" t="s">
        <v>1230</v>
      </c>
      <c r="E688">
        <v>9646.1487144000002</v>
      </c>
      <c r="F688">
        <v>501.6</v>
      </c>
      <c r="G688">
        <v>-0.49297240002119402</v>
      </c>
      <c r="H688">
        <f>(Table2[[#This Row],[1Y Return vs Nifty]]-AVERAGE(Table2[1Y Return vs Nifty]))/_xlfn.STDEV.P(Table2[1Y Return vs Nifty])</f>
        <v>-0.39511437792257414</v>
      </c>
      <c r="I688">
        <v>-1.3329013187218099E-2</v>
      </c>
      <c r="J688">
        <f>(Table2[[#This Row],[1M Return vs Nifty]]-AVERAGE(Table2[1M Return vs Nifty]))/_xlfn.STDEV.P(Table2[1M Return vs Nifty])</f>
        <v>-8.7217029675414739E-2</v>
      </c>
      <c r="K688">
        <v>23.8879287474692</v>
      </c>
      <c r="L688">
        <f>(Table2[[#This Row],[6M Return vs Nifty]]-AVERAGE(Table2[6M Return vs Nifty]))/_xlfn.STDEV.P(Table2[6M Return vs Nifty])</f>
        <v>0.33988671732620046</v>
      </c>
      <c r="M688">
        <v>0.305187670796642</v>
      </c>
      <c r="N688">
        <f>(Table2[[#This Row],[1W Return vs Nifty]]-AVERAGE(Table2[1W Return vs Nifty]))/_xlfn.STDEV.P(Table2[1W Return vs Nifty])</f>
        <v>-3.6491800165170986E-2</v>
      </c>
      <c r="O688">
        <v>510.81</v>
      </c>
      <c r="P688">
        <v>513.00483048181104</v>
      </c>
      <c r="Q688">
        <v>456.07200008822201</v>
      </c>
      <c r="R688">
        <v>39.526127853206802</v>
      </c>
      <c r="S688" s="1">
        <f>(Table2[[#This Row],[Close Price]]-Table2[[#This Row],[20D EMA]])/Table2[[#This Row],[20D EMA]]</f>
        <v>-1.8030187349503689E-2</v>
      </c>
      <c r="T688" s="1">
        <f>(Table2[[#This Row],[Close Price]]-Table2[[#This Row],[50D EMA]])/Table2[[#This Row],[50D EMA]]</f>
        <v>-2.22314290317689E-2</v>
      </c>
      <c r="U688" s="1">
        <f>(Table2[[#This Row],[Close Price]]-Table2[[#This Row],[200D EMA]])/Table2[[#This Row],[200D EMA]]</f>
        <v>9.9826342996217982E-2</v>
      </c>
      <c r="V688">
        <v>0.46509075788045601</v>
      </c>
      <c r="W688">
        <v>488.3</v>
      </c>
      <c r="X688">
        <v>504</v>
      </c>
      <c r="Y688">
        <v>488.3</v>
      </c>
      <c r="Z688">
        <v>504</v>
      </c>
      <c r="AA688">
        <v>488.3</v>
      </c>
      <c r="AB688">
        <v>514.79999999999995</v>
      </c>
      <c r="AC688" s="1">
        <f>(Table2[[#This Row],[Close Price]]/Table2[[#This Row],[Day Low]])-1</f>
        <v>2.7237354085603238E-2</v>
      </c>
      <c r="AD688" s="1">
        <f>(Table2[[#This Row],[Day High]]/Table2[[#This Row],[Close Price]])-1</f>
        <v>4.7846889952152249E-3</v>
      </c>
      <c r="AE688" s="1">
        <f>(Table2[[#This Row],[Close Price]]/Table2[[#This Row],[Current Week Low]])-1</f>
        <v>2.7237354085603238E-2</v>
      </c>
      <c r="AF688" s="1">
        <f>(Table2[[#This Row],[Current Week High]]/Table2[[#This Row],[Close Price]])-1</f>
        <v>4.7846889952152249E-3</v>
      </c>
      <c r="AG688" s="1">
        <f>(Table2[[#This Row],[Close Price]]/Table2[[#This Row],[Current Month Low]])-1</f>
        <v>2.7237354085603238E-2</v>
      </c>
      <c r="AH688" s="1">
        <f>(Table2[[#This Row],[Current Month High]]/Table2[[#This Row],[Close Price]])-1</f>
        <v>2.631578947368407E-2</v>
      </c>
      <c r="AI688">
        <v>15.9090909090908</v>
      </c>
      <c r="AJ688">
        <v>62.015503875968903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-0.11</v>
      </c>
      <c r="AM688" t="s">
        <v>3189</v>
      </c>
      <c r="AN688">
        <v>-4.29</v>
      </c>
      <c r="AO688" t="s">
        <v>3189</v>
      </c>
      <c r="AP688">
        <v>2.7696976431642002E-2</v>
      </c>
      <c r="AQ688">
        <f>(Table2[[#This Row],[Sharpe Ratio]]-AVERAGE(Table2[Sharpe Ratio]))/_xlfn.STDEV.P(Table2[Sharpe Ratio])</f>
        <v>-0.42980331736249389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439</v>
      </c>
      <c r="AT688">
        <f>_xlfn.RANK.AVG(Table2[[#This Row],[6M Return vs Nifty Z-Score]],Table2[6M Return vs Nifty Z-Score])</f>
        <v>220</v>
      </c>
      <c r="AU688">
        <f>_xlfn.RANK.AVG(Table2[[#This Row],[Sharpe Ratio Z-Score]],Table2[Sharpe Ratio Z-Score])</f>
        <v>453</v>
      </c>
      <c r="AV688">
        <f>(Table2[[#This Row],[Rank 1Y]]+Table2[[#This Row],[Rank 6M]]+Table2[[#This Row],[Rank Sharpe]])/3</f>
        <v>370.66666666666669</v>
      </c>
    </row>
    <row r="689" spans="1:48" x14ac:dyDescent="0.3">
      <c r="A689" t="s">
        <v>1274</v>
      </c>
      <c r="B689" t="s">
        <v>1275</v>
      </c>
      <c r="C689" t="s">
        <v>3158</v>
      </c>
      <c r="D689" t="s">
        <v>378</v>
      </c>
      <c r="E689">
        <v>9008.3815207099997</v>
      </c>
      <c r="F689">
        <v>226.07</v>
      </c>
      <c r="G689">
        <v>3.5530217434817302</v>
      </c>
      <c r="H689">
        <f>(Table2[[#This Row],[1Y Return vs Nifty]]-AVERAGE(Table2[1Y Return vs Nifty]))/_xlfn.STDEV.P(Table2[1Y Return vs Nifty])</f>
        <v>-0.32297638599934037</v>
      </c>
      <c r="I689">
        <v>-1.95396190724619</v>
      </c>
      <c r="J689">
        <f>(Table2[[#This Row],[1M Return vs Nifty]]-AVERAGE(Table2[1M Return vs Nifty]))/_xlfn.STDEV.P(Table2[1M Return vs Nifty])</f>
        <v>-0.27491790389966886</v>
      </c>
      <c r="K689">
        <v>-2.0157371342187802</v>
      </c>
      <c r="L689">
        <f>(Table2[[#This Row],[6M Return vs Nifty]]-AVERAGE(Table2[6M Return vs Nifty]))/_xlfn.STDEV.P(Table2[6M Return vs Nifty])</f>
        <v>-0.4990597074724733</v>
      </c>
      <c r="M689">
        <v>1.41016308963014</v>
      </c>
      <c r="N689">
        <f>(Table2[[#This Row],[1W Return vs Nifty]]-AVERAGE(Table2[1W Return vs Nifty]))/_xlfn.STDEV.P(Table2[1W Return vs Nifty])</f>
        <v>0.17744992550293789</v>
      </c>
      <c r="O689">
        <v>233.71</v>
      </c>
      <c r="P689">
        <v>234.40018069271099</v>
      </c>
      <c r="Q689">
        <v>225.379143140156</v>
      </c>
      <c r="R689">
        <v>34.313592975792801</v>
      </c>
      <c r="S689" s="1">
        <f>(Table2[[#This Row],[Close Price]]-Table2[[#This Row],[20D EMA]])/Table2[[#This Row],[20D EMA]]</f>
        <v>-3.2690086004022144E-2</v>
      </c>
      <c r="T689" s="1">
        <f>(Table2[[#This Row],[Close Price]]-Table2[[#This Row],[50D EMA]])/Table2[[#This Row],[50D EMA]]</f>
        <v>-3.5538286139939118E-2</v>
      </c>
      <c r="U689" s="1">
        <f>(Table2[[#This Row],[Close Price]]-Table2[[#This Row],[200D EMA]])/Table2[[#This Row],[200D EMA]]</f>
        <v>3.0653096387644367E-3</v>
      </c>
      <c r="V689">
        <v>0.45657048014812202</v>
      </c>
      <c r="W689">
        <v>223.63</v>
      </c>
      <c r="X689">
        <v>230.8</v>
      </c>
      <c r="Y689">
        <v>223.63</v>
      </c>
      <c r="Z689">
        <v>230.8</v>
      </c>
      <c r="AA689">
        <v>223.63</v>
      </c>
      <c r="AB689">
        <v>244.25</v>
      </c>
      <c r="AC689" s="1">
        <f>(Table2[[#This Row],[Close Price]]/Table2[[#This Row],[Day Low]])-1</f>
        <v>1.0910879577874066E-2</v>
      </c>
      <c r="AD689" s="1">
        <f>(Table2[[#This Row],[Day High]]/Table2[[#This Row],[Close Price]])-1</f>
        <v>2.0922723050382785E-2</v>
      </c>
      <c r="AE689" s="1">
        <f>(Table2[[#This Row],[Close Price]]/Table2[[#This Row],[Current Week Low]])-1</f>
        <v>1.0910879577874066E-2</v>
      </c>
      <c r="AF689" s="1">
        <f>(Table2[[#This Row],[Current Week High]]/Table2[[#This Row],[Close Price]])-1</f>
        <v>2.0922723050382785E-2</v>
      </c>
      <c r="AG689" s="1">
        <f>(Table2[[#This Row],[Close Price]]/Table2[[#This Row],[Current Month Low]])-1</f>
        <v>1.0910879577874066E-2</v>
      </c>
      <c r="AH689" s="1">
        <f>(Table2[[#This Row],[Current Month High]]/Table2[[#This Row],[Close Price]])-1</f>
        <v>8.0417569779271947E-2</v>
      </c>
      <c r="AI689">
        <v>42.5443446720042</v>
      </c>
      <c r="AJ689">
        <v>38.438456827924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-0.15</v>
      </c>
      <c r="AM689" t="s">
        <v>3189</v>
      </c>
      <c r="AN689">
        <v>-4.58</v>
      </c>
      <c r="AO689" t="s">
        <v>3189</v>
      </c>
      <c r="AP689">
        <v>7.6615267176990007E-2</v>
      </c>
      <c r="AQ689">
        <f>(Table2[[#This Row],[Sharpe Ratio]]-AVERAGE(Table2[Sharpe Ratio]))/_xlfn.STDEV.P(Table2[Sharpe Ratio])</f>
        <v>0.13909579741701375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413</v>
      </c>
      <c r="AT689">
        <f>_xlfn.RANK.AVG(Table2[[#This Row],[6M Return vs Nifty Z-Score]],Table2[6M Return vs Nifty Z-Score])</f>
        <v>492</v>
      </c>
      <c r="AU689">
        <f>_xlfn.RANK.AVG(Table2[[#This Row],[Sharpe Ratio Z-Score]],Table2[Sharpe Ratio Z-Score])</f>
        <v>313</v>
      </c>
      <c r="AV689">
        <f>(Table2[[#This Row],[Rank 1Y]]+Table2[[#This Row],[Rank 6M]]+Table2[[#This Row],[Rank Sharpe]])/3</f>
        <v>406</v>
      </c>
    </row>
    <row r="690" spans="1:48" x14ac:dyDescent="0.3">
      <c r="A690" t="s">
        <v>801</v>
      </c>
      <c r="B690" t="s">
        <v>802</v>
      </c>
      <c r="C690" t="s">
        <v>3155</v>
      </c>
      <c r="D690" t="s">
        <v>316</v>
      </c>
      <c r="E690">
        <v>20479.033800000001</v>
      </c>
      <c r="F690">
        <v>1787.75</v>
      </c>
      <c r="G690">
        <v>73.288817283575995</v>
      </c>
      <c r="H690">
        <f>(Table2[[#This Row],[1Y Return vs Nifty]]-AVERAGE(Table2[1Y Return vs Nifty]))/_xlfn.STDEV.P(Table2[1Y Return vs Nifty])</f>
        <v>0.92037693508980756</v>
      </c>
      <c r="I690">
        <v>-16.0327162712817</v>
      </c>
      <c r="J690">
        <f>(Table2[[#This Row],[1M Return vs Nifty]]-AVERAGE(Table2[1M Return vs Nifty]))/_xlfn.STDEV.P(Table2[1M Return vs Nifty])</f>
        <v>-1.6366357796545334</v>
      </c>
      <c r="K690">
        <v>113.57640860429299</v>
      </c>
      <c r="L690">
        <f>(Table2[[#This Row],[6M Return vs Nifty]]-AVERAGE(Table2[6M Return vs Nifty]))/_xlfn.STDEV.P(Table2[6M Return vs Nifty])</f>
        <v>3.244642741634796</v>
      </c>
      <c r="M690">
        <v>2.08559712873519</v>
      </c>
      <c r="N690">
        <f>(Table2[[#This Row],[1W Return vs Nifty]]-AVERAGE(Table2[1W Return vs Nifty]))/_xlfn.STDEV.P(Table2[1W Return vs Nifty])</f>
        <v>0.3082252544723959</v>
      </c>
      <c r="O690">
        <v>1898.92</v>
      </c>
      <c r="P690">
        <v>1939.93308134414</v>
      </c>
      <c r="Q690">
        <v>1434.4837483147801</v>
      </c>
      <c r="R690">
        <v>37.5258817562217</v>
      </c>
      <c r="S690" s="1">
        <f>(Table2[[#This Row],[Close Price]]-Table2[[#This Row],[20D EMA]])/Table2[[#This Row],[20D EMA]]</f>
        <v>-5.8543803846396937E-2</v>
      </c>
      <c r="T690" s="1">
        <f>(Table2[[#This Row],[Close Price]]-Table2[[#This Row],[50D EMA]])/Table2[[#This Row],[50D EMA]]</f>
        <v>-7.8447593274039856E-2</v>
      </c>
      <c r="U690" s="1">
        <f>(Table2[[#This Row],[Close Price]]-Table2[[#This Row],[200D EMA]])/Table2[[#This Row],[200D EMA]]</f>
        <v>0.24626716900782894</v>
      </c>
      <c r="V690">
        <v>0.45424617497035302</v>
      </c>
      <c r="W690">
        <v>1771</v>
      </c>
      <c r="X690">
        <v>1852.75</v>
      </c>
      <c r="Y690">
        <v>1771</v>
      </c>
      <c r="Z690">
        <v>1852.75</v>
      </c>
      <c r="AA690">
        <v>1771</v>
      </c>
      <c r="AB690">
        <v>1994.95</v>
      </c>
      <c r="AC690" s="1">
        <f>(Table2[[#This Row],[Close Price]]/Table2[[#This Row],[Day Low]])-1</f>
        <v>9.4579333709767788E-3</v>
      </c>
      <c r="AD690" s="1">
        <f>(Table2[[#This Row],[Day High]]/Table2[[#This Row],[Close Price]])-1</f>
        <v>3.6358551251573168E-2</v>
      </c>
      <c r="AE690" s="1">
        <f>(Table2[[#This Row],[Close Price]]/Table2[[#This Row],[Current Week Low]])-1</f>
        <v>9.4579333709767788E-3</v>
      </c>
      <c r="AF690" s="1">
        <f>(Table2[[#This Row],[Current Week High]]/Table2[[#This Row],[Close Price]])-1</f>
        <v>3.6358551251573168E-2</v>
      </c>
      <c r="AG690" s="1">
        <f>(Table2[[#This Row],[Close Price]]/Table2[[#This Row],[Current Month Low]])-1</f>
        <v>9.4579333709767788E-3</v>
      </c>
      <c r="AH690" s="1">
        <f>(Table2[[#This Row],[Current Month High]]/Table2[[#This Row],[Close Price]])-1</f>
        <v>0.11589987414347647</v>
      </c>
      <c r="AI690">
        <v>58.512096210320202</v>
      </c>
      <c r="AJ690">
        <v>175.759679160882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-0.01</v>
      </c>
      <c r="AM690" t="s">
        <v>3189</v>
      </c>
      <c r="AN690">
        <v>2.09</v>
      </c>
      <c r="AO690" t="s">
        <v>3191</v>
      </c>
      <c r="AP690">
        <v>0.19668502025971801</v>
      </c>
      <c r="AQ690">
        <f>(Table2[[#This Row],[Sharpe Ratio]]-AVERAGE(Table2[Sharpe Ratio]))/_xlfn.STDEV.P(Table2[Sharpe Ratio])</f>
        <v>1.535456446977401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103</v>
      </c>
      <c r="AT690">
        <f>_xlfn.RANK.AVG(Table2[[#This Row],[6M Return vs Nifty Z-Score]],Table2[6M Return vs Nifty Z-Score])</f>
        <v>7</v>
      </c>
      <c r="AU690">
        <f>_xlfn.RANK.AVG(Table2[[#This Row],[Sharpe Ratio Z-Score]],Table2[Sharpe Ratio Z-Score])</f>
        <v>48</v>
      </c>
      <c r="AV690">
        <f>(Table2[[#This Row],[Rank 1Y]]+Table2[[#This Row],[Rank 6M]]+Table2[[#This Row],[Rank Sharpe]])/3</f>
        <v>52.666666666666664</v>
      </c>
    </row>
    <row r="691" spans="1:48" x14ac:dyDescent="0.3">
      <c r="A691" t="s">
        <v>1239</v>
      </c>
      <c r="B691" t="s">
        <v>1240</v>
      </c>
      <c r="C691" t="s">
        <v>3147</v>
      </c>
      <c r="D691" t="s">
        <v>46</v>
      </c>
      <c r="E691">
        <v>9520.1958948800002</v>
      </c>
      <c r="F691">
        <v>1460.8</v>
      </c>
      <c r="G691">
        <v>21.117560445636599</v>
      </c>
      <c r="H691">
        <f>(Table2[[#This Row],[1Y Return vs Nifty]]-AVERAGE(Table2[1Y Return vs Nifty]))/_xlfn.STDEV.P(Table2[1Y Return vs Nifty])</f>
        <v>-9.8097065403394239E-3</v>
      </c>
      <c r="I691">
        <v>-10.9278905314945</v>
      </c>
      <c r="J691">
        <f>(Table2[[#This Row],[1M Return vs Nifty]]-AVERAGE(Table2[1M Return vs Nifty]))/_xlfn.STDEV.P(Table2[1M Return vs Nifty])</f>
        <v>-1.1428895090157676</v>
      </c>
      <c r="K691">
        <v>49.473438230209403</v>
      </c>
      <c r="L691">
        <f>(Table2[[#This Row],[6M Return vs Nifty]]-AVERAGE(Table2[6M Return vs Nifty]))/_xlfn.STDEV.P(Table2[6M Return vs Nifty])</f>
        <v>1.1685289568160007</v>
      </c>
      <c r="M691">
        <v>-3.7716547219712</v>
      </c>
      <c r="N691">
        <f>(Table2[[#This Row],[1W Return vs Nifty]]-AVERAGE(Table2[1W Return vs Nifty]))/_xlfn.STDEV.P(Table2[1W Return vs Nifty])</f>
        <v>-0.8258366868653898</v>
      </c>
      <c r="O691">
        <v>1546.44</v>
      </c>
      <c r="P691">
        <v>1567.2095542511599</v>
      </c>
      <c r="Q691">
        <v>1310.9644212729099</v>
      </c>
      <c r="R691">
        <v>24.327005094569898</v>
      </c>
      <c r="S691" s="1">
        <f>(Table2[[#This Row],[Close Price]]-Table2[[#This Row],[20D EMA]])/Table2[[#This Row],[20D EMA]]</f>
        <v>-5.5378805514601344E-2</v>
      </c>
      <c r="T691" s="1">
        <f>(Table2[[#This Row],[Close Price]]-Table2[[#This Row],[50D EMA]])/Table2[[#This Row],[50D EMA]]</f>
        <v>-6.7897463975074054E-2</v>
      </c>
      <c r="U691" s="1">
        <f>(Table2[[#This Row],[Close Price]]-Table2[[#This Row],[200D EMA]])/Table2[[#This Row],[200D EMA]]</f>
        <v>0.11429416107387862</v>
      </c>
      <c r="V691">
        <v>0.45350690323781101</v>
      </c>
      <c r="W691">
        <v>1440</v>
      </c>
      <c r="X691">
        <v>1485.05</v>
      </c>
      <c r="Y691">
        <v>1440</v>
      </c>
      <c r="Z691">
        <v>1485.05</v>
      </c>
      <c r="AA691">
        <v>1440</v>
      </c>
      <c r="AB691">
        <v>1572.6</v>
      </c>
      <c r="AC691" s="1">
        <f>(Table2[[#This Row],[Close Price]]/Table2[[#This Row],[Day Low]])-1</f>
        <v>1.4444444444444482E-2</v>
      </c>
      <c r="AD691" s="1">
        <f>(Table2[[#This Row],[Day High]]/Table2[[#This Row],[Close Price]])-1</f>
        <v>1.6600492880613382E-2</v>
      </c>
      <c r="AE691" s="1">
        <f>(Table2[[#This Row],[Close Price]]/Table2[[#This Row],[Current Week Low]])-1</f>
        <v>1.4444444444444482E-2</v>
      </c>
      <c r="AF691" s="1">
        <f>(Table2[[#This Row],[Current Week High]]/Table2[[#This Row],[Close Price]])-1</f>
        <v>1.6600492880613382E-2</v>
      </c>
      <c r="AG691" s="1">
        <f>(Table2[[#This Row],[Close Price]]/Table2[[#This Row],[Current Month Low]])-1</f>
        <v>1.4444444444444482E-2</v>
      </c>
      <c r="AH691" s="1">
        <f>(Table2[[#This Row],[Current Month High]]/Table2[[#This Row],[Close Price]])-1</f>
        <v>7.6533406352683464E-2</v>
      </c>
      <c r="AI691">
        <v>28.689759036144501</v>
      </c>
      <c r="AJ691">
        <v>81.443298969072103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-0.16</v>
      </c>
      <c r="AM691" t="s">
        <v>3189</v>
      </c>
      <c r="AN691">
        <v>-8.51</v>
      </c>
      <c r="AO691" t="s">
        <v>3189</v>
      </c>
      <c r="AP691">
        <v>9.3378873073040006E-2</v>
      </c>
      <c r="AQ691">
        <f>(Table2[[#This Row],[Sharpe Ratio]]-AVERAGE(Table2[Sharpe Ratio]))/_xlfn.STDEV.P(Table2[Sharpe Ratio])</f>
        <v>0.33404947240170851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303</v>
      </c>
      <c r="AT691">
        <f>_xlfn.RANK.AVG(Table2[[#This Row],[6M Return vs Nifty Z-Score]],Table2[6M Return vs Nifty Z-Score])</f>
        <v>82</v>
      </c>
      <c r="AU691">
        <f>_xlfn.RANK.AVG(Table2[[#This Row],[Sharpe Ratio Z-Score]],Table2[Sharpe Ratio Z-Score])</f>
        <v>247</v>
      </c>
      <c r="AV691">
        <f>(Table2[[#This Row],[Rank 1Y]]+Table2[[#This Row],[Rank 6M]]+Table2[[#This Row],[Rank Sharpe]])/3</f>
        <v>210.66666666666666</v>
      </c>
    </row>
    <row r="692" spans="1:48" x14ac:dyDescent="0.3">
      <c r="A692" t="s">
        <v>767</v>
      </c>
      <c r="B692" t="s">
        <v>768</v>
      </c>
      <c r="C692" t="s">
        <v>3155</v>
      </c>
      <c r="D692" t="s">
        <v>769</v>
      </c>
      <c r="E692">
        <v>21585.725791649998</v>
      </c>
      <c r="F692">
        <v>508.5</v>
      </c>
      <c r="G692">
        <v>10.166099735249199</v>
      </c>
      <c r="H692">
        <f>(Table2[[#This Row],[1Y Return vs Nifty]]-AVERAGE(Table2[1Y Return vs Nifty]))/_xlfn.STDEV.P(Table2[1Y Return vs Nifty])</f>
        <v>-0.2050686110897072</v>
      </c>
      <c r="I692">
        <v>-4.8034727811491802</v>
      </c>
      <c r="J692">
        <f>(Table2[[#This Row],[1M Return vs Nifty]]-AVERAGE(Table2[1M Return vs Nifty]))/_xlfn.STDEV.P(Table2[1M Return vs Nifty])</f>
        <v>-0.55052679612266975</v>
      </c>
      <c r="K692">
        <v>29.222420252667</v>
      </c>
      <c r="L692">
        <f>(Table2[[#This Row],[6M Return vs Nifty]]-AVERAGE(Table2[6M Return vs Nifty]))/_xlfn.STDEV.P(Table2[6M Return vs Nifty])</f>
        <v>0.5126557993876063</v>
      </c>
      <c r="M692">
        <v>-3.81098785203082</v>
      </c>
      <c r="N692">
        <f>(Table2[[#This Row],[1W Return vs Nifty]]-AVERAGE(Table2[1W Return vs Nifty]))/_xlfn.STDEV.P(Table2[1W Return vs Nifty])</f>
        <v>-0.83345223882922159</v>
      </c>
      <c r="O692">
        <v>557.20000000000005</v>
      </c>
      <c r="P692">
        <v>576.40952870011802</v>
      </c>
      <c r="Q692">
        <v>480.73273782565701</v>
      </c>
      <c r="R692">
        <v>25.990191838580898</v>
      </c>
      <c r="S692" s="1">
        <f>(Table2[[#This Row],[Close Price]]-Table2[[#This Row],[20D EMA]])/Table2[[#This Row],[20D EMA]]</f>
        <v>-8.7401292175161599E-2</v>
      </c>
      <c r="T692" s="1">
        <f>(Table2[[#This Row],[Close Price]]-Table2[[#This Row],[50D EMA]])/Table2[[#This Row],[50D EMA]]</f>
        <v>-0.11781472255197316</v>
      </c>
      <c r="U692" s="1">
        <f>(Table2[[#This Row],[Close Price]]-Table2[[#This Row],[200D EMA]])/Table2[[#This Row],[200D EMA]]</f>
        <v>5.776028963605364E-2</v>
      </c>
      <c r="V692">
        <v>0.44972083099322602</v>
      </c>
      <c r="W692">
        <v>507.45</v>
      </c>
      <c r="X692">
        <v>539.65</v>
      </c>
      <c r="Y692">
        <v>507.45</v>
      </c>
      <c r="Z692">
        <v>539.65</v>
      </c>
      <c r="AA692">
        <v>507.45</v>
      </c>
      <c r="AB692">
        <v>577.45000000000005</v>
      </c>
      <c r="AC692" s="1">
        <f>(Table2[[#This Row],[Close Price]]/Table2[[#This Row],[Day Low]])-1</f>
        <v>2.0691693762933117E-3</v>
      </c>
      <c r="AD692" s="1">
        <f>(Table2[[#This Row],[Day High]]/Table2[[#This Row],[Close Price]])-1</f>
        <v>6.1258603736479733E-2</v>
      </c>
      <c r="AE692" s="1">
        <f>(Table2[[#This Row],[Close Price]]/Table2[[#This Row],[Current Week Low]])-1</f>
        <v>2.0691693762933117E-3</v>
      </c>
      <c r="AF692" s="1">
        <f>(Table2[[#This Row],[Current Week High]]/Table2[[#This Row],[Close Price]])-1</f>
        <v>6.1258603736479733E-2</v>
      </c>
      <c r="AG692" s="1">
        <f>(Table2[[#This Row],[Close Price]]/Table2[[#This Row],[Current Month Low]])-1</f>
        <v>2.0691693762933117E-3</v>
      </c>
      <c r="AH692" s="1">
        <f>(Table2[[#This Row],[Current Month High]]/Table2[[#This Row],[Close Price]])-1</f>
        <v>0.13559488692232069</v>
      </c>
      <c r="AI692">
        <v>47.118977384464102</v>
      </c>
      <c r="AJ692">
        <v>90.592203898050897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-0.27</v>
      </c>
      <c r="AM692" t="s">
        <v>3189</v>
      </c>
      <c r="AN692">
        <v>-8.48</v>
      </c>
      <c r="AO692" t="s">
        <v>3189</v>
      </c>
      <c r="AP692">
        <v>0.25050763673519999</v>
      </c>
      <c r="AQ692">
        <f>(Table2[[#This Row],[Sharpe Ratio]]-AVERAGE(Table2[Sharpe Ratio]))/_xlfn.STDEV.P(Table2[Sharpe Ratio])</f>
        <v>2.1613908040753231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369</v>
      </c>
      <c r="AT692">
        <f>_xlfn.RANK.AVG(Table2[[#This Row],[6M Return vs Nifty Z-Score]],Table2[6M Return vs Nifty Z-Score])</f>
        <v>183</v>
      </c>
      <c r="AU692">
        <f>_xlfn.RANK.AVG(Table2[[#This Row],[Sharpe Ratio Z-Score]],Table2[Sharpe Ratio Z-Score])</f>
        <v>9</v>
      </c>
      <c r="AV692">
        <f>(Table2[[#This Row],[Rank 1Y]]+Table2[[#This Row],[Rank 6M]]+Table2[[#This Row],[Rank Sharpe]])/3</f>
        <v>187</v>
      </c>
    </row>
    <row r="693" spans="1:48" x14ac:dyDescent="0.3">
      <c r="A693" t="s">
        <v>937</v>
      </c>
      <c r="B693" t="s">
        <v>938</v>
      </c>
      <c r="C693" t="s">
        <v>3147</v>
      </c>
      <c r="D693" t="s">
        <v>533</v>
      </c>
      <c r="E693">
        <v>16166.309447924999</v>
      </c>
      <c r="F693">
        <v>672.75</v>
      </c>
      <c r="G693">
        <v>-7.2056900773543902</v>
      </c>
      <c r="H693">
        <f>(Table2[[#This Row],[1Y Return vs Nifty]]-AVERAGE(Table2[1Y Return vs Nifty]))/_xlfn.STDEV.P(Table2[1Y Return vs Nifty])</f>
        <v>-0.51479867711218341</v>
      </c>
      <c r="I693">
        <v>-6.7675600089676102</v>
      </c>
      <c r="J693">
        <f>(Table2[[#This Row],[1M Return vs Nifty]]-AVERAGE(Table2[1M Return vs Nifty]))/_xlfn.STDEV.P(Table2[1M Return vs Nifty])</f>
        <v>-0.74049620808246119</v>
      </c>
      <c r="K693">
        <v>-17.188545177437099</v>
      </c>
      <c r="L693">
        <f>(Table2[[#This Row],[6M Return vs Nifty]]-AVERAGE(Table2[6M Return vs Nifty]))/_xlfn.STDEV.P(Table2[6M Return vs Nifty])</f>
        <v>-0.9904640175864784</v>
      </c>
      <c r="M693">
        <v>1.6496037617405499</v>
      </c>
      <c r="N693">
        <f>(Table2[[#This Row],[1W Return vs Nifty]]-AVERAGE(Table2[1W Return vs Nifty]))/_xlfn.STDEV.P(Table2[1W Return vs Nifty])</f>
        <v>0.22380964510693743</v>
      </c>
      <c r="O693">
        <v>665.12</v>
      </c>
      <c r="P693">
        <v>680.01684007466099</v>
      </c>
      <c r="Q693">
        <v>642.08407183282304</v>
      </c>
      <c r="R693">
        <v>63.742269736937899</v>
      </c>
      <c r="S693" s="1">
        <f>(Table2[[#This Row],[Close Price]]-Table2[[#This Row],[20D EMA]])/Table2[[#This Row],[20D EMA]]</f>
        <v>1.1471614144815966E-2</v>
      </c>
      <c r="T693" s="1">
        <f>(Table2[[#This Row],[Close Price]]-Table2[[#This Row],[50D EMA]])/Table2[[#This Row],[50D EMA]]</f>
        <v>-1.0686264878180286E-2</v>
      </c>
      <c r="U693" s="1">
        <f>(Table2[[#This Row],[Close Price]]-Table2[[#This Row],[200D EMA]])/Table2[[#This Row],[200D EMA]]</f>
        <v>4.7759988936715639E-2</v>
      </c>
      <c r="V693">
        <v>0.44710149873372701</v>
      </c>
      <c r="W693">
        <v>664</v>
      </c>
      <c r="X693">
        <v>677.9</v>
      </c>
      <c r="Y693">
        <v>664</v>
      </c>
      <c r="Z693">
        <v>677.9</v>
      </c>
      <c r="AA693">
        <v>647.15</v>
      </c>
      <c r="AB693">
        <v>684</v>
      </c>
      <c r="AC693" s="1">
        <f>(Table2[[#This Row],[Close Price]]/Table2[[#This Row],[Day Low]])-1</f>
        <v>1.3177710843373491E-2</v>
      </c>
      <c r="AD693" s="1">
        <f>(Table2[[#This Row],[Day High]]/Table2[[#This Row],[Close Price]])-1</f>
        <v>7.6551467855814348E-3</v>
      </c>
      <c r="AE693" s="1">
        <f>(Table2[[#This Row],[Close Price]]/Table2[[#This Row],[Current Week Low]])-1</f>
        <v>1.3177710843373491E-2</v>
      </c>
      <c r="AF693" s="1">
        <f>(Table2[[#This Row],[Current Week High]]/Table2[[#This Row],[Close Price]])-1</f>
        <v>7.6551467855814348E-3</v>
      </c>
      <c r="AG693" s="1">
        <f>(Table2[[#This Row],[Close Price]]/Table2[[#This Row],[Current Month Low]])-1</f>
        <v>3.9558062273043371E-2</v>
      </c>
      <c r="AH693" s="1">
        <f>(Table2[[#This Row],[Current Month High]]/Table2[[#This Row],[Close Price]])-1</f>
        <v>1.6722408026755842E-2</v>
      </c>
      <c r="AI693">
        <v>22.772203641768801</v>
      </c>
      <c r="AJ693">
        <v>55.621096460791101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-0.06</v>
      </c>
      <c r="AM693" t="s">
        <v>3189</v>
      </c>
      <c r="AN693">
        <v>2.44</v>
      </c>
      <c r="AO693" t="s">
        <v>3191</v>
      </c>
      <c r="AP693">
        <v>9.2151392350920999E-2</v>
      </c>
      <c r="AQ693">
        <f>(Table2[[#This Row],[Sharpe Ratio]]-AVERAGE(Table2[Sharpe Ratio]))/_xlfn.STDEV.P(Table2[Sharpe Ratio])</f>
        <v>0.3197743886736692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483</v>
      </c>
      <c r="AT693">
        <f>_xlfn.RANK.AVG(Table2[[#This Row],[6M Return vs Nifty Z-Score]],Table2[6M Return vs Nifty Z-Score])</f>
        <v>650</v>
      </c>
      <c r="AU693">
        <f>_xlfn.RANK.AVG(Table2[[#This Row],[Sharpe Ratio Z-Score]],Table2[Sharpe Ratio Z-Score])</f>
        <v>253</v>
      </c>
      <c r="AV693">
        <f>(Table2[[#This Row],[Rank 1Y]]+Table2[[#This Row],[Rank 6M]]+Table2[[#This Row],[Rank Sharpe]])/3</f>
        <v>462</v>
      </c>
    </row>
    <row r="694" spans="1:48" x14ac:dyDescent="0.3">
      <c r="A694" t="s">
        <v>620</v>
      </c>
      <c r="B694" t="s">
        <v>621</v>
      </c>
      <c r="C694" t="s">
        <v>3149</v>
      </c>
      <c r="D694" t="s">
        <v>541</v>
      </c>
      <c r="E694">
        <v>30669.225724283999</v>
      </c>
      <c r="F694">
        <v>69.37</v>
      </c>
      <c r="G694">
        <v>-22.200008564405</v>
      </c>
      <c r="H694">
        <f>(Table2[[#This Row],[1Y Return vs Nifty]]-AVERAGE(Table2[1Y Return vs Nifty]))/_xlfn.STDEV.P(Table2[1Y Return vs Nifty])</f>
        <v>-0.78213965377923733</v>
      </c>
      <c r="I694">
        <v>-6.0796760265192598</v>
      </c>
      <c r="J694">
        <f>(Table2[[#This Row],[1M Return vs Nifty]]-AVERAGE(Table2[1M Return vs Nifty]))/_xlfn.STDEV.P(Table2[1M Return vs Nifty])</f>
        <v>-0.67396305528179901</v>
      </c>
      <c r="K694">
        <v>-5.9924995077072101</v>
      </c>
      <c r="L694">
        <f>(Table2[[#This Row],[6M Return vs Nifty]]-AVERAGE(Table2[6M Return vs Nifty]))/_xlfn.STDEV.P(Table2[6M Return vs Nifty])</f>
        <v>-0.62785578563184008</v>
      </c>
      <c r="M694">
        <v>0.30668760006685197</v>
      </c>
      <c r="N694">
        <f>(Table2[[#This Row],[1W Return vs Nifty]]-AVERAGE(Table2[1W Return vs Nifty]))/_xlfn.STDEV.P(Table2[1W Return vs Nifty])</f>
        <v>-3.6201388766890656E-2</v>
      </c>
      <c r="O694">
        <v>70.72</v>
      </c>
      <c r="P694">
        <v>71.327266659310297</v>
      </c>
      <c r="Q694">
        <v>68.283178973811005</v>
      </c>
      <c r="R694">
        <v>32.971287355698898</v>
      </c>
      <c r="S694" s="1">
        <f>(Table2[[#This Row],[Close Price]]-Table2[[#This Row],[20D EMA]])/Table2[[#This Row],[20D EMA]]</f>
        <v>-1.9089366515837022E-2</v>
      </c>
      <c r="T694" s="1">
        <f>(Table2[[#This Row],[Close Price]]-Table2[[#This Row],[50D EMA]])/Table2[[#This Row],[50D EMA]]</f>
        <v>-2.7440651394354417E-2</v>
      </c>
      <c r="U694" s="1">
        <f>(Table2[[#This Row],[Close Price]]-Table2[[#This Row],[200D EMA]])/Table2[[#This Row],[200D EMA]]</f>
        <v>1.5916380029784991E-2</v>
      </c>
      <c r="V694">
        <v>0.43996529442631899</v>
      </c>
      <c r="W694">
        <v>68.56</v>
      </c>
      <c r="X694">
        <v>70.150000000000006</v>
      </c>
      <c r="Y694">
        <v>68.56</v>
      </c>
      <c r="Z694">
        <v>70.150000000000006</v>
      </c>
      <c r="AA694">
        <v>68.56</v>
      </c>
      <c r="AB694">
        <v>70.95</v>
      </c>
      <c r="AC694" s="1">
        <f>(Table2[[#This Row],[Close Price]]/Table2[[#This Row],[Day Low]])-1</f>
        <v>1.1814469078179624E-2</v>
      </c>
      <c r="AD694" s="1">
        <f>(Table2[[#This Row],[Day High]]/Table2[[#This Row],[Close Price]])-1</f>
        <v>1.1244053625486528E-2</v>
      </c>
      <c r="AE694" s="1">
        <f>(Table2[[#This Row],[Close Price]]/Table2[[#This Row],[Current Week Low]])-1</f>
        <v>1.1814469078179624E-2</v>
      </c>
      <c r="AF694" s="1">
        <f>(Table2[[#This Row],[Current Week High]]/Table2[[#This Row],[Close Price]])-1</f>
        <v>1.1244053625486528E-2</v>
      </c>
      <c r="AG694" s="1">
        <f>(Table2[[#This Row],[Close Price]]/Table2[[#This Row],[Current Month Low]])-1</f>
        <v>1.1814469078179624E-2</v>
      </c>
      <c r="AH694" s="1">
        <f>(Table2[[#This Row],[Current Month High]]/Table2[[#This Row],[Close Price]])-1</f>
        <v>2.277641631829308E-2</v>
      </c>
      <c r="AI694">
        <v>15.323626928066799</v>
      </c>
      <c r="AJ694">
        <v>19.9135695764909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</v>
      </c>
      <c r="AM694" t="s">
        <v>3190</v>
      </c>
      <c r="AN694">
        <v>-4.37</v>
      </c>
      <c r="AO694" t="s">
        <v>3189</v>
      </c>
      <c r="AP694">
        <v>3.7825693438891E-2</v>
      </c>
      <c r="AQ694">
        <f>(Table2[[#This Row],[Sharpe Ratio]]-AVERAGE(Table2[Sharpe Ratio]))/_xlfn.STDEV.P(Table2[Sharpe Ratio])</f>
        <v>-0.31201060524030938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594</v>
      </c>
      <c r="AT694">
        <f>_xlfn.RANK.AVG(Table2[[#This Row],[6M Return vs Nifty Z-Score]],Table2[6M Return vs Nifty Z-Score])</f>
        <v>529</v>
      </c>
      <c r="AU694">
        <f>_xlfn.RANK.AVG(Table2[[#This Row],[Sharpe Ratio Z-Score]],Table2[Sharpe Ratio Z-Score])</f>
        <v>425</v>
      </c>
      <c r="AV694">
        <f>(Table2[[#This Row],[Rank 1Y]]+Table2[[#This Row],[Rank 6M]]+Table2[[#This Row],[Rank Sharpe]])/3</f>
        <v>516</v>
      </c>
    </row>
    <row r="695" spans="1:48" x14ac:dyDescent="0.3">
      <c r="A695" t="s">
        <v>1655</v>
      </c>
      <c r="B695" t="s">
        <v>1656</v>
      </c>
      <c r="C695" t="s">
        <v>3144</v>
      </c>
      <c r="D695" t="s">
        <v>417</v>
      </c>
      <c r="E695">
        <v>5283.4726993900003</v>
      </c>
      <c r="F695">
        <v>48.6</v>
      </c>
      <c r="G695">
        <v>-24.4590676259585</v>
      </c>
      <c r="H695">
        <f>(Table2[[#This Row],[1Y Return vs Nifty]]-AVERAGE(Table2[1Y Return vs Nifty]))/_xlfn.STDEV.P(Table2[1Y Return vs Nifty])</f>
        <v>-0.82241751344894121</v>
      </c>
      <c r="I695">
        <v>-4.2123169861953196</v>
      </c>
      <c r="J695">
        <f>(Table2[[#This Row],[1M Return vs Nifty]]-AVERAGE(Table2[1M Return vs Nifty]))/_xlfn.STDEV.P(Table2[1M Return vs Nifty])</f>
        <v>-0.49334933620468818</v>
      </c>
      <c r="K695">
        <v>-14.8127935453925</v>
      </c>
      <c r="L695">
        <f>(Table2[[#This Row],[6M Return vs Nifty]]-AVERAGE(Table2[6M Return vs Nifty]))/_xlfn.STDEV.P(Table2[6M Return vs Nifty])</f>
        <v>-0.91352014612763477</v>
      </c>
      <c r="M695">
        <v>0.114518993550287</v>
      </c>
      <c r="N695">
        <f>(Table2[[#This Row],[1W Return vs Nifty]]-AVERAGE(Table2[1W Return vs Nifty]))/_xlfn.STDEV.P(Table2[1W Return vs Nifty])</f>
        <v>-7.3408445681144741E-2</v>
      </c>
      <c r="O695">
        <v>49.14</v>
      </c>
      <c r="P695">
        <v>49.933485574696597</v>
      </c>
      <c r="Q695">
        <v>51.505150793761999</v>
      </c>
      <c r="R695">
        <v>30.370224307551702</v>
      </c>
      <c r="S695" s="1">
        <f>(Table2[[#This Row],[Close Price]]-Table2[[#This Row],[20D EMA]])/Table2[[#This Row],[20D EMA]]</f>
        <v>-1.0989010989010971E-2</v>
      </c>
      <c r="T695" s="1">
        <f>(Table2[[#This Row],[Close Price]]-Table2[[#This Row],[50D EMA]])/Table2[[#This Row],[50D EMA]]</f>
        <v>-2.6705237163982983E-2</v>
      </c>
      <c r="U695" s="1">
        <f>(Table2[[#This Row],[Close Price]]-Table2[[#This Row],[200D EMA]])/Table2[[#This Row],[200D EMA]]</f>
        <v>-5.6405053649776951E-2</v>
      </c>
      <c r="V695">
        <v>0.437993775584406</v>
      </c>
      <c r="W695">
        <v>47.65</v>
      </c>
      <c r="X695">
        <v>48.86</v>
      </c>
      <c r="Y695">
        <v>47.65</v>
      </c>
      <c r="Z695">
        <v>48.86</v>
      </c>
      <c r="AA695">
        <v>47.65</v>
      </c>
      <c r="AB695">
        <v>50.1</v>
      </c>
      <c r="AC695" s="1">
        <f>(Table2[[#This Row],[Close Price]]/Table2[[#This Row],[Day Low]])-1</f>
        <v>1.9937040923399874E-2</v>
      </c>
      <c r="AD695" s="1">
        <f>(Table2[[#This Row],[Day High]]/Table2[[#This Row],[Close Price]])-1</f>
        <v>5.3497942386830921E-3</v>
      </c>
      <c r="AE695" s="1">
        <f>(Table2[[#This Row],[Close Price]]/Table2[[#This Row],[Current Week Low]])-1</f>
        <v>1.9937040923399874E-2</v>
      </c>
      <c r="AF695" s="1">
        <f>(Table2[[#This Row],[Current Week High]]/Table2[[#This Row],[Close Price]])-1</f>
        <v>5.3497942386830921E-3</v>
      </c>
      <c r="AG695" s="1">
        <f>(Table2[[#This Row],[Close Price]]/Table2[[#This Row],[Current Month Low]])-1</f>
        <v>1.9937040923399874E-2</v>
      </c>
      <c r="AH695" s="1">
        <f>(Table2[[#This Row],[Current Month High]]/Table2[[#This Row],[Close Price]])-1</f>
        <v>3.0864197530864113E-2</v>
      </c>
      <c r="AI695">
        <v>40.5349794238683</v>
      </c>
      <c r="AJ695">
        <v>8.36120401337792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-7.0000000000000007E-2</v>
      </c>
      <c r="AM695" t="s">
        <v>3189</v>
      </c>
      <c r="AN695">
        <v>-5.5</v>
      </c>
      <c r="AO695" t="s">
        <v>3189</v>
      </c>
      <c r="AQ695">
        <f>(Table2[[#This Row],[Sharpe Ratio]]-AVERAGE(Table2[Sharpe Ratio]))/_xlfn.STDEV.P(Table2[Sharpe Ratio])</f>
        <v>-0.75190748604766899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603</v>
      </c>
      <c r="AT695">
        <f>_xlfn.RANK.AVG(Table2[[#This Row],[6M Return vs Nifty Z-Score]],Table2[6M Return vs Nifty Z-Score])</f>
        <v>624</v>
      </c>
      <c r="AU695">
        <f>_xlfn.RANK.AVG(Table2[[#This Row],[Sharpe Ratio Z-Score]],Table2[Sharpe Ratio Z-Score])</f>
        <v>556</v>
      </c>
      <c r="AV695">
        <f>(Table2[[#This Row],[Rank 1Y]]+Table2[[#This Row],[Rank 6M]]+Table2[[#This Row],[Rank Sharpe]])/3</f>
        <v>594.33333333333337</v>
      </c>
    </row>
    <row r="696" spans="1:48" x14ac:dyDescent="0.3">
      <c r="A696" t="s">
        <v>1487</v>
      </c>
      <c r="B696" t="s">
        <v>1488</v>
      </c>
      <c r="C696" t="s">
        <v>3154</v>
      </c>
      <c r="D696" t="s">
        <v>86</v>
      </c>
      <c r="E696">
        <v>7045.4113388349997</v>
      </c>
      <c r="F696">
        <v>1479.05</v>
      </c>
      <c r="G696">
        <v>-32.239421755546203</v>
      </c>
      <c r="H696">
        <f>(Table2[[#This Row],[1Y Return vs Nifty]]-AVERAGE(Table2[1Y Return vs Nifty]))/_xlfn.STDEV.P(Table2[1Y Return vs Nifty])</f>
        <v>-0.96113722075780339</v>
      </c>
      <c r="I696">
        <v>-0.61918302864452601</v>
      </c>
      <c r="J696">
        <f>(Table2[[#This Row],[1M Return vs Nifty]]-AVERAGE(Table2[1M Return vs Nifty]))/_xlfn.STDEV.P(Table2[1M Return vs Nifty])</f>
        <v>-0.14581612314731782</v>
      </c>
      <c r="K696">
        <v>-2.73067800704372</v>
      </c>
      <c r="L696">
        <f>(Table2[[#This Row],[6M Return vs Nifty]]-AVERAGE(Table2[6M Return vs Nifty]))/_xlfn.STDEV.P(Table2[6M Return vs Nifty])</f>
        <v>-0.5222146189023239</v>
      </c>
      <c r="M696">
        <v>2.3439668869156201</v>
      </c>
      <c r="N696">
        <f>(Table2[[#This Row],[1W Return vs Nifty]]-AVERAGE(Table2[1W Return vs Nifty]))/_xlfn.STDEV.P(Table2[1W Return vs Nifty])</f>
        <v>0.3582499617947788</v>
      </c>
      <c r="O696">
        <v>1470.59</v>
      </c>
      <c r="P696">
        <v>1452.51224256613</v>
      </c>
      <c r="Q696">
        <v>1424.8728171857899</v>
      </c>
      <c r="R696">
        <v>51.535123937536802</v>
      </c>
      <c r="S696" s="1">
        <f>(Table2[[#This Row],[Close Price]]-Table2[[#This Row],[20D EMA]])/Table2[[#This Row],[20D EMA]]</f>
        <v>5.7527930966483091E-3</v>
      </c>
      <c r="T696" s="1">
        <f>(Table2[[#This Row],[Close Price]]-Table2[[#This Row],[50D EMA]])/Table2[[#This Row],[50D EMA]]</f>
        <v>1.8270246994260185E-2</v>
      </c>
      <c r="U696" s="1">
        <f>(Table2[[#This Row],[Close Price]]-Table2[[#This Row],[200D EMA]])/Table2[[#This Row],[200D EMA]]</f>
        <v>3.8022469206208345E-2</v>
      </c>
      <c r="V696">
        <v>4.8135056035841997</v>
      </c>
      <c r="W696">
        <v>1462.2</v>
      </c>
      <c r="X696">
        <v>1487</v>
      </c>
      <c r="Y696">
        <v>1462.2</v>
      </c>
      <c r="Z696">
        <v>1487</v>
      </c>
      <c r="AA696">
        <v>1434.5</v>
      </c>
      <c r="AB696">
        <v>1584</v>
      </c>
      <c r="AC696" s="1">
        <f>(Table2[[#This Row],[Close Price]]/Table2[[#This Row],[Day Low]])-1</f>
        <v>1.1523731363698442E-2</v>
      </c>
      <c r="AD696" s="1">
        <f>(Table2[[#This Row],[Day High]]/Table2[[#This Row],[Close Price]])-1</f>
        <v>5.3750718366518679E-3</v>
      </c>
      <c r="AE696" s="1">
        <f>(Table2[[#This Row],[Close Price]]/Table2[[#This Row],[Current Week Low]])-1</f>
        <v>1.1523731363698442E-2</v>
      </c>
      <c r="AF696" s="1">
        <f>(Table2[[#This Row],[Current Week High]]/Table2[[#This Row],[Close Price]])-1</f>
        <v>5.3750718366518679E-3</v>
      </c>
      <c r="AG696" s="1">
        <f>(Table2[[#This Row],[Close Price]]/Table2[[#This Row],[Current Month Low]])-1</f>
        <v>3.1056117113976933E-2</v>
      </c>
      <c r="AH696" s="1">
        <f>(Table2[[#This Row],[Current Month High]]/Table2[[#This Row],[Close Price]])-1</f>
        <v>7.0957709340454977E-2</v>
      </c>
      <c r="AI696">
        <v>8.5156012305195894</v>
      </c>
      <c r="AJ696">
        <v>18.324000000000002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7.0000000000000007E-2</v>
      </c>
      <c r="AM696" t="s">
        <v>3191</v>
      </c>
      <c r="AN696">
        <v>0.61</v>
      </c>
      <c r="AO696" t="s">
        <v>3191</v>
      </c>
      <c r="AP696">
        <v>-0.13284636022764101</v>
      </c>
      <c r="AQ696">
        <f>(Table2[[#This Row],[Sharpe Ratio]]-AVERAGE(Table2[Sharpe Ratio]))/_xlfn.STDEV.P(Table2[Sharpe Ratio])</f>
        <v>-2.2968546946206021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-3.5677726956332685</v>
      </c>
      <c r="AS696">
        <f>_xlfn.RANK.AVG(Table2[[#This Row],[1Y Return vs Nifty Z-Score]],Table2[1Y Return vs Nifty Z-Score])</f>
        <v>659</v>
      </c>
      <c r="AT696">
        <f>_xlfn.RANK.AVG(Table2[[#This Row],[6M Return vs Nifty Z-Score]],Table2[6M Return vs Nifty Z-Score])</f>
        <v>498</v>
      </c>
      <c r="AU696">
        <f>_xlfn.RANK.AVG(Table2[[#This Row],[Sharpe Ratio Z-Score]],Table2[Sharpe Ratio Z-Score])</f>
        <v>735</v>
      </c>
      <c r="AV696">
        <f>(Table2[[#This Row],[Rank 1Y]]+Table2[[#This Row],[Rank 6M]]+Table2[[#This Row],[Rank Sharpe]])/3</f>
        <v>630.66666666666663</v>
      </c>
    </row>
    <row r="697" spans="1:48" x14ac:dyDescent="0.3">
      <c r="A697" t="s">
        <v>350</v>
      </c>
      <c r="B697" t="s">
        <v>351</v>
      </c>
      <c r="C697" t="s">
        <v>3144</v>
      </c>
      <c r="D697" t="s">
        <v>24</v>
      </c>
      <c r="E697">
        <v>71746.484626509002</v>
      </c>
      <c r="F697">
        <v>23.14</v>
      </c>
      <c r="G697">
        <v>-5.3776788582680903E-2</v>
      </c>
      <c r="H697">
        <f>(Table2[[#This Row],[1Y Return vs Nifty]]-AVERAGE(Table2[1Y Return vs Nifty]))/_xlfn.STDEV.P(Table2[1Y Return vs Nifty])</f>
        <v>-0.38728374635293944</v>
      </c>
      <c r="I697">
        <v>-6.5961482520596997</v>
      </c>
      <c r="J697">
        <f>(Table2[[#This Row],[1M Return vs Nifty]]-AVERAGE(Table2[1M Return vs Nifty]))/_xlfn.STDEV.P(Table2[1M Return vs Nifty])</f>
        <v>-0.72391701027414435</v>
      </c>
      <c r="K697">
        <v>-13.0166725783919</v>
      </c>
      <c r="L697">
        <f>(Table2[[#This Row],[6M Return vs Nifty]]-AVERAGE(Table2[6M Return vs Nifty]))/_xlfn.STDEV.P(Table2[6M Return vs Nifty])</f>
        <v>-0.8553488714264611</v>
      </c>
      <c r="M697">
        <v>-0.92630096174334897</v>
      </c>
      <c r="N697">
        <f>(Table2[[#This Row],[1W Return vs Nifty]]-AVERAGE(Table2[1W Return vs Nifty]))/_xlfn.STDEV.P(Table2[1W Return vs Nifty])</f>
        <v>-0.27492860038322681</v>
      </c>
      <c r="O697">
        <v>23.85</v>
      </c>
      <c r="P697">
        <v>24.2199625968668</v>
      </c>
      <c r="Q697">
        <v>23.136845774194502</v>
      </c>
      <c r="R697">
        <v>21.060727621868299</v>
      </c>
      <c r="S697" s="1">
        <f>(Table2[[#This Row],[Close Price]]-Table2[[#This Row],[20D EMA]])/Table2[[#This Row],[20D EMA]]</f>
        <v>-2.9769392033543011E-2</v>
      </c>
      <c r="T697" s="1">
        <f>(Table2[[#This Row],[Close Price]]-Table2[[#This Row],[50D EMA]])/Table2[[#This Row],[50D EMA]]</f>
        <v>-4.4589771455985167E-2</v>
      </c>
      <c r="U697" s="1">
        <f>(Table2[[#This Row],[Close Price]]-Table2[[#This Row],[200D EMA]])/Table2[[#This Row],[200D EMA]]</f>
        <v>1.3632911920159434E-4</v>
      </c>
      <c r="V697">
        <v>0.43732570030475798</v>
      </c>
      <c r="W697">
        <v>22.51</v>
      </c>
      <c r="X697">
        <v>23.11</v>
      </c>
      <c r="Y697">
        <v>22.51</v>
      </c>
      <c r="Z697">
        <v>23.11</v>
      </c>
      <c r="AA697">
        <v>22.51</v>
      </c>
      <c r="AB697">
        <v>24.02</v>
      </c>
      <c r="AC697" s="1">
        <f>(Table2[[#This Row],[Close Price]]/Table2[[#This Row],[Day Low]])-1</f>
        <v>2.7987561083962609E-2</v>
      </c>
      <c r="AD697" s="1">
        <f>(Table2[[#This Row],[Day High]]/Table2[[#This Row],[Close Price]])-1</f>
        <v>-1.2964563526361994E-3</v>
      </c>
      <c r="AE697" s="1">
        <f>(Table2[[#This Row],[Close Price]]/Table2[[#This Row],[Current Week Low]])-1</f>
        <v>2.7987561083962609E-2</v>
      </c>
      <c r="AF697" s="1">
        <f>(Table2[[#This Row],[Current Week High]]/Table2[[#This Row],[Close Price]])-1</f>
        <v>-1.2964563526361994E-3</v>
      </c>
      <c r="AG697" s="1">
        <f>(Table2[[#This Row],[Close Price]]/Table2[[#This Row],[Current Month Low]])-1</f>
        <v>2.7987561083962609E-2</v>
      </c>
      <c r="AH697" s="1">
        <f>(Table2[[#This Row],[Current Month High]]/Table2[[#This Row],[Close Price]])-1</f>
        <v>3.802938634399311E-2</v>
      </c>
      <c r="AI697">
        <v>41.961970613656</v>
      </c>
      <c r="AJ697">
        <v>47.388535031847098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-0.03</v>
      </c>
      <c r="AM697" t="s">
        <v>3189</v>
      </c>
      <c r="AN697">
        <v>-6.88</v>
      </c>
      <c r="AO697" t="s">
        <v>3189</v>
      </c>
      <c r="AP697">
        <v>5.4475477216636002E-2</v>
      </c>
      <c r="AQ697">
        <f>(Table2[[#This Row],[Sharpe Ratio]]-AVERAGE(Table2[Sharpe Ratio]))/_xlfn.STDEV.P(Table2[Sharpe Ratio])</f>
        <v>-0.1183806335444953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434</v>
      </c>
      <c r="AT697">
        <f>_xlfn.RANK.AVG(Table2[[#This Row],[6M Return vs Nifty Z-Score]],Table2[6M Return vs Nifty Z-Score])</f>
        <v>601</v>
      </c>
      <c r="AU697">
        <f>_xlfn.RANK.AVG(Table2[[#This Row],[Sharpe Ratio Z-Score]],Table2[Sharpe Ratio Z-Score])</f>
        <v>378</v>
      </c>
      <c r="AV697">
        <f>(Table2[[#This Row],[Rank 1Y]]+Table2[[#This Row],[Rank 6M]]+Table2[[#This Row],[Rank Sharpe]])/3</f>
        <v>471</v>
      </c>
    </row>
    <row r="698" spans="1:48" x14ac:dyDescent="0.3">
      <c r="A698" t="s">
        <v>863</v>
      </c>
      <c r="B698" t="s">
        <v>864</v>
      </c>
      <c r="C698" t="s">
        <v>635</v>
      </c>
      <c r="D698" t="s">
        <v>635</v>
      </c>
      <c r="E698">
        <v>18307.030203539998</v>
      </c>
      <c r="F698">
        <v>36.380000000000003</v>
      </c>
      <c r="G698">
        <v>-34.522300055180203</v>
      </c>
      <c r="H698">
        <f>(Table2[[#This Row],[1Y Return vs Nifty]]-AVERAGE(Table2[1Y Return vs Nifty]))/_xlfn.STDEV.P(Table2[1Y Return vs Nifty])</f>
        <v>-1.0018397651757609</v>
      </c>
      <c r="I698">
        <v>-6.1697831741012603</v>
      </c>
      <c r="J698">
        <f>(Table2[[#This Row],[1M Return vs Nifty]]-AVERAGE(Table2[1M Return vs Nifty]))/_xlfn.STDEV.P(Table2[1M Return vs Nifty])</f>
        <v>-0.68267835142398703</v>
      </c>
      <c r="K698">
        <v>-17.816746114562498</v>
      </c>
      <c r="L698">
        <f>(Table2[[#This Row],[6M Return vs Nifty]]-AVERAGE(Table2[6M Return vs Nifty]))/_xlfn.STDEV.P(Table2[6M Return vs Nifty])</f>
        <v>-1.010809667992242</v>
      </c>
      <c r="M698">
        <v>0.73399120559248099</v>
      </c>
      <c r="N698">
        <f>(Table2[[#This Row],[1W Return vs Nifty]]-AVERAGE(Table2[1W Return vs Nifty]))/_xlfn.STDEV.P(Table2[1W Return vs Nifty])</f>
        <v>4.653173741148741E-2</v>
      </c>
      <c r="O698">
        <v>37.24</v>
      </c>
      <c r="P698">
        <v>37.639096836684999</v>
      </c>
      <c r="Q698">
        <v>38.2413704830428</v>
      </c>
      <c r="R698">
        <v>32.2017741441692</v>
      </c>
      <c r="S698" s="1">
        <f>(Table2[[#This Row],[Close Price]]-Table2[[#This Row],[20D EMA]])/Table2[[#This Row],[20D EMA]]</f>
        <v>-2.3093447905477963E-2</v>
      </c>
      <c r="T698" s="1">
        <f>(Table2[[#This Row],[Close Price]]-Table2[[#This Row],[50D EMA]])/Table2[[#This Row],[50D EMA]]</f>
        <v>-3.3451834462133422E-2</v>
      </c>
      <c r="U698" s="1">
        <f>(Table2[[#This Row],[Close Price]]-Table2[[#This Row],[200D EMA]])/Table2[[#This Row],[200D EMA]]</f>
        <v>-4.8674261919252525E-2</v>
      </c>
      <c r="V698">
        <v>0.43246124294116101</v>
      </c>
      <c r="W698">
        <v>36.270000000000003</v>
      </c>
      <c r="X698">
        <v>36.94</v>
      </c>
      <c r="Y698">
        <v>36.270000000000003</v>
      </c>
      <c r="Z698">
        <v>36.94</v>
      </c>
      <c r="AA698">
        <v>36.270000000000003</v>
      </c>
      <c r="AB698">
        <v>38.04</v>
      </c>
      <c r="AC698" s="1">
        <f>(Table2[[#This Row],[Close Price]]/Table2[[#This Row],[Day Low]])-1</f>
        <v>3.0328094844223052E-3</v>
      </c>
      <c r="AD698" s="1">
        <f>(Table2[[#This Row],[Day High]]/Table2[[#This Row],[Close Price]])-1</f>
        <v>1.5393073117097256E-2</v>
      </c>
      <c r="AE698" s="1">
        <f>(Table2[[#This Row],[Close Price]]/Table2[[#This Row],[Current Week Low]])-1</f>
        <v>3.0328094844223052E-3</v>
      </c>
      <c r="AF698" s="1">
        <f>(Table2[[#This Row],[Current Week High]]/Table2[[#This Row],[Close Price]])-1</f>
        <v>1.5393073117097256E-2</v>
      </c>
      <c r="AG698" s="1">
        <f>(Table2[[#This Row],[Close Price]]/Table2[[#This Row],[Current Month Low]])-1</f>
        <v>3.0328094844223052E-3</v>
      </c>
      <c r="AH698" s="1">
        <f>(Table2[[#This Row],[Current Month High]]/Table2[[#This Row],[Close Price]])-1</f>
        <v>4.5629466739966817E-2</v>
      </c>
      <c r="AI698">
        <v>45.409565695437003</v>
      </c>
      <c r="AJ698">
        <v>12.283950617283899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-0.16</v>
      </c>
      <c r="AM698" t="s">
        <v>3189</v>
      </c>
      <c r="AN698">
        <v>-4.34</v>
      </c>
      <c r="AO698" t="s">
        <v>3189</v>
      </c>
      <c r="AP698">
        <v>4.2407618102324997E-2</v>
      </c>
      <c r="AQ698">
        <f>(Table2[[#This Row],[Sharpe Ratio]]-AVERAGE(Table2[Sharpe Ratio]))/_xlfn.STDEV.P(Table2[Sharpe Ratio])</f>
        <v>-0.25872475151775509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668</v>
      </c>
      <c r="AT698">
        <f>_xlfn.RANK.AVG(Table2[[#This Row],[6M Return vs Nifty Z-Score]],Table2[6M Return vs Nifty Z-Score])</f>
        <v>655</v>
      </c>
      <c r="AU698">
        <f>_xlfn.RANK.AVG(Table2[[#This Row],[Sharpe Ratio Z-Score]],Table2[Sharpe Ratio Z-Score])</f>
        <v>411</v>
      </c>
      <c r="AV698">
        <f>(Table2[[#This Row],[Rank 1Y]]+Table2[[#This Row],[Rank 6M]]+Table2[[#This Row],[Rank Sharpe]])/3</f>
        <v>578</v>
      </c>
    </row>
    <row r="699" spans="1:48" x14ac:dyDescent="0.3">
      <c r="A699" t="s">
        <v>68</v>
      </c>
      <c r="B699" t="s">
        <v>69</v>
      </c>
      <c r="C699" t="s">
        <v>3144</v>
      </c>
      <c r="D699" t="s">
        <v>24</v>
      </c>
      <c r="E699">
        <v>355903.30394817999</v>
      </c>
      <c r="F699">
        <v>1790.15</v>
      </c>
      <c r="G699">
        <v>-26.7964484446236</v>
      </c>
      <c r="H699">
        <f>(Table2[[#This Row],[1Y Return vs Nifty]]-AVERAGE(Table2[1Y Return vs Nifty]))/_xlfn.STDEV.P(Table2[1Y Return vs Nifty])</f>
        <v>-0.86409180971285104</v>
      </c>
      <c r="I699">
        <v>-3.0242640146760098</v>
      </c>
      <c r="J699">
        <f>(Table2[[#This Row],[1M Return vs Nifty]]-AVERAGE(Table2[1M Return vs Nifty]))/_xlfn.STDEV.P(Table2[1M Return vs Nifty])</f>
        <v>-0.37843910147581067</v>
      </c>
      <c r="K699">
        <v>-7.3624068979077197</v>
      </c>
      <c r="L699">
        <f>(Table2[[#This Row],[6M Return vs Nifty]]-AVERAGE(Table2[6M Return vs Nifty]))/_xlfn.STDEV.P(Table2[6M Return vs Nifty])</f>
        <v>-0.67222320885923958</v>
      </c>
      <c r="M699">
        <v>4.2289720010238702E-2</v>
      </c>
      <c r="N699">
        <f>(Table2[[#This Row],[1W Return vs Nifty]]-AVERAGE(Table2[1W Return vs Nifty]))/_xlfn.STDEV.P(Table2[1W Return vs Nifty])</f>
        <v>-8.7393241325942977E-2</v>
      </c>
      <c r="O699">
        <v>1786.09</v>
      </c>
      <c r="P699">
        <v>1782.14541731504</v>
      </c>
      <c r="Q699">
        <v>1772.27374919115</v>
      </c>
      <c r="R699">
        <v>53.892847115626203</v>
      </c>
      <c r="S699" s="1">
        <f>(Table2[[#This Row],[Close Price]]-Table2[[#This Row],[20D EMA]])/Table2[[#This Row],[20D EMA]]</f>
        <v>2.2731217351870136E-3</v>
      </c>
      <c r="T699" s="1">
        <f>(Table2[[#This Row],[Close Price]]-Table2[[#This Row],[50D EMA]])/Table2[[#This Row],[50D EMA]]</f>
        <v>4.4915429499685017E-3</v>
      </c>
      <c r="U699" s="1">
        <f>(Table2[[#This Row],[Close Price]]-Table2[[#This Row],[200D EMA]])/Table2[[#This Row],[200D EMA]]</f>
        <v>1.0086619415882342E-2</v>
      </c>
      <c r="V699">
        <v>0.80809144128867005</v>
      </c>
      <c r="W699">
        <v>1758.45</v>
      </c>
      <c r="X699">
        <v>1793.95</v>
      </c>
      <c r="Y699">
        <v>1758.45</v>
      </c>
      <c r="Z699">
        <v>1793.95</v>
      </c>
      <c r="AA699">
        <v>1756.5</v>
      </c>
      <c r="AB699">
        <v>1793.95</v>
      </c>
      <c r="AC699" s="1">
        <f>(Table2[[#This Row],[Close Price]]/Table2[[#This Row],[Day Low]])-1</f>
        <v>1.8027239898774416E-2</v>
      </c>
      <c r="AD699" s="1">
        <f>(Table2[[#This Row],[Day High]]/Table2[[#This Row],[Close Price]])-1</f>
        <v>2.1227271457697761E-3</v>
      </c>
      <c r="AE699" s="1">
        <f>(Table2[[#This Row],[Close Price]]/Table2[[#This Row],[Current Week Low]])-1</f>
        <v>1.8027239898774416E-2</v>
      </c>
      <c r="AF699" s="1">
        <f>(Table2[[#This Row],[Current Week High]]/Table2[[#This Row],[Close Price]])-1</f>
        <v>2.1227271457697761E-3</v>
      </c>
      <c r="AG699" s="1">
        <f>(Table2[[#This Row],[Close Price]]/Table2[[#This Row],[Current Month Low]])-1</f>
        <v>1.9157415314545956E-2</v>
      </c>
      <c r="AH699" s="1">
        <f>(Table2[[#This Row],[Current Month High]]/Table2[[#This Row],[Close Price]])-1</f>
        <v>2.1227271457697761E-3</v>
      </c>
      <c r="AI699">
        <v>7.6166801664664803</v>
      </c>
      <c r="AJ699">
        <v>15.9536224374129</v>
      </c>
      <c r="AK699" t="str">
        <f>IF(AND(Table2[[#This Row],[20D EMA]]&gt;Table2[[#This Row],[50D EMA]],Table2[[#This Row],[50D EMA]]&gt;Table2[[#This Row],[200D EMA]]),"Uptrend","Downtrend/NoTrend")</f>
        <v>Uptrend</v>
      </c>
      <c r="AL699">
        <v>0.03</v>
      </c>
      <c r="AM699" t="s">
        <v>3191</v>
      </c>
      <c r="AN699">
        <v>-1.72</v>
      </c>
      <c r="AO699" t="s">
        <v>3189</v>
      </c>
      <c r="AP699">
        <v>-0.112321549674698</v>
      </c>
      <c r="AQ699">
        <f>(Table2[[#This Row],[Sharpe Ratio]]-AVERAGE(Table2[Sharpe Ratio]))/_xlfn.STDEV.P(Table2[Sharpe Ratio])</f>
        <v>-2.0581597938651668</v>
      </c>
      <c r="AR6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-4.0603071552390109</v>
      </c>
      <c r="AS699">
        <f>_xlfn.RANK.AVG(Table2[[#This Row],[1Y Return vs Nifty Z-Score]],Table2[1Y Return vs Nifty Z-Score])</f>
        <v>621</v>
      </c>
      <c r="AT699">
        <f>_xlfn.RANK.AVG(Table2[[#This Row],[6M Return vs Nifty Z-Score]],Table2[6M Return vs Nifty Z-Score])</f>
        <v>547</v>
      </c>
      <c r="AU699">
        <f>_xlfn.RANK.AVG(Table2[[#This Row],[Sharpe Ratio Z-Score]],Table2[Sharpe Ratio Z-Score])</f>
        <v>731</v>
      </c>
      <c r="AV699">
        <f>(Table2[[#This Row],[Rank 1Y]]+Table2[[#This Row],[Rank 6M]]+Table2[[#This Row],[Rank Sharpe]])/3</f>
        <v>633</v>
      </c>
    </row>
    <row r="700" spans="1:48" x14ac:dyDescent="0.3">
      <c r="A700" t="s">
        <v>502</v>
      </c>
      <c r="B700" t="s">
        <v>503</v>
      </c>
      <c r="C700" t="s">
        <v>3144</v>
      </c>
      <c r="D700" t="s">
        <v>34</v>
      </c>
      <c r="E700">
        <v>41843.836832850997</v>
      </c>
      <c r="F700">
        <v>59.09</v>
      </c>
      <c r="G700">
        <v>7.5713581608726201</v>
      </c>
      <c r="H700">
        <f>(Table2[[#This Row],[1Y Return vs Nifty]]-AVERAGE(Table2[1Y Return vs Nifty]))/_xlfn.STDEV.P(Table2[1Y Return vs Nifty])</f>
        <v>-0.25133151708917095</v>
      </c>
      <c r="I700">
        <v>-6.32190790639544</v>
      </c>
      <c r="J700">
        <f>(Table2[[#This Row],[1M Return vs Nifty]]-AVERAGE(Table2[1M Return vs Nifty]))/_xlfn.STDEV.P(Table2[1M Return vs Nifty])</f>
        <v>-0.69739207978042317</v>
      </c>
      <c r="K700">
        <v>-14.6224393591454</v>
      </c>
      <c r="L700">
        <f>(Table2[[#This Row],[6M Return vs Nifty]]-AVERAGE(Table2[6M Return vs Nifty]))/_xlfn.STDEV.P(Table2[6M Return vs Nifty])</f>
        <v>-0.90735511277958025</v>
      </c>
      <c r="M700">
        <v>-2.6025005340022598</v>
      </c>
      <c r="N700">
        <f>(Table2[[#This Row],[1W Return vs Nifty]]-AVERAGE(Table2[1W Return vs Nifty]))/_xlfn.STDEV.P(Table2[1W Return vs Nifty])</f>
        <v>-0.59946887787808201</v>
      </c>
      <c r="O700">
        <v>61.96</v>
      </c>
      <c r="P700">
        <v>63.217282664036098</v>
      </c>
      <c r="Q700">
        <v>58.6878741694727</v>
      </c>
      <c r="R700">
        <v>18.7108577874708</v>
      </c>
      <c r="S700" s="1">
        <f>(Table2[[#This Row],[Close Price]]-Table2[[#This Row],[20D EMA]])/Table2[[#This Row],[20D EMA]]</f>
        <v>-4.6320206584893435E-2</v>
      </c>
      <c r="T700" s="1">
        <f>(Table2[[#This Row],[Close Price]]-Table2[[#This Row],[50D EMA]])/Table2[[#This Row],[50D EMA]]</f>
        <v>-6.5287251999904122E-2</v>
      </c>
      <c r="U700" s="1">
        <f>(Table2[[#This Row],[Close Price]]-Table2[[#This Row],[200D EMA]])/Table2[[#This Row],[200D EMA]]</f>
        <v>6.851940647331794E-3</v>
      </c>
      <c r="V700">
        <v>0.431455298119512</v>
      </c>
      <c r="W700">
        <v>58.81</v>
      </c>
      <c r="X700">
        <v>60.42</v>
      </c>
      <c r="Y700">
        <v>58.81</v>
      </c>
      <c r="Z700">
        <v>60.42</v>
      </c>
      <c r="AA700">
        <v>58.81</v>
      </c>
      <c r="AB700">
        <v>62.79</v>
      </c>
      <c r="AC700" s="1">
        <f>(Table2[[#This Row],[Close Price]]/Table2[[#This Row],[Day Low]])-1</f>
        <v>4.7610950518619521E-3</v>
      </c>
      <c r="AD700" s="1">
        <f>(Table2[[#This Row],[Day High]]/Table2[[#This Row],[Close Price]])-1</f>
        <v>2.2508038585209E-2</v>
      </c>
      <c r="AE700" s="1">
        <f>(Table2[[#This Row],[Close Price]]/Table2[[#This Row],[Current Week Low]])-1</f>
        <v>4.7610950518619521E-3</v>
      </c>
      <c r="AF700" s="1">
        <f>(Table2[[#This Row],[Current Week High]]/Table2[[#This Row],[Close Price]])-1</f>
        <v>2.2508038585209E-2</v>
      </c>
      <c r="AG700" s="1">
        <f>(Table2[[#This Row],[Close Price]]/Table2[[#This Row],[Current Month Low]])-1</f>
        <v>4.7610950518619521E-3</v>
      </c>
      <c r="AH700" s="1">
        <f>(Table2[[#This Row],[Current Month High]]/Table2[[#This Row],[Close Price]])-1</f>
        <v>6.2616347943814432E-2</v>
      </c>
      <c r="AI700">
        <v>24.386529023523401</v>
      </c>
      <c r="AJ700">
        <v>52.884864165588603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</v>
      </c>
      <c r="AM700" t="s">
        <v>3189</v>
      </c>
      <c r="AN700">
        <v>-5.89</v>
      </c>
      <c r="AO700" t="s">
        <v>3189</v>
      </c>
      <c r="AP700">
        <v>0.13664885408168501</v>
      </c>
      <c r="AQ700">
        <f>(Table2[[#This Row],[Sharpe Ratio]]-AVERAGE(Table2[Sharpe Ratio]))/_xlfn.STDEV.P(Table2[Sharpe Ratio])</f>
        <v>0.83726112426599986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385</v>
      </c>
      <c r="AT700">
        <f>_xlfn.RANK.AVG(Table2[[#This Row],[6M Return vs Nifty Z-Score]],Table2[6M Return vs Nifty Z-Score])</f>
        <v>621</v>
      </c>
      <c r="AU700">
        <f>_xlfn.RANK.AVG(Table2[[#This Row],[Sharpe Ratio Z-Score]],Table2[Sharpe Ratio Z-Score])</f>
        <v>146</v>
      </c>
      <c r="AV700">
        <f>(Table2[[#This Row],[Rank 1Y]]+Table2[[#This Row],[Rank 6M]]+Table2[[#This Row],[Rank Sharpe]])/3</f>
        <v>384</v>
      </c>
    </row>
    <row r="701" spans="1:48" x14ac:dyDescent="0.3">
      <c r="A701" t="s">
        <v>1179</v>
      </c>
      <c r="B701" t="s">
        <v>1180</v>
      </c>
      <c r="C701" t="s">
        <v>3157</v>
      </c>
      <c r="D701" t="s">
        <v>138</v>
      </c>
      <c r="E701">
        <v>10254.5368106039</v>
      </c>
      <c r="F701">
        <v>190.44</v>
      </c>
      <c r="G701">
        <v>-7.3081124396743702</v>
      </c>
      <c r="H701">
        <f>(Table2[[#This Row],[1Y Return vs Nifty]]-AVERAGE(Table2[1Y Return vs Nifty]))/_xlfn.STDEV.P(Table2[1Y Return vs Nifty])</f>
        <v>-0.51662481508563096</v>
      </c>
      <c r="I701">
        <v>-10.486627861363001</v>
      </c>
      <c r="J701">
        <f>(Table2[[#This Row],[1M Return vs Nifty]]-AVERAGE(Table2[1M Return vs Nifty]))/_xlfn.STDEV.P(Table2[1M Return vs Nifty])</f>
        <v>-1.1002099330899078</v>
      </c>
      <c r="K701">
        <v>-39.627757571616797</v>
      </c>
      <c r="L701">
        <f>(Table2[[#This Row],[6M Return vs Nifty]]-AVERAGE(Table2[6M Return vs Nifty]))/_xlfn.STDEV.P(Table2[6M Return vs Nifty])</f>
        <v>-1.7172065990951162</v>
      </c>
      <c r="M701">
        <v>-3.5342204294343902</v>
      </c>
      <c r="N701">
        <f>(Table2[[#This Row],[1W Return vs Nifty]]-AVERAGE(Table2[1W Return vs Nifty]))/_xlfn.STDEV.P(Table2[1W Return vs Nifty])</f>
        <v>-0.77986543591056101</v>
      </c>
      <c r="O701">
        <v>196.76</v>
      </c>
      <c r="P701">
        <v>200.571374323816</v>
      </c>
      <c r="Q701">
        <v>198.09254211060701</v>
      </c>
      <c r="R701">
        <v>37.248083066354297</v>
      </c>
      <c r="S701" s="1">
        <f>(Table2[[#This Row],[Close Price]]-Table2[[#This Row],[20D EMA]])/Table2[[#This Row],[20D EMA]]</f>
        <v>-3.2120349664565936E-2</v>
      </c>
      <c r="T701" s="1">
        <f>(Table2[[#This Row],[Close Price]]-Table2[[#This Row],[50D EMA]])/Table2[[#This Row],[50D EMA]]</f>
        <v>-5.051256370941163E-2</v>
      </c>
      <c r="U701" s="1">
        <f>(Table2[[#This Row],[Close Price]]-Table2[[#This Row],[200D EMA]])/Table2[[#This Row],[200D EMA]]</f>
        <v>-3.863114698348482E-2</v>
      </c>
      <c r="V701">
        <v>0.430909493457523</v>
      </c>
      <c r="W701">
        <v>183.62</v>
      </c>
      <c r="X701">
        <v>193.01</v>
      </c>
      <c r="Y701">
        <v>183.62</v>
      </c>
      <c r="Z701">
        <v>193.01</v>
      </c>
      <c r="AA701">
        <v>183.62</v>
      </c>
      <c r="AB701">
        <v>197.33</v>
      </c>
      <c r="AC701" s="1">
        <f>(Table2[[#This Row],[Close Price]]/Table2[[#This Row],[Day Low]])-1</f>
        <v>3.7141923537741039E-2</v>
      </c>
      <c r="AD701" s="1">
        <f>(Table2[[#This Row],[Day High]]/Table2[[#This Row],[Close Price]])-1</f>
        <v>1.3495064062171824E-2</v>
      </c>
      <c r="AE701" s="1">
        <f>(Table2[[#This Row],[Close Price]]/Table2[[#This Row],[Current Week Low]])-1</f>
        <v>3.7141923537741039E-2</v>
      </c>
      <c r="AF701" s="1">
        <f>(Table2[[#This Row],[Current Week High]]/Table2[[#This Row],[Close Price]])-1</f>
        <v>1.3495064062171824E-2</v>
      </c>
      <c r="AG701" s="1">
        <f>(Table2[[#This Row],[Close Price]]/Table2[[#This Row],[Current Month Low]])-1</f>
        <v>3.7141923537741039E-2</v>
      </c>
      <c r="AH701" s="1">
        <f>(Table2[[#This Row],[Current Month High]]/Table2[[#This Row],[Close Price]])-1</f>
        <v>3.6179374081075411E-2</v>
      </c>
      <c r="AI701">
        <v>49.600924175593299</v>
      </c>
      <c r="AJ701">
        <v>40.494282552563597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0.06</v>
      </c>
      <c r="AM701" t="s">
        <v>3191</v>
      </c>
      <c r="AN701">
        <v>-8.09</v>
      </c>
      <c r="AO701" t="s">
        <v>3189</v>
      </c>
      <c r="AP701">
        <v>0.15256690280726001</v>
      </c>
      <c r="AQ701">
        <f>(Table2[[#This Row],[Sharpe Ratio]]-AVERAGE(Table2[Sharpe Ratio]))/_xlfn.STDEV.P(Table2[Sharpe Ratio])</f>
        <v>1.0223813255448613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486</v>
      </c>
      <c r="AT701">
        <f>_xlfn.RANK.AVG(Table2[[#This Row],[6M Return vs Nifty Z-Score]],Table2[6M Return vs Nifty Z-Score])</f>
        <v>731</v>
      </c>
      <c r="AU701">
        <f>_xlfn.RANK.AVG(Table2[[#This Row],[Sharpe Ratio Z-Score]],Table2[Sharpe Ratio Z-Score])</f>
        <v>113</v>
      </c>
      <c r="AV701">
        <f>(Table2[[#This Row],[Rank 1Y]]+Table2[[#This Row],[Rank 6M]]+Table2[[#This Row],[Rank Sharpe]])/3</f>
        <v>443.33333333333331</v>
      </c>
    </row>
    <row r="702" spans="1:48" x14ac:dyDescent="0.3">
      <c r="A702" t="s">
        <v>1930</v>
      </c>
      <c r="B702" t="s">
        <v>1931</v>
      </c>
      <c r="C702" t="s">
        <v>3152</v>
      </c>
      <c r="D702" t="s">
        <v>127</v>
      </c>
      <c r="E702">
        <v>3699.7250479919999</v>
      </c>
      <c r="F702">
        <v>205.29</v>
      </c>
      <c r="G702">
        <v>-30.3087147417972</v>
      </c>
      <c r="H702">
        <f>(Table2[[#This Row],[1Y Return vs Nifty]]-AVERAGE(Table2[1Y Return vs Nifty]))/_xlfn.STDEV.P(Table2[1Y Return vs Nifty])</f>
        <v>-0.92671370900171046</v>
      </c>
      <c r="I702">
        <v>-15.491353912017001</v>
      </c>
      <c r="J702">
        <f>(Table2[[#This Row],[1M Return vs Nifty]]-AVERAGE(Table2[1M Return vs Nifty]))/_xlfn.STDEV.P(Table2[1M Return vs Nifty])</f>
        <v>-1.5842744142375247</v>
      </c>
      <c r="K702">
        <v>-6.3869419326839898</v>
      </c>
      <c r="L702">
        <f>(Table2[[#This Row],[6M Return vs Nifty]]-AVERAGE(Table2[6M Return vs Nifty]))/_xlfn.STDEV.P(Table2[6M Return vs Nifty])</f>
        <v>-0.64063065941745057</v>
      </c>
      <c r="M702">
        <v>-2.2940437044860902</v>
      </c>
      <c r="N702">
        <f>(Table2[[#This Row],[1W Return vs Nifty]]-AVERAGE(Table2[1W Return vs Nifty]))/_xlfn.STDEV.P(Table2[1W Return vs Nifty])</f>
        <v>-0.53974647566349776</v>
      </c>
      <c r="O702">
        <v>219.69</v>
      </c>
      <c r="P702">
        <v>225.99608852074999</v>
      </c>
      <c r="Q702">
        <v>214.15379028792299</v>
      </c>
      <c r="R702">
        <v>19.346706050010599</v>
      </c>
      <c r="S702" s="1">
        <f>(Table2[[#This Row],[Close Price]]-Table2[[#This Row],[20D EMA]])/Table2[[#This Row],[20D EMA]]</f>
        <v>-6.5546907005325714E-2</v>
      </c>
      <c r="T702" s="1">
        <f>(Table2[[#This Row],[Close Price]]-Table2[[#This Row],[50D EMA]])/Table2[[#This Row],[50D EMA]]</f>
        <v>-9.1621446443082386E-2</v>
      </c>
      <c r="U702" s="1">
        <f>(Table2[[#This Row],[Close Price]]-Table2[[#This Row],[200D EMA]])/Table2[[#This Row],[200D EMA]]</f>
        <v>-4.138983613601193E-2</v>
      </c>
      <c r="V702">
        <v>0.42243004722787603</v>
      </c>
      <c r="W702">
        <v>203</v>
      </c>
      <c r="X702">
        <v>207.98</v>
      </c>
      <c r="Y702">
        <v>203</v>
      </c>
      <c r="Z702">
        <v>207.98</v>
      </c>
      <c r="AA702">
        <v>203</v>
      </c>
      <c r="AB702">
        <v>218.97</v>
      </c>
      <c r="AC702" s="1">
        <f>(Table2[[#This Row],[Close Price]]/Table2[[#This Row],[Day Low]])-1</f>
        <v>1.1280788177339796E-2</v>
      </c>
      <c r="AD702" s="1">
        <f>(Table2[[#This Row],[Day High]]/Table2[[#This Row],[Close Price]])-1</f>
        <v>1.3103414681669756E-2</v>
      </c>
      <c r="AE702" s="1">
        <f>(Table2[[#This Row],[Close Price]]/Table2[[#This Row],[Current Week Low]])-1</f>
        <v>1.1280788177339796E-2</v>
      </c>
      <c r="AF702" s="1">
        <f>(Table2[[#This Row],[Current Week High]]/Table2[[#This Row],[Close Price]])-1</f>
        <v>1.3103414681669756E-2</v>
      </c>
      <c r="AG702" s="1">
        <f>(Table2[[#This Row],[Close Price]]/Table2[[#This Row],[Current Month Low]])-1</f>
        <v>1.1280788177339796E-2</v>
      </c>
      <c r="AH702" s="1">
        <f>(Table2[[#This Row],[Current Month High]]/Table2[[#This Row],[Close Price]])-1</f>
        <v>6.6637439719421376E-2</v>
      </c>
      <c r="AI702">
        <v>33.932485751863197</v>
      </c>
      <c r="AJ702">
        <v>29.0726186733731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0.05</v>
      </c>
      <c r="AM702" t="s">
        <v>3191</v>
      </c>
      <c r="AN702">
        <v>-9.74</v>
      </c>
      <c r="AO702" t="s">
        <v>3189</v>
      </c>
      <c r="AP702">
        <v>8.4727739240503003E-2</v>
      </c>
      <c r="AQ702">
        <f>(Table2[[#This Row],[Sharpe Ratio]]-AVERAGE(Table2[Sharpe Ratio]))/_xlfn.STDEV.P(Table2[Sharpe Ratio])</f>
        <v>0.23344043017679428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644</v>
      </c>
      <c r="AT702">
        <f>_xlfn.RANK.AVG(Table2[[#This Row],[6M Return vs Nifty Z-Score]],Table2[6M Return vs Nifty Z-Score])</f>
        <v>537</v>
      </c>
      <c r="AU702">
        <f>_xlfn.RANK.AVG(Table2[[#This Row],[Sharpe Ratio Z-Score]],Table2[Sharpe Ratio Z-Score])</f>
        <v>278</v>
      </c>
      <c r="AV702">
        <f>(Table2[[#This Row],[Rank 1Y]]+Table2[[#This Row],[Rank 6M]]+Table2[[#This Row],[Rank Sharpe]])/3</f>
        <v>486.33333333333331</v>
      </c>
    </row>
    <row r="703" spans="1:48" x14ac:dyDescent="0.3">
      <c r="A703" t="s">
        <v>855</v>
      </c>
      <c r="B703" t="s">
        <v>856</v>
      </c>
      <c r="C703" t="s">
        <v>3155</v>
      </c>
      <c r="D703" t="s">
        <v>769</v>
      </c>
      <c r="E703">
        <v>18504.175723200002</v>
      </c>
      <c r="F703">
        <v>1374</v>
      </c>
      <c r="G703">
        <v>41.828106208425297</v>
      </c>
      <c r="H703">
        <f>(Table2[[#This Row],[1Y Return vs Nifty]]-AVERAGE(Table2[1Y Return vs Nifty]))/_xlfn.STDEV.P(Table2[1Y Return vs Nifty])</f>
        <v>0.35944865864066672</v>
      </c>
      <c r="I703">
        <v>0.19911052172038199</v>
      </c>
      <c r="J703">
        <f>(Table2[[#This Row],[1M Return vs Nifty]]-AVERAGE(Table2[1M Return vs Nifty]))/_xlfn.STDEV.P(Table2[1M Return vs Nifty])</f>
        <v>-6.666956469941461E-2</v>
      </c>
      <c r="K703">
        <v>40.054158621986701</v>
      </c>
      <c r="L703">
        <f>(Table2[[#This Row],[6M Return vs Nifty]]-AVERAGE(Table2[6M Return vs Nifty]))/_xlfn.STDEV.P(Table2[6M Return vs Nifty])</f>
        <v>0.86346514895227189</v>
      </c>
      <c r="M703">
        <v>-0.72303651517977097</v>
      </c>
      <c r="N703">
        <f>(Table2[[#This Row],[1W Return vs Nifty]]-AVERAGE(Table2[1W Return vs Nifty]))/_xlfn.STDEV.P(Table2[1W Return vs Nifty])</f>
        <v>-0.23557320321910424</v>
      </c>
      <c r="O703">
        <v>1436.84</v>
      </c>
      <c r="P703">
        <v>1463.27506562498</v>
      </c>
      <c r="Q703">
        <v>1213.0392052682901</v>
      </c>
      <c r="R703">
        <v>36.107657946315499</v>
      </c>
      <c r="S703" s="1">
        <f>(Table2[[#This Row],[Close Price]]-Table2[[#This Row],[20D EMA]])/Table2[[#This Row],[20D EMA]]</f>
        <v>-4.3734862615183265E-2</v>
      </c>
      <c r="T703" s="1">
        <f>(Table2[[#This Row],[Close Price]]-Table2[[#This Row],[50D EMA]])/Table2[[#This Row],[50D EMA]]</f>
        <v>-6.1010446854603995E-2</v>
      </c>
      <c r="U703" s="1">
        <f>(Table2[[#This Row],[Close Price]]-Table2[[#This Row],[200D EMA]])/Table2[[#This Row],[200D EMA]]</f>
        <v>0.13269216199497028</v>
      </c>
      <c r="V703">
        <v>0.41824403245340502</v>
      </c>
      <c r="W703">
        <v>1362.9</v>
      </c>
      <c r="X703">
        <v>1397.8</v>
      </c>
      <c r="Y703">
        <v>1362.9</v>
      </c>
      <c r="Z703">
        <v>1397.8</v>
      </c>
      <c r="AA703">
        <v>1362.9</v>
      </c>
      <c r="AB703">
        <v>1468.5</v>
      </c>
      <c r="AC703" s="1">
        <f>(Table2[[#This Row],[Close Price]]/Table2[[#This Row],[Day Low]])-1</f>
        <v>8.1443979749062922E-3</v>
      </c>
      <c r="AD703" s="1">
        <f>(Table2[[#This Row],[Day High]]/Table2[[#This Row],[Close Price]])-1</f>
        <v>1.7321688500727683E-2</v>
      </c>
      <c r="AE703" s="1">
        <f>(Table2[[#This Row],[Close Price]]/Table2[[#This Row],[Current Week Low]])-1</f>
        <v>8.1443979749062922E-3</v>
      </c>
      <c r="AF703" s="1">
        <f>(Table2[[#This Row],[Current Week High]]/Table2[[#This Row],[Close Price]])-1</f>
        <v>1.7321688500727683E-2</v>
      </c>
      <c r="AG703" s="1">
        <f>(Table2[[#This Row],[Close Price]]/Table2[[#This Row],[Current Month Low]])-1</f>
        <v>8.1443979749062922E-3</v>
      </c>
      <c r="AH703" s="1">
        <f>(Table2[[#This Row],[Current Month High]]/Table2[[#This Row],[Close Price]])-1</f>
        <v>6.877729257641918E-2</v>
      </c>
      <c r="AI703">
        <v>38.060407569141198</v>
      </c>
      <c r="AJ703">
        <v>101.76211453744401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-0.09</v>
      </c>
      <c r="AM703" t="s">
        <v>3189</v>
      </c>
      <c r="AN703">
        <v>-3.05</v>
      </c>
      <c r="AO703" t="s">
        <v>3189</v>
      </c>
      <c r="AP703">
        <v>0.246352586573964</v>
      </c>
      <c r="AQ703">
        <f>(Table2[[#This Row],[Sharpe Ratio]]-AVERAGE(Table2[Sharpe Ratio]))/_xlfn.STDEV.P(Table2[Sharpe Ratio])</f>
        <v>2.1130693209945512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198</v>
      </c>
      <c r="AT703">
        <f>_xlfn.RANK.AVG(Table2[[#This Row],[6M Return vs Nifty Z-Score]],Table2[6M Return vs Nifty Z-Score])</f>
        <v>120</v>
      </c>
      <c r="AU703">
        <f>_xlfn.RANK.AVG(Table2[[#This Row],[Sharpe Ratio Z-Score]],Table2[Sharpe Ratio Z-Score])</f>
        <v>12</v>
      </c>
      <c r="AV703">
        <f>(Table2[[#This Row],[Rank 1Y]]+Table2[[#This Row],[Rank 6M]]+Table2[[#This Row],[Rank Sharpe]])/3</f>
        <v>110</v>
      </c>
    </row>
    <row r="704" spans="1:48" x14ac:dyDescent="0.3">
      <c r="A704" t="s">
        <v>2215</v>
      </c>
      <c r="B704" t="s">
        <v>2216</v>
      </c>
      <c r="C704" t="s">
        <v>3154</v>
      </c>
      <c r="D704" t="s">
        <v>1191</v>
      </c>
      <c r="E704">
        <v>2633.0347059000001</v>
      </c>
      <c r="F704">
        <v>364.2</v>
      </c>
      <c r="G704">
        <v>-62.820613663321801</v>
      </c>
      <c r="H704">
        <f>(Table2[[#This Row],[1Y Return vs Nifty]]-AVERAGE(Table2[1Y Return vs Nifty]))/_xlfn.STDEV.P(Table2[1Y Return vs Nifty])</f>
        <v>-1.5063841233981567</v>
      </c>
      <c r="I704">
        <v>-15.139253794679499</v>
      </c>
      <c r="J704">
        <f>(Table2[[#This Row],[1M Return vs Nifty]]-AVERAGE(Table2[1M Return vs Nifty]))/_xlfn.STDEV.P(Table2[1M Return vs Nifty])</f>
        <v>-1.5502187718535183</v>
      </c>
      <c r="K704">
        <v>-10.7089800470943</v>
      </c>
      <c r="L704">
        <f>(Table2[[#This Row],[6M Return vs Nifty]]-AVERAGE(Table2[6M Return vs Nifty]))/_xlfn.STDEV.P(Table2[6M Return vs Nifty])</f>
        <v>-0.78060924161849043</v>
      </c>
      <c r="M704">
        <v>-0.26314623019239503</v>
      </c>
      <c r="N704">
        <f>(Table2[[#This Row],[1W Return vs Nifty]]-AVERAGE(Table2[1W Return vs Nifty]))/_xlfn.STDEV.P(Table2[1W Return vs Nifty])</f>
        <v>-0.14653075077064542</v>
      </c>
      <c r="O704">
        <v>381.2</v>
      </c>
      <c r="P704">
        <v>397.907525392509</v>
      </c>
      <c r="Q704">
        <v>422.03914590025897</v>
      </c>
      <c r="R704">
        <v>29.736221260632099</v>
      </c>
      <c r="S704" s="1">
        <f>(Table2[[#This Row],[Close Price]]-Table2[[#This Row],[20D EMA]])/Table2[[#This Row],[20D EMA]]</f>
        <v>-4.4596012591815323E-2</v>
      </c>
      <c r="T704" s="1">
        <f>(Table2[[#This Row],[Close Price]]-Table2[[#This Row],[50D EMA]])/Table2[[#This Row],[50D EMA]]</f>
        <v>-8.4711957531486262E-2</v>
      </c>
      <c r="U704" s="1">
        <f>(Table2[[#This Row],[Close Price]]-Table2[[#This Row],[200D EMA]])/Table2[[#This Row],[200D EMA]]</f>
        <v>-0.13704687458998929</v>
      </c>
      <c r="V704">
        <v>0.41688974849926003</v>
      </c>
      <c r="W704">
        <v>362.4</v>
      </c>
      <c r="X704">
        <v>367</v>
      </c>
      <c r="Y704">
        <v>362.4</v>
      </c>
      <c r="Z704">
        <v>367</v>
      </c>
      <c r="AA704">
        <v>362.4</v>
      </c>
      <c r="AB704">
        <v>374.9</v>
      </c>
      <c r="AC704" s="1">
        <f>(Table2[[#This Row],[Close Price]]/Table2[[#This Row],[Day Low]])-1</f>
        <v>4.9668874172186239E-3</v>
      </c>
      <c r="AD704" s="1">
        <f>(Table2[[#This Row],[Day High]]/Table2[[#This Row],[Close Price]])-1</f>
        <v>7.6880834706205547E-3</v>
      </c>
      <c r="AE704" s="1">
        <f>(Table2[[#This Row],[Close Price]]/Table2[[#This Row],[Current Week Low]])-1</f>
        <v>4.9668874172186239E-3</v>
      </c>
      <c r="AF704" s="1">
        <f>(Table2[[#This Row],[Current Week High]]/Table2[[#This Row],[Close Price]])-1</f>
        <v>7.6880834706205547E-3</v>
      </c>
      <c r="AG704" s="1">
        <f>(Table2[[#This Row],[Close Price]]/Table2[[#This Row],[Current Month Low]])-1</f>
        <v>4.9668874172186239E-3</v>
      </c>
      <c r="AH704" s="1">
        <f>(Table2[[#This Row],[Current Month High]]/Table2[[#This Row],[Close Price]])-1</f>
        <v>2.9379461834156961E-2</v>
      </c>
      <c r="AI704">
        <v>62.4931356397583</v>
      </c>
      <c r="AJ704">
        <v>15.619047619047601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-0.18</v>
      </c>
      <c r="AM704" t="s">
        <v>3189</v>
      </c>
      <c r="AN704">
        <v>-7.01</v>
      </c>
      <c r="AO704" t="s">
        <v>3189</v>
      </c>
      <c r="AP704">
        <v>-2.9346480802038E-2</v>
      </c>
      <c r="AQ704">
        <f>(Table2[[#This Row],[Sharpe Ratio]]-AVERAGE(Table2[Sharpe Ratio]))/_xlfn.STDEV.P(Table2[Sharpe Ratio])</f>
        <v>-1.093194695714963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731</v>
      </c>
      <c r="AT704">
        <f>_xlfn.RANK.AVG(Table2[[#This Row],[6M Return vs Nifty Z-Score]],Table2[6M Return vs Nifty Z-Score])</f>
        <v>579</v>
      </c>
      <c r="AU704">
        <f>_xlfn.RANK.AVG(Table2[[#This Row],[Sharpe Ratio Z-Score]],Table2[Sharpe Ratio Z-Score])</f>
        <v>640</v>
      </c>
      <c r="AV704">
        <f>(Table2[[#This Row],[Rank 1Y]]+Table2[[#This Row],[Rank 6M]]+Table2[[#This Row],[Rank Sharpe]])/3</f>
        <v>650</v>
      </c>
    </row>
    <row r="705" spans="1:48" x14ac:dyDescent="0.3">
      <c r="A705" t="s">
        <v>526</v>
      </c>
      <c r="B705" t="s">
        <v>527</v>
      </c>
      <c r="C705" t="s">
        <v>3155</v>
      </c>
      <c r="D705" t="s">
        <v>528</v>
      </c>
      <c r="E705">
        <v>40009.359781560001</v>
      </c>
      <c r="F705">
        <v>3684.4</v>
      </c>
      <c r="G705">
        <v>-10.4138883746601</v>
      </c>
      <c r="H705">
        <f>(Table2[[#This Row],[1Y Return vs Nifty]]-AVERAGE(Table2[1Y Return vs Nifty]))/_xlfn.STDEV.P(Table2[1Y Return vs Nifty])</f>
        <v>-0.57199920055604647</v>
      </c>
      <c r="I705">
        <v>-2.8312396468124001</v>
      </c>
      <c r="J705">
        <f>(Table2[[#This Row],[1M Return vs Nifty]]-AVERAGE(Table2[1M Return vs Nifty]))/_xlfn.STDEV.P(Table2[1M Return vs Nifty])</f>
        <v>-0.35976950007644237</v>
      </c>
      <c r="K705">
        <v>18.9590208942906</v>
      </c>
      <c r="L705">
        <f>(Table2[[#This Row],[6M Return vs Nifty]]-AVERAGE(Table2[6M Return vs Nifty]))/_xlfn.STDEV.P(Table2[6M Return vs Nifty])</f>
        <v>0.18025334186216999</v>
      </c>
      <c r="M705">
        <v>-2.8796617901041799</v>
      </c>
      <c r="N705">
        <f>(Table2[[#This Row],[1W Return vs Nifty]]-AVERAGE(Table2[1W Return vs Nifty]))/_xlfn.STDEV.P(Table2[1W Return vs Nifty])</f>
        <v>-0.65313193355164945</v>
      </c>
      <c r="O705">
        <v>3794.64</v>
      </c>
      <c r="P705">
        <v>3844.1774482798601</v>
      </c>
      <c r="Q705">
        <v>3480.6316928097399</v>
      </c>
      <c r="R705">
        <v>27.529618735387398</v>
      </c>
      <c r="S705" s="1">
        <f>(Table2[[#This Row],[Close Price]]-Table2[[#This Row],[20D EMA]])/Table2[[#This Row],[20D EMA]]</f>
        <v>-2.9051504227014892E-2</v>
      </c>
      <c r="T705" s="1">
        <f>(Table2[[#This Row],[Close Price]]-Table2[[#This Row],[50D EMA]])/Table2[[#This Row],[50D EMA]]</f>
        <v>-4.156349451333341E-2</v>
      </c>
      <c r="U705" s="1">
        <f>(Table2[[#This Row],[Close Price]]-Table2[[#This Row],[200D EMA]])/Table2[[#This Row],[200D EMA]]</f>
        <v>5.8543484394284834E-2</v>
      </c>
      <c r="V705">
        <v>0.41529924475364699</v>
      </c>
      <c r="W705">
        <v>3621</v>
      </c>
      <c r="X705">
        <v>3693</v>
      </c>
      <c r="Y705">
        <v>3621</v>
      </c>
      <c r="Z705">
        <v>3693</v>
      </c>
      <c r="AA705">
        <v>3621</v>
      </c>
      <c r="AB705">
        <v>3860</v>
      </c>
      <c r="AC705" s="1">
        <f>(Table2[[#This Row],[Close Price]]/Table2[[#This Row],[Day Low]])-1</f>
        <v>1.7508975421154371E-2</v>
      </c>
      <c r="AD705" s="1">
        <f>(Table2[[#This Row],[Day High]]/Table2[[#This Row],[Close Price]])-1</f>
        <v>2.3341656714797043E-3</v>
      </c>
      <c r="AE705" s="1">
        <f>(Table2[[#This Row],[Close Price]]/Table2[[#This Row],[Current Week Low]])-1</f>
        <v>1.7508975421154371E-2</v>
      </c>
      <c r="AF705" s="1">
        <f>(Table2[[#This Row],[Current Week High]]/Table2[[#This Row],[Close Price]])-1</f>
        <v>2.3341656714797043E-3</v>
      </c>
      <c r="AG705" s="1">
        <f>(Table2[[#This Row],[Close Price]]/Table2[[#This Row],[Current Month Low]])-1</f>
        <v>1.7508975421154371E-2</v>
      </c>
      <c r="AH705" s="1">
        <f>(Table2[[#This Row],[Current Month High]]/Table2[[#This Row],[Close Price]])-1</f>
        <v>4.7660406036260872E-2</v>
      </c>
      <c r="AI705">
        <v>19.6816306589946</v>
      </c>
      <c r="AJ705">
        <v>39.117958012384797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-0.13</v>
      </c>
      <c r="AM705" t="s">
        <v>3189</v>
      </c>
      <c r="AN705">
        <v>-3.3</v>
      </c>
      <c r="AO705" t="s">
        <v>3189</v>
      </c>
      <c r="AP705">
        <v>0.112668340910398</v>
      </c>
      <c r="AQ705">
        <f>(Table2[[#This Row],[Sharpe Ratio]]-AVERAGE(Table2[Sharpe Ratio]))/_xlfn.STDEV.P(Table2[Sharpe Ratio])</f>
        <v>0.55837785775692084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510</v>
      </c>
      <c r="AT705">
        <f>_xlfn.RANK.AVG(Table2[[#This Row],[6M Return vs Nifty Z-Score]],Table2[6M Return vs Nifty Z-Score])</f>
        <v>266</v>
      </c>
      <c r="AU705">
        <f>_xlfn.RANK.AVG(Table2[[#This Row],[Sharpe Ratio Z-Score]],Table2[Sharpe Ratio Z-Score])</f>
        <v>197</v>
      </c>
      <c r="AV705">
        <f>(Table2[[#This Row],[Rank 1Y]]+Table2[[#This Row],[Rank 6M]]+Table2[[#This Row],[Rank Sharpe]])/3</f>
        <v>324.33333333333331</v>
      </c>
    </row>
    <row r="706" spans="1:48" x14ac:dyDescent="0.3">
      <c r="A706" t="s">
        <v>1643</v>
      </c>
      <c r="B706" t="s">
        <v>1644</v>
      </c>
      <c r="C706" t="s">
        <v>3155</v>
      </c>
      <c r="D706" t="s">
        <v>257</v>
      </c>
      <c r="E706">
        <v>5433.0665583299997</v>
      </c>
      <c r="F706">
        <v>1766.3</v>
      </c>
      <c r="G706">
        <v>-63.046345003409101</v>
      </c>
      <c r="H706">
        <f>(Table2[[#This Row],[1Y Return vs Nifty]]-AVERAGE(Table2[1Y Return vs Nifty]))/_xlfn.STDEV.P(Table2[1Y Return vs Nifty])</f>
        <v>-1.5104087969420339</v>
      </c>
      <c r="I706">
        <v>-5.6046518298265298</v>
      </c>
      <c r="J706">
        <f>(Table2[[#This Row],[1M Return vs Nifty]]-AVERAGE(Table2[1M Return vs Nifty]))/_xlfn.STDEV.P(Table2[1M Return vs Nifty])</f>
        <v>-0.62801801473865448</v>
      </c>
      <c r="K706">
        <v>-12.368574669574301</v>
      </c>
      <c r="L706">
        <f>(Table2[[#This Row],[6M Return vs Nifty]]-AVERAGE(Table2[6M Return vs Nifty]))/_xlfn.STDEV.P(Table2[6M Return vs Nifty])</f>
        <v>-0.83435881442042203</v>
      </c>
      <c r="M706">
        <v>-1.1540594376803901</v>
      </c>
      <c r="N706">
        <f>(Table2[[#This Row],[1W Return vs Nifty]]-AVERAGE(Table2[1W Return vs Nifty]))/_xlfn.STDEV.P(Table2[1W Return vs Nifty])</f>
        <v>-0.31902645138243657</v>
      </c>
      <c r="O706">
        <v>1798.71</v>
      </c>
      <c r="P706">
        <v>1827.7287773038299</v>
      </c>
      <c r="Q706">
        <v>1923.7184926404</v>
      </c>
      <c r="R706">
        <v>36.096609720345903</v>
      </c>
      <c r="S706" s="1">
        <f>(Table2[[#This Row],[Close Price]]-Table2[[#This Row],[20D EMA]])/Table2[[#This Row],[20D EMA]]</f>
        <v>-1.801846879152286E-2</v>
      </c>
      <c r="T706" s="1">
        <f>(Table2[[#This Row],[Close Price]]-Table2[[#This Row],[50D EMA]])/Table2[[#This Row],[50D EMA]]</f>
        <v>-3.3609350614070048E-2</v>
      </c>
      <c r="U706" s="1">
        <f>(Table2[[#This Row],[Close Price]]-Table2[[#This Row],[200D EMA]])/Table2[[#This Row],[200D EMA]]</f>
        <v>-8.183031625606263E-2</v>
      </c>
      <c r="V706">
        <v>0.41078098211807001</v>
      </c>
      <c r="W706">
        <v>1752.65</v>
      </c>
      <c r="X706">
        <v>1793.2</v>
      </c>
      <c r="Y706">
        <v>1752.65</v>
      </c>
      <c r="Z706">
        <v>1793.2</v>
      </c>
      <c r="AA706">
        <v>1752.65</v>
      </c>
      <c r="AB706">
        <v>1842</v>
      </c>
      <c r="AC706" s="1">
        <f>(Table2[[#This Row],[Close Price]]/Table2[[#This Row],[Day Low]])-1</f>
        <v>7.7882064302625675E-3</v>
      </c>
      <c r="AD706" s="1">
        <f>(Table2[[#This Row],[Day High]]/Table2[[#This Row],[Close Price]])-1</f>
        <v>1.5229575949725405E-2</v>
      </c>
      <c r="AE706" s="1">
        <f>(Table2[[#This Row],[Close Price]]/Table2[[#This Row],[Current Week Low]])-1</f>
        <v>7.7882064302625675E-3</v>
      </c>
      <c r="AF706" s="1">
        <f>(Table2[[#This Row],[Current Week High]]/Table2[[#This Row],[Close Price]])-1</f>
        <v>1.5229575949725405E-2</v>
      </c>
      <c r="AG706" s="1">
        <f>(Table2[[#This Row],[Close Price]]/Table2[[#This Row],[Current Month Low]])-1</f>
        <v>7.7882064302625675E-3</v>
      </c>
      <c r="AH706" s="1">
        <f>(Table2[[#This Row],[Current Month High]]/Table2[[#This Row],[Close Price]])-1</f>
        <v>4.2857951650342452E-2</v>
      </c>
      <c r="AI706">
        <v>65.337145445280996</v>
      </c>
      <c r="AJ706">
        <v>10.393750000000001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-0.08</v>
      </c>
      <c r="AM706" t="s">
        <v>3189</v>
      </c>
      <c r="AN706">
        <v>0.62</v>
      </c>
      <c r="AO706" t="s">
        <v>3191</v>
      </c>
      <c r="AP706">
        <v>1.4924449987366001E-2</v>
      </c>
      <c r="AQ706">
        <f>(Table2[[#This Row],[Sharpe Ratio]]-AVERAGE(Table2[Sharpe Ratio]))/_xlfn.STDEV.P(Table2[Sharpe Ratio])</f>
        <v>-0.57834241954560661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732</v>
      </c>
      <c r="AT706">
        <f>_xlfn.RANK.AVG(Table2[[#This Row],[6M Return vs Nifty Z-Score]],Table2[6M Return vs Nifty Z-Score])</f>
        <v>596</v>
      </c>
      <c r="AU706">
        <f>_xlfn.RANK.AVG(Table2[[#This Row],[Sharpe Ratio Z-Score]],Table2[Sharpe Ratio Z-Score])</f>
        <v>489</v>
      </c>
      <c r="AV706">
        <f>(Table2[[#This Row],[Rank 1Y]]+Table2[[#This Row],[Rank 6M]]+Table2[[#This Row],[Rank Sharpe]])/3</f>
        <v>605.66666666666663</v>
      </c>
    </row>
    <row r="707" spans="1:48" x14ac:dyDescent="0.3">
      <c r="A707" t="s">
        <v>1143</v>
      </c>
      <c r="B707" t="s">
        <v>1144</v>
      </c>
      <c r="C707" t="s">
        <v>3143</v>
      </c>
      <c r="D707" t="s">
        <v>292</v>
      </c>
      <c r="E707">
        <v>10905.174158350001</v>
      </c>
      <c r="F707">
        <v>2004.5</v>
      </c>
      <c r="G707">
        <v>-10.884309790529599</v>
      </c>
      <c r="H707">
        <f>(Table2[[#This Row],[1Y Return vs Nifty]]-AVERAGE(Table2[1Y Return vs Nifty]))/_xlfn.STDEV.P(Table2[1Y Return vs Nifty])</f>
        <v>-0.58038657213763989</v>
      </c>
      <c r="I707">
        <v>-11.3346670770493</v>
      </c>
      <c r="J707">
        <f>(Table2[[#This Row],[1M Return vs Nifty]]-AVERAGE(Table2[1M Return vs Nifty]))/_xlfn.STDEV.P(Table2[1M Return vs Nifty])</f>
        <v>-1.1822335361361478</v>
      </c>
      <c r="K707">
        <v>7.70013523892883</v>
      </c>
      <c r="L707">
        <f>(Table2[[#This Row],[6M Return vs Nifty]]-AVERAGE(Table2[6M Return vs Nifty]))/_xlfn.STDEV.P(Table2[6M Return vs Nifty])</f>
        <v>-0.18439009937601353</v>
      </c>
      <c r="M707">
        <v>-2.34154773025098</v>
      </c>
      <c r="N707">
        <f>(Table2[[#This Row],[1W Return vs Nifty]]-AVERAGE(Table2[1W Return vs Nifty]))/_xlfn.STDEV.P(Table2[1W Return vs Nifty])</f>
        <v>-0.54894404972270328</v>
      </c>
      <c r="O707">
        <v>2112.91</v>
      </c>
      <c r="P707">
        <v>2168.0309063905302</v>
      </c>
      <c r="Q707">
        <v>2022.7909787472099</v>
      </c>
      <c r="R707">
        <v>27.535002496912401</v>
      </c>
      <c r="S707" s="1">
        <f>(Table2[[#This Row],[Close Price]]-Table2[[#This Row],[20D EMA]])/Table2[[#This Row],[20D EMA]]</f>
        <v>-5.1308385118154519E-2</v>
      </c>
      <c r="T707" s="1">
        <f>(Table2[[#This Row],[Close Price]]-Table2[[#This Row],[50D EMA]])/Table2[[#This Row],[50D EMA]]</f>
        <v>-7.54283095819821E-2</v>
      </c>
      <c r="U707" s="1">
        <f>(Table2[[#This Row],[Close Price]]-Table2[[#This Row],[200D EMA]])/Table2[[#This Row],[200D EMA]]</f>
        <v>-9.0424462731874579E-3</v>
      </c>
      <c r="V707">
        <v>0.40825720783663999</v>
      </c>
      <c r="W707">
        <v>1980</v>
      </c>
      <c r="X707">
        <v>2015</v>
      </c>
      <c r="Y707">
        <v>1980</v>
      </c>
      <c r="Z707">
        <v>2015</v>
      </c>
      <c r="AA707">
        <v>1980</v>
      </c>
      <c r="AB707">
        <v>2130</v>
      </c>
      <c r="AC707" s="1">
        <f>(Table2[[#This Row],[Close Price]]/Table2[[#This Row],[Day Low]])-1</f>
        <v>1.237373737373737E-2</v>
      </c>
      <c r="AD707" s="1">
        <f>(Table2[[#This Row],[Day High]]/Table2[[#This Row],[Close Price]])-1</f>
        <v>5.2382140184583648E-3</v>
      </c>
      <c r="AE707" s="1">
        <f>(Table2[[#This Row],[Close Price]]/Table2[[#This Row],[Current Week Low]])-1</f>
        <v>1.237373737373737E-2</v>
      </c>
      <c r="AF707" s="1">
        <f>(Table2[[#This Row],[Current Week High]]/Table2[[#This Row],[Close Price]])-1</f>
        <v>5.2382140184583648E-3</v>
      </c>
      <c r="AG707" s="1">
        <f>(Table2[[#This Row],[Close Price]]/Table2[[#This Row],[Current Month Low]])-1</f>
        <v>1.237373737373737E-2</v>
      </c>
      <c r="AH707" s="1">
        <f>(Table2[[#This Row],[Current Month High]]/Table2[[#This Row],[Close Price]])-1</f>
        <v>6.2609129458717883E-2</v>
      </c>
      <c r="AI707">
        <v>37.084060863058099</v>
      </c>
      <c r="AJ707">
        <v>25.28125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-0.31</v>
      </c>
      <c r="AM707" t="s">
        <v>3189</v>
      </c>
      <c r="AN707">
        <v>-7.68</v>
      </c>
      <c r="AO707" t="s">
        <v>3189</v>
      </c>
      <c r="AP707">
        <v>2.4629448404294998E-2</v>
      </c>
      <c r="AQ707">
        <f>(Table2[[#This Row],[Sharpe Ratio]]-AVERAGE(Table2[Sharpe Ratio]))/_xlfn.STDEV.P(Table2[Sharpe Ratio])</f>
        <v>-0.46547737613947582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517</v>
      </c>
      <c r="AT707">
        <f>_xlfn.RANK.AVG(Table2[[#This Row],[6M Return vs Nifty Z-Score]],Table2[6M Return vs Nifty Z-Score])</f>
        <v>389</v>
      </c>
      <c r="AU707">
        <f>_xlfn.RANK.AVG(Table2[[#This Row],[Sharpe Ratio Z-Score]],Table2[Sharpe Ratio Z-Score])</f>
        <v>463</v>
      </c>
      <c r="AV707">
        <f>(Table2[[#This Row],[Rank 1Y]]+Table2[[#This Row],[Rank 6M]]+Table2[[#This Row],[Rank Sharpe]])/3</f>
        <v>456.33333333333331</v>
      </c>
    </row>
    <row r="708" spans="1:48" x14ac:dyDescent="0.3">
      <c r="A708" t="s">
        <v>1437</v>
      </c>
      <c r="B708" t="s">
        <v>1438</v>
      </c>
      <c r="C708" t="s">
        <v>3155</v>
      </c>
      <c r="D708" t="s">
        <v>135</v>
      </c>
      <c r="E708">
        <v>7515.4006279199903</v>
      </c>
      <c r="F708">
        <v>423.2</v>
      </c>
      <c r="G708">
        <v>-51.418935709517697</v>
      </c>
      <c r="H708">
        <f>(Table2[[#This Row],[1Y Return vs Nifty]]-AVERAGE(Table2[1Y Return vs Nifty]))/_xlfn.STDEV.P(Table2[1Y Return vs Nifty])</f>
        <v>-1.3030980772570375</v>
      </c>
      <c r="I708">
        <v>2.2030458183277601</v>
      </c>
      <c r="J708">
        <f>(Table2[[#This Row],[1M Return vs Nifty]]-AVERAGE(Table2[1M Return vs Nifty]))/_xlfn.STDEV.P(Table2[1M Return vs Nifty])</f>
        <v>0.12715401121417325</v>
      </c>
      <c r="K708">
        <v>-27.6677730288623</v>
      </c>
      <c r="L708">
        <f>(Table2[[#This Row],[6M Return vs Nifty]]-AVERAGE(Table2[6M Return vs Nifty]))/_xlfn.STDEV.P(Table2[6M Return vs Nifty])</f>
        <v>-1.3298565491593481</v>
      </c>
      <c r="M708">
        <v>-1.86697901168202</v>
      </c>
      <c r="N708">
        <f>(Table2[[#This Row],[1W Return vs Nifty]]-AVERAGE(Table2[1W Return vs Nifty]))/_xlfn.STDEV.P(Table2[1W Return vs Nifty])</f>
        <v>-0.45705960698466497</v>
      </c>
      <c r="O708">
        <v>436.09</v>
      </c>
      <c r="P708">
        <v>448.729837224069</v>
      </c>
      <c r="Q708">
        <v>477.94919113609097</v>
      </c>
      <c r="R708">
        <v>34.344047122482898</v>
      </c>
      <c r="S708" s="1">
        <f>(Table2[[#This Row],[Close Price]]-Table2[[#This Row],[20D EMA]])/Table2[[#This Row],[20D EMA]]</f>
        <v>-2.9558118736957937E-2</v>
      </c>
      <c r="T708" s="1">
        <f>(Table2[[#This Row],[Close Price]]-Table2[[#This Row],[50D EMA]])/Table2[[#This Row],[50D EMA]]</f>
        <v>-5.6893558453793951E-2</v>
      </c>
      <c r="U708" s="1">
        <f>(Table2[[#This Row],[Close Price]]-Table2[[#This Row],[200D EMA]])/Table2[[#This Row],[200D EMA]]</f>
        <v>-0.11455023285205589</v>
      </c>
      <c r="V708">
        <v>0.40692566750171</v>
      </c>
      <c r="W708">
        <v>417.2</v>
      </c>
      <c r="X708">
        <v>429.65</v>
      </c>
      <c r="Y708">
        <v>417.2</v>
      </c>
      <c r="Z708">
        <v>429.65</v>
      </c>
      <c r="AA708">
        <v>417.2</v>
      </c>
      <c r="AB708">
        <v>444</v>
      </c>
      <c r="AC708" s="1">
        <f>(Table2[[#This Row],[Close Price]]/Table2[[#This Row],[Day Low]])-1</f>
        <v>1.4381591562799612E-2</v>
      </c>
      <c r="AD708" s="1">
        <f>(Table2[[#This Row],[Day High]]/Table2[[#This Row],[Close Price]])-1</f>
        <v>1.5241020793950844E-2</v>
      </c>
      <c r="AE708" s="1">
        <f>(Table2[[#This Row],[Close Price]]/Table2[[#This Row],[Current Week Low]])-1</f>
        <v>1.4381591562799612E-2</v>
      </c>
      <c r="AF708" s="1">
        <f>(Table2[[#This Row],[Current Week High]]/Table2[[#This Row],[Close Price]])-1</f>
        <v>1.5241020793950844E-2</v>
      </c>
      <c r="AG708" s="1">
        <f>(Table2[[#This Row],[Close Price]]/Table2[[#This Row],[Current Month Low]])-1</f>
        <v>1.4381591562799612E-2</v>
      </c>
      <c r="AH708" s="1">
        <f>(Table2[[#This Row],[Current Month High]]/Table2[[#This Row],[Close Price]])-1</f>
        <v>4.914933837429114E-2</v>
      </c>
      <c r="AI708">
        <v>66.635160680529296</v>
      </c>
      <c r="AJ708">
        <v>9.6089096089096095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</v>
      </c>
      <c r="AM708" t="s">
        <v>3189</v>
      </c>
      <c r="AN708">
        <v>-3.63</v>
      </c>
      <c r="AO708" t="s">
        <v>3189</v>
      </c>
      <c r="AP708">
        <v>2.8277278310352E-2</v>
      </c>
      <c r="AQ708">
        <f>(Table2[[#This Row],[Sharpe Ratio]]-AVERAGE(Table2[Sharpe Ratio]))/_xlfn.STDEV.P(Table2[Sharpe Ratio])</f>
        <v>-0.42305465096240308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716</v>
      </c>
      <c r="AT708">
        <f>_xlfn.RANK.AVG(Table2[[#This Row],[6M Return vs Nifty Z-Score]],Table2[6M Return vs Nifty Z-Score])</f>
        <v>713</v>
      </c>
      <c r="AU708">
        <f>_xlfn.RANK.AVG(Table2[[#This Row],[Sharpe Ratio Z-Score]],Table2[Sharpe Ratio Z-Score])</f>
        <v>451</v>
      </c>
      <c r="AV708">
        <f>(Table2[[#This Row],[Rank 1Y]]+Table2[[#This Row],[Rank 6M]]+Table2[[#This Row],[Rank Sharpe]])/3</f>
        <v>626.66666666666663</v>
      </c>
    </row>
    <row r="709" spans="1:48" x14ac:dyDescent="0.3">
      <c r="A709" t="s">
        <v>1393</v>
      </c>
      <c r="B709" t="s">
        <v>1394</v>
      </c>
      <c r="C709" t="s">
        <v>3150</v>
      </c>
      <c r="D709" t="s">
        <v>62</v>
      </c>
      <c r="E709">
        <v>8124.97016618</v>
      </c>
      <c r="F709">
        <v>15.13</v>
      </c>
      <c r="G709">
        <v>85.793745254591499</v>
      </c>
      <c r="H709">
        <f>(Table2[[#This Row],[1Y Return vs Nifty]]-AVERAGE(Table2[1Y Return vs Nifty]))/_xlfn.STDEV.P(Table2[1Y Return vs Nifty])</f>
        <v>1.143333360872653</v>
      </c>
      <c r="I709">
        <v>-7.57511097347352</v>
      </c>
      <c r="J709">
        <f>(Table2[[#This Row],[1M Return vs Nifty]]-AVERAGE(Table2[1M Return vs Nifty]))/_xlfn.STDEV.P(Table2[1M Return vs Nifty])</f>
        <v>-0.81860372779030399</v>
      </c>
      <c r="K709">
        <v>52.707343192135497</v>
      </c>
      <c r="L709">
        <f>(Table2[[#This Row],[6M Return vs Nifty]]-AVERAGE(Table2[6M Return vs Nifty]))/_xlfn.STDEV.P(Table2[6M Return vs Nifty])</f>
        <v>1.2732659858657975</v>
      </c>
      <c r="M709">
        <v>-4.17754890606136</v>
      </c>
      <c r="N709">
        <f>(Table2[[#This Row],[1W Return vs Nifty]]-AVERAGE(Table2[1W Return vs Nifty]))/_xlfn.STDEV.P(Table2[1W Return vs Nifty])</f>
        <v>-0.90442459090634197</v>
      </c>
      <c r="O709">
        <v>15.82</v>
      </c>
      <c r="P709">
        <v>15.884556593127201</v>
      </c>
      <c r="Q709">
        <v>12.8522215819564</v>
      </c>
      <c r="R709">
        <v>30.330869857998199</v>
      </c>
      <c r="S709" s="1">
        <f>(Table2[[#This Row],[Close Price]]-Table2[[#This Row],[20D EMA]])/Table2[[#This Row],[20D EMA]]</f>
        <v>-4.3615676359039159E-2</v>
      </c>
      <c r="T709" s="1">
        <f>(Table2[[#This Row],[Close Price]]-Table2[[#This Row],[50D EMA]])/Table2[[#This Row],[50D EMA]]</f>
        <v>-4.7502527924114364E-2</v>
      </c>
      <c r="U709" s="1">
        <f>(Table2[[#This Row],[Close Price]]-Table2[[#This Row],[200D EMA]])/Table2[[#This Row],[200D EMA]]</f>
        <v>0.17722838059697316</v>
      </c>
      <c r="V709">
        <v>0.40534200301502699</v>
      </c>
      <c r="W709">
        <v>15</v>
      </c>
      <c r="X709">
        <v>15.49</v>
      </c>
      <c r="Y709">
        <v>15</v>
      </c>
      <c r="Z709">
        <v>15.49</v>
      </c>
      <c r="AA709">
        <v>15</v>
      </c>
      <c r="AB709">
        <v>16.29</v>
      </c>
      <c r="AC709" s="1">
        <f>(Table2[[#This Row],[Close Price]]/Table2[[#This Row],[Day Low]])-1</f>
        <v>8.6666666666668224E-3</v>
      </c>
      <c r="AD709" s="1">
        <f>(Table2[[#This Row],[Day High]]/Table2[[#This Row],[Close Price]])-1</f>
        <v>2.3793787177792458E-2</v>
      </c>
      <c r="AE709" s="1">
        <f>(Table2[[#This Row],[Close Price]]/Table2[[#This Row],[Current Week Low]])-1</f>
        <v>8.6666666666668224E-3</v>
      </c>
      <c r="AF709" s="1">
        <f>(Table2[[#This Row],[Current Week High]]/Table2[[#This Row],[Close Price]])-1</f>
        <v>2.3793787177792458E-2</v>
      </c>
      <c r="AG709" s="1">
        <f>(Table2[[#This Row],[Close Price]]/Table2[[#This Row],[Current Month Low]])-1</f>
        <v>8.6666666666668224E-3</v>
      </c>
      <c r="AH709" s="1">
        <f>(Table2[[#This Row],[Current Month High]]/Table2[[#This Row],[Close Price]])-1</f>
        <v>7.6668869795109007E-2</v>
      </c>
      <c r="AI709">
        <v>39.458030403172501</v>
      </c>
      <c r="AJ709">
        <v>142.08000000000001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</v>
      </c>
      <c r="AM709" t="s">
        <v>3189</v>
      </c>
      <c r="AN709">
        <v>-8.64</v>
      </c>
      <c r="AO709" t="s">
        <v>3189</v>
      </c>
      <c r="AP709">
        <v>0.107885167890137</v>
      </c>
      <c r="AQ709">
        <f>(Table2[[#This Row],[Sharpe Ratio]]-AVERAGE(Table2[Sharpe Ratio]))/_xlfn.STDEV.P(Table2[Sharpe Ratio])</f>
        <v>0.50275157041934704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81</v>
      </c>
      <c r="AT709">
        <f>_xlfn.RANK.AVG(Table2[[#This Row],[6M Return vs Nifty Z-Score]],Table2[6M Return vs Nifty Z-Score])</f>
        <v>73</v>
      </c>
      <c r="AU709">
        <f>_xlfn.RANK.AVG(Table2[[#This Row],[Sharpe Ratio Z-Score]],Table2[Sharpe Ratio Z-Score])</f>
        <v>213</v>
      </c>
      <c r="AV709">
        <f>(Table2[[#This Row],[Rank 1Y]]+Table2[[#This Row],[Rank 6M]]+Table2[[#This Row],[Rank Sharpe]])/3</f>
        <v>122.33333333333333</v>
      </c>
    </row>
    <row r="710" spans="1:48" x14ac:dyDescent="0.3">
      <c r="A710" t="s">
        <v>1455</v>
      </c>
      <c r="B710" t="s">
        <v>1456</v>
      </c>
      <c r="C710" t="s">
        <v>3155</v>
      </c>
      <c r="D710" t="s">
        <v>158</v>
      </c>
      <c r="E710">
        <v>7343.7280000000001</v>
      </c>
      <c r="F710">
        <v>392</v>
      </c>
      <c r="G710">
        <v>-35.273013370776603</v>
      </c>
      <c r="H710">
        <f>(Table2[[#This Row],[1Y Return vs Nifty]]-AVERAGE(Table2[1Y Return vs Nifty]))/_xlfn.STDEV.P(Table2[1Y Return vs Nifty])</f>
        <v>-1.0152245969813432</v>
      </c>
      <c r="I710">
        <v>-13.5449292075568</v>
      </c>
      <c r="J710">
        <f>(Table2[[#This Row],[1M Return vs Nifty]]-AVERAGE(Table2[1M Return vs Nifty]))/_xlfn.STDEV.P(Table2[1M Return vs Nifty])</f>
        <v>-1.3960133475734846</v>
      </c>
      <c r="K710">
        <v>-14.6166692563552</v>
      </c>
      <c r="L710">
        <f>(Table2[[#This Row],[6M Return vs Nifty]]-AVERAGE(Table2[6M Return vs Nifty]))/_xlfn.STDEV.P(Table2[6M Return vs Nifty])</f>
        <v>-0.90716823548087411</v>
      </c>
      <c r="M710">
        <v>-3.4988718891134698</v>
      </c>
      <c r="N710">
        <f>(Table2[[#This Row],[1W Return vs Nifty]]-AVERAGE(Table2[1W Return vs Nifty]))/_xlfn.STDEV.P(Table2[1W Return vs Nifty])</f>
        <v>-0.77302136717635328</v>
      </c>
      <c r="O710">
        <v>416.77</v>
      </c>
      <c r="P710">
        <v>436.766641735647</v>
      </c>
      <c r="Q710">
        <v>423.064361472874</v>
      </c>
      <c r="R710">
        <v>31.700736970295399</v>
      </c>
      <c r="S710" s="1">
        <f>(Table2[[#This Row],[Close Price]]-Table2[[#This Row],[20D EMA]])/Table2[[#This Row],[20D EMA]]</f>
        <v>-5.9433260551383219E-2</v>
      </c>
      <c r="T710" s="1">
        <f>(Table2[[#This Row],[Close Price]]-Table2[[#This Row],[50D EMA]])/Table2[[#This Row],[50D EMA]]</f>
        <v>-0.10249556046164809</v>
      </c>
      <c r="U710" s="1">
        <f>(Table2[[#This Row],[Close Price]]-Table2[[#This Row],[200D EMA]])/Table2[[#This Row],[200D EMA]]</f>
        <v>-7.3427034517219145E-2</v>
      </c>
      <c r="V710">
        <v>0.405323244776015</v>
      </c>
      <c r="W710">
        <v>388.8</v>
      </c>
      <c r="X710">
        <v>398.45</v>
      </c>
      <c r="Y710">
        <v>388.8</v>
      </c>
      <c r="Z710">
        <v>398.45</v>
      </c>
      <c r="AA710">
        <v>388.8</v>
      </c>
      <c r="AB710">
        <v>418.3</v>
      </c>
      <c r="AC710" s="1">
        <f>(Table2[[#This Row],[Close Price]]/Table2[[#This Row],[Day Low]])-1</f>
        <v>8.2304526748970819E-3</v>
      </c>
      <c r="AD710" s="1">
        <f>(Table2[[#This Row],[Day High]]/Table2[[#This Row],[Close Price]])-1</f>
        <v>1.645408163265305E-2</v>
      </c>
      <c r="AE710" s="1">
        <f>(Table2[[#This Row],[Close Price]]/Table2[[#This Row],[Current Week Low]])-1</f>
        <v>8.2304526748970819E-3</v>
      </c>
      <c r="AF710" s="1">
        <f>(Table2[[#This Row],[Current Week High]]/Table2[[#This Row],[Close Price]])-1</f>
        <v>1.645408163265305E-2</v>
      </c>
      <c r="AG710" s="1">
        <f>(Table2[[#This Row],[Close Price]]/Table2[[#This Row],[Current Month Low]])-1</f>
        <v>8.2304526748970819E-3</v>
      </c>
      <c r="AH710" s="1">
        <f>(Table2[[#This Row],[Current Month High]]/Table2[[#This Row],[Close Price]])-1</f>
        <v>6.7091836734693988E-2</v>
      </c>
      <c r="AI710">
        <v>39.668367346938702</v>
      </c>
      <c r="AJ710">
        <v>13.6231884057971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-0.08</v>
      </c>
      <c r="AM710" t="s">
        <v>3189</v>
      </c>
      <c r="AN710">
        <v>-7.95</v>
      </c>
      <c r="AO710" t="s">
        <v>3189</v>
      </c>
      <c r="AP710">
        <v>7.9873399310682006E-2</v>
      </c>
      <c r="AQ710">
        <f>(Table2[[#This Row],[Sharpe Ratio]]-AVERAGE(Table2[Sharpe Ratio]))/_xlfn.STDEV.P(Table2[Sharpe Ratio])</f>
        <v>0.17698650165974761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672</v>
      </c>
      <c r="AT710">
        <f>_xlfn.RANK.AVG(Table2[[#This Row],[6M Return vs Nifty Z-Score]],Table2[6M Return vs Nifty Z-Score])</f>
        <v>620</v>
      </c>
      <c r="AU710">
        <f>_xlfn.RANK.AVG(Table2[[#This Row],[Sharpe Ratio Z-Score]],Table2[Sharpe Ratio Z-Score])</f>
        <v>303</v>
      </c>
      <c r="AV710">
        <f>(Table2[[#This Row],[Rank 1Y]]+Table2[[#This Row],[Rank 6M]]+Table2[[#This Row],[Rank Sharpe]])/3</f>
        <v>531.66666666666663</v>
      </c>
    </row>
    <row r="711" spans="1:48" x14ac:dyDescent="0.3">
      <c r="A711" t="s">
        <v>1071</v>
      </c>
      <c r="B711" t="s">
        <v>1072</v>
      </c>
      <c r="C711" t="s">
        <v>3153</v>
      </c>
      <c r="D711" t="s">
        <v>78</v>
      </c>
      <c r="E711">
        <v>12334.387743855001</v>
      </c>
      <c r="F711">
        <v>345.35</v>
      </c>
      <c r="G711">
        <v>-33.339080682358102</v>
      </c>
      <c r="H711">
        <f>(Table2[[#This Row],[1Y Return vs Nifty]]-AVERAGE(Table2[1Y Return vs Nifty]))/_xlfn.STDEV.P(Table2[1Y Return vs Nifty])</f>
        <v>-0.98074357310709004</v>
      </c>
      <c r="I711">
        <v>2.6248774239994899</v>
      </c>
      <c r="J711">
        <f>(Table2[[#This Row],[1M Return vs Nifty]]-AVERAGE(Table2[1M Return vs Nifty]))/_xlfn.STDEV.P(Table2[1M Return vs Nifty])</f>
        <v>0.16795418594191258</v>
      </c>
      <c r="K711">
        <v>-0.471859344266984</v>
      </c>
      <c r="L711">
        <f>(Table2[[#This Row],[6M Return vs Nifty]]-AVERAGE(Table2[6M Return vs Nifty]))/_xlfn.STDEV.P(Table2[6M Return vs Nifty])</f>
        <v>-0.44905787537187586</v>
      </c>
      <c r="M711">
        <v>4.36881032601499</v>
      </c>
      <c r="N711">
        <f>(Table2[[#This Row],[1W Return vs Nifty]]-AVERAGE(Table2[1W Return vs Nifty]))/_xlfn.STDEV.P(Table2[1W Return vs Nifty])</f>
        <v>0.75029352419907835</v>
      </c>
      <c r="O711">
        <v>342.45</v>
      </c>
      <c r="P711">
        <v>341.96013903531099</v>
      </c>
      <c r="Q711">
        <v>342.154748529215</v>
      </c>
      <c r="R711">
        <v>55.509068354197403</v>
      </c>
      <c r="S711" s="1">
        <f>(Table2[[#This Row],[Close Price]]-Table2[[#This Row],[20D EMA]])/Table2[[#This Row],[20D EMA]]</f>
        <v>8.4683895459192124E-3</v>
      </c>
      <c r="T711" s="1">
        <f>(Table2[[#This Row],[Close Price]]-Table2[[#This Row],[50D EMA]])/Table2[[#This Row],[50D EMA]]</f>
        <v>9.9130295544153941E-3</v>
      </c>
      <c r="U711" s="1">
        <f>(Table2[[#This Row],[Close Price]]-Table2[[#This Row],[200D EMA]])/Table2[[#This Row],[200D EMA]]</f>
        <v>9.338615011248913E-3</v>
      </c>
      <c r="V711">
        <v>0.39485934791391403</v>
      </c>
      <c r="W711">
        <v>341.55</v>
      </c>
      <c r="X711">
        <v>350.25</v>
      </c>
      <c r="Y711">
        <v>341.55</v>
      </c>
      <c r="Z711">
        <v>350.25</v>
      </c>
      <c r="AA711">
        <v>335.8</v>
      </c>
      <c r="AB711">
        <v>357.45</v>
      </c>
      <c r="AC711" s="1">
        <f>(Table2[[#This Row],[Close Price]]/Table2[[#This Row],[Day Low]])-1</f>
        <v>1.1125750256185007E-2</v>
      </c>
      <c r="AD711" s="1">
        <f>(Table2[[#This Row],[Day High]]/Table2[[#This Row],[Close Price]])-1</f>
        <v>1.4188504415809877E-2</v>
      </c>
      <c r="AE711" s="1">
        <f>(Table2[[#This Row],[Close Price]]/Table2[[#This Row],[Current Week Low]])-1</f>
        <v>1.1125750256185007E-2</v>
      </c>
      <c r="AF711" s="1">
        <f>(Table2[[#This Row],[Current Week High]]/Table2[[#This Row],[Close Price]])-1</f>
        <v>1.4188504415809877E-2</v>
      </c>
      <c r="AG711" s="1">
        <f>(Table2[[#This Row],[Close Price]]/Table2[[#This Row],[Current Month Low]])-1</f>
        <v>2.8439547349612848E-2</v>
      </c>
      <c r="AH711" s="1">
        <f>(Table2[[#This Row],[Current Month High]]/Table2[[#This Row],[Close Price]])-1</f>
        <v>3.5036919067612526E-2</v>
      </c>
      <c r="AI711">
        <v>15.2454032141305</v>
      </c>
      <c r="AJ711">
        <v>18.5547545485753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-0.04</v>
      </c>
      <c r="AM711" t="s">
        <v>3189</v>
      </c>
      <c r="AN711">
        <v>0.12</v>
      </c>
      <c r="AO711" t="s">
        <v>3191</v>
      </c>
      <c r="AP711">
        <v>-0.101057638699678</v>
      </c>
      <c r="AQ711">
        <f>(Table2[[#This Row],[Sharpe Ratio]]-AVERAGE(Table2[Sharpe Ratio]))/_xlfn.STDEV.P(Table2[Sharpe Ratio])</f>
        <v>-1.92716525409267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664</v>
      </c>
      <c r="AT711">
        <f>_xlfn.RANK.AVG(Table2[[#This Row],[6M Return vs Nifty Z-Score]],Table2[6M Return vs Nifty Z-Score])</f>
        <v>469</v>
      </c>
      <c r="AU711">
        <f>_xlfn.RANK.AVG(Table2[[#This Row],[Sharpe Ratio Z-Score]],Table2[Sharpe Ratio Z-Score])</f>
        <v>724</v>
      </c>
      <c r="AV711">
        <f>(Table2[[#This Row],[Rank 1Y]]+Table2[[#This Row],[Rank 6M]]+Table2[[#This Row],[Rank Sharpe]])/3</f>
        <v>619</v>
      </c>
    </row>
    <row r="712" spans="1:48" x14ac:dyDescent="0.3">
      <c r="A712" t="s">
        <v>472</v>
      </c>
      <c r="B712" t="s">
        <v>473</v>
      </c>
      <c r="C712" t="s">
        <v>3155</v>
      </c>
      <c r="D712" t="s">
        <v>89</v>
      </c>
      <c r="E712">
        <v>45349.279687499999</v>
      </c>
      <c r="F712">
        <v>1237.1500000000001</v>
      </c>
      <c r="G712">
        <v>85.096149367122194</v>
      </c>
      <c r="H712">
        <f>(Table2[[#This Row],[1Y Return vs Nifty]]-AVERAGE(Table2[1Y Return vs Nifty]))/_xlfn.STDEV.P(Table2[1Y Return vs Nifty])</f>
        <v>1.1308955854555158</v>
      </c>
      <c r="I712">
        <v>-12.2466536654818</v>
      </c>
      <c r="J712">
        <f>(Table2[[#This Row],[1M Return vs Nifty]]-AVERAGE(Table2[1M Return vs Nifty]))/_xlfn.STDEV.P(Table2[1M Return vs Nifty])</f>
        <v>-1.2704422233400108</v>
      </c>
      <c r="K712">
        <v>29.041392722837699</v>
      </c>
      <c r="L712">
        <f>(Table2[[#This Row],[6M Return vs Nifty]]-AVERAGE(Table2[6M Return vs Nifty]))/_xlfn.STDEV.P(Table2[6M Return vs Nifty])</f>
        <v>0.50679283004442199</v>
      </c>
      <c r="M712">
        <v>0.23473006660156701</v>
      </c>
      <c r="N712">
        <f>(Table2[[#This Row],[1W Return vs Nifty]]-AVERAGE(Table2[1W Return vs Nifty]))/_xlfn.STDEV.P(Table2[1W Return vs Nifty])</f>
        <v>-5.0133570987410704E-2</v>
      </c>
      <c r="O712">
        <v>1324.55</v>
      </c>
      <c r="P712">
        <v>1367.9417808179601</v>
      </c>
      <c r="Q712">
        <v>1132.28589863309</v>
      </c>
      <c r="R712">
        <v>21.718148217688</v>
      </c>
      <c r="S712" s="1">
        <f>(Table2[[#This Row],[Close Price]]-Table2[[#This Row],[20D EMA]])/Table2[[#This Row],[20D EMA]]</f>
        <v>-6.5984674040239985E-2</v>
      </c>
      <c r="T712" s="1">
        <f>(Table2[[#This Row],[Close Price]]-Table2[[#This Row],[50D EMA]])/Table2[[#This Row],[50D EMA]]</f>
        <v>-9.5612095961973703E-2</v>
      </c>
      <c r="U712" s="1">
        <f>(Table2[[#This Row],[Close Price]]-Table2[[#This Row],[200D EMA]])/Table2[[#This Row],[200D EMA]]</f>
        <v>9.261274161720405E-2</v>
      </c>
      <c r="V712">
        <v>0.39392774618167098</v>
      </c>
      <c r="W712">
        <v>1226</v>
      </c>
      <c r="X712">
        <v>1289.7</v>
      </c>
      <c r="Y712">
        <v>1226</v>
      </c>
      <c r="Z712">
        <v>1289.7</v>
      </c>
      <c r="AA712">
        <v>1226</v>
      </c>
      <c r="AB712">
        <v>1366</v>
      </c>
      <c r="AC712" s="1">
        <f>(Table2[[#This Row],[Close Price]]/Table2[[#This Row],[Day Low]])-1</f>
        <v>9.0946166394780814E-3</v>
      </c>
      <c r="AD712" s="1">
        <f>(Table2[[#This Row],[Day High]]/Table2[[#This Row],[Close Price]])-1</f>
        <v>4.2476660065473126E-2</v>
      </c>
      <c r="AE712" s="1">
        <f>(Table2[[#This Row],[Close Price]]/Table2[[#This Row],[Current Week Low]])-1</f>
        <v>9.0946166394780814E-3</v>
      </c>
      <c r="AF712" s="1">
        <f>(Table2[[#This Row],[Current Week High]]/Table2[[#This Row],[Close Price]])-1</f>
        <v>4.2476660065473126E-2</v>
      </c>
      <c r="AG712" s="1">
        <f>(Table2[[#This Row],[Close Price]]/Table2[[#This Row],[Current Month Low]])-1</f>
        <v>9.0946166394780814E-3</v>
      </c>
      <c r="AH712" s="1">
        <f>(Table2[[#This Row],[Current Month High]]/Table2[[#This Row],[Close Price]])-1</f>
        <v>0.10415066887604563</v>
      </c>
      <c r="AI712">
        <v>45.067291759285403</v>
      </c>
      <c r="AJ712">
        <v>174.92222222222199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0</v>
      </c>
      <c r="AM712">
        <v>0</v>
      </c>
      <c r="AN712">
        <v>-5.16</v>
      </c>
      <c r="AO712" t="s">
        <v>3189</v>
      </c>
      <c r="AP712">
        <v>0.18733718525944801</v>
      </c>
      <c r="AQ712">
        <f>(Table2[[#This Row],[Sharpe Ratio]]-AVERAGE(Table2[Sharpe Ratio]))/_xlfn.STDEV.P(Table2[Sharpe Ratio])</f>
        <v>1.4267450636536851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82</v>
      </c>
      <c r="AT712">
        <f>_xlfn.RANK.AVG(Table2[[#This Row],[6M Return vs Nifty Z-Score]],Table2[6M Return vs Nifty Z-Score])</f>
        <v>186</v>
      </c>
      <c r="AU712">
        <f>_xlfn.RANK.AVG(Table2[[#This Row],[Sharpe Ratio Z-Score]],Table2[Sharpe Ratio Z-Score])</f>
        <v>59</v>
      </c>
      <c r="AV712">
        <f>(Table2[[#This Row],[Rank 1Y]]+Table2[[#This Row],[Rank 6M]]+Table2[[#This Row],[Rank Sharpe]])/3</f>
        <v>109</v>
      </c>
    </row>
    <row r="713" spans="1:48" x14ac:dyDescent="0.3">
      <c r="A713" t="s">
        <v>2310</v>
      </c>
      <c r="B713" t="s">
        <v>2311</v>
      </c>
      <c r="C713" t="s">
        <v>3148</v>
      </c>
      <c r="D713" t="s">
        <v>713</v>
      </c>
      <c r="E713">
        <v>2392.1543937599999</v>
      </c>
      <c r="F713">
        <v>449.6</v>
      </c>
      <c r="G713">
        <v>-41.698650095614802</v>
      </c>
      <c r="H713">
        <f>(Table2[[#This Row],[1Y Return vs Nifty]]-AVERAGE(Table2[1Y Return vs Nifty]))/_xlfn.STDEV.P(Table2[1Y Return vs Nifty])</f>
        <v>-1.1297903906324176</v>
      </c>
      <c r="I713">
        <v>-8.5279126642343392</v>
      </c>
      <c r="J713">
        <f>(Table2[[#This Row],[1M Return vs Nifty]]-AVERAGE(Table2[1M Return vs Nifty]))/_xlfn.STDEV.P(Table2[1M Return vs Nifty])</f>
        <v>-0.91076011185740735</v>
      </c>
      <c r="K713">
        <v>-9.5761513860200296</v>
      </c>
      <c r="L713">
        <f>(Table2[[#This Row],[6M Return vs Nifty]]-AVERAGE(Table2[6M Return vs Nifty]))/_xlfn.STDEV.P(Table2[6M Return vs Nifty])</f>
        <v>-0.74392012744220004</v>
      </c>
      <c r="M713">
        <v>3.12519144831115</v>
      </c>
      <c r="N713">
        <f>(Table2[[#This Row],[1W Return vs Nifty]]-AVERAGE(Table2[1W Return vs Nifty]))/_xlfn.STDEV.P(Table2[1W Return vs Nifty])</f>
        <v>0.50950810559648796</v>
      </c>
      <c r="O713">
        <v>460.31</v>
      </c>
      <c r="P713">
        <v>469.98119576862501</v>
      </c>
      <c r="Q713">
        <v>482.330552903311</v>
      </c>
      <c r="R713">
        <v>41.749392626431003</v>
      </c>
      <c r="S713" s="1">
        <f>(Table2[[#This Row],[Close Price]]-Table2[[#This Row],[20D EMA]])/Table2[[#This Row],[20D EMA]]</f>
        <v>-2.3266928808846166E-2</v>
      </c>
      <c r="T713" s="1">
        <f>(Table2[[#This Row],[Close Price]]-Table2[[#This Row],[50D EMA]])/Table2[[#This Row],[50D EMA]]</f>
        <v>-4.3365981345897919E-2</v>
      </c>
      <c r="U713" s="1">
        <f>(Table2[[#This Row],[Close Price]]-Table2[[#This Row],[200D EMA]])/Table2[[#This Row],[200D EMA]]</f>
        <v>-6.7859173975802892E-2</v>
      </c>
      <c r="V713">
        <v>0.382720759358602</v>
      </c>
      <c r="W713">
        <v>448.1</v>
      </c>
      <c r="X713">
        <v>459.7</v>
      </c>
      <c r="Y713">
        <v>448.1</v>
      </c>
      <c r="Z713">
        <v>459.7</v>
      </c>
      <c r="AA713">
        <v>441</v>
      </c>
      <c r="AB713">
        <v>470</v>
      </c>
      <c r="AC713" s="1">
        <f>(Table2[[#This Row],[Close Price]]/Table2[[#This Row],[Day Low]])-1</f>
        <v>3.3474670832402964E-3</v>
      </c>
      <c r="AD713" s="1">
        <f>(Table2[[#This Row],[Day High]]/Table2[[#This Row],[Close Price]])-1</f>
        <v>2.2464412811387779E-2</v>
      </c>
      <c r="AE713" s="1">
        <f>(Table2[[#This Row],[Close Price]]/Table2[[#This Row],[Current Week Low]])-1</f>
        <v>3.3474670832402964E-3</v>
      </c>
      <c r="AF713" s="1">
        <f>(Table2[[#This Row],[Current Week High]]/Table2[[#This Row],[Close Price]])-1</f>
        <v>2.2464412811387779E-2</v>
      </c>
      <c r="AG713" s="1">
        <f>(Table2[[#This Row],[Close Price]]/Table2[[#This Row],[Current Month Low]])-1</f>
        <v>1.9501133786848035E-2</v>
      </c>
      <c r="AH713" s="1">
        <f>(Table2[[#This Row],[Current Month High]]/Table2[[#This Row],[Close Price]])-1</f>
        <v>4.5373665480427094E-2</v>
      </c>
      <c r="AI713">
        <v>27.7580071174377</v>
      </c>
      <c r="AJ713">
        <v>15.5487021331277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-0.19</v>
      </c>
      <c r="AM713" t="s">
        <v>3189</v>
      </c>
      <c r="AN713">
        <v>-2.0099999999999998</v>
      </c>
      <c r="AO713" t="s">
        <v>3189</v>
      </c>
      <c r="AP713">
        <v>-0.10297550245183</v>
      </c>
      <c r="AQ713">
        <f>(Table2[[#This Row],[Sharpe Ratio]]-AVERAGE(Table2[Sharpe Ratio]))/_xlfn.STDEV.P(Table2[Sharpe Ratio])</f>
        <v>-1.9494692016395441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689</v>
      </c>
      <c r="AT713">
        <f>_xlfn.RANK.AVG(Table2[[#This Row],[6M Return vs Nifty Z-Score]],Table2[6M Return vs Nifty Z-Score])</f>
        <v>566</v>
      </c>
      <c r="AU713">
        <f>_xlfn.RANK.AVG(Table2[[#This Row],[Sharpe Ratio Z-Score]],Table2[Sharpe Ratio Z-Score])</f>
        <v>726</v>
      </c>
      <c r="AV713">
        <f>(Table2[[#This Row],[Rank 1Y]]+Table2[[#This Row],[Rank 6M]]+Table2[[#This Row],[Rank Sharpe]])/3</f>
        <v>660.33333333333337</v>
      </c>
    </row>
    <row r="714" spans="1:48" x14ac:dyDescent="0.3">
      <c r="A714" t="s">
        <v>676</v>
      </c>
      <c r="B714" t="s">
        <v>677</v>
      </c>
      <c r="C714" t="s">
        <v>3145</v>
      </c>
      <c r="D714" t="s">
        <v>678</v>
      </c>
      <c r="E714">
        <v>27197.904780090001</v>
      </c>
      <c r="F714">
        <v>283.05</v>
      </c>
      <c r="G714">
        <v>63.770082380292301</v>
      </c>
      <c r="H714">
        <f>(Table2[[#This Row],[1Y Return vs Nifty]]-AVERAGE(Table2[1Y Return vs Nifty]))/_xlfn.STDEV.P(Table2[1Y Return vs Nifty])</f>
        <v>0.750662793838484</v>
      </c>
      <c r="I714">
        <v>-3.4968615737166</v>
      </c>
      <c r="J714">
        <f>(Table2[[#This Row],[1M Return vs Nifty]]-AVERAGE(Table2[1M Return vs Nifty]))/_xlfn.STDEV.P(Table2[1M Return vs Nifty])</f>
        <v>-0.42414943404810385</v>
      </c>
      <c r="K714">
        <v>-4.0287467381420097</v>
      </c>
      <c r="L714">
        <f>(Table2[[#This Row],[6M Return vs Nifty]]-AVERAGE(Table2[6M Return vs Nifty]))/_xlfn.STDEV.P(Table2[6M Return vs Nifty])</f>
        <v>-0.56425539128071189</v>
      </c>
      <c r="M714">
        <v>-4.1524315040503703</v>
      </c>
      <c r="N714">
        <f>(Table2[[#This Row],[1W Return vs Nifty]]-AVERAGE(Table2[1W Return vs Nifty]))/_xlfn.STDEV.P(Table2[1W Return vs Nifty])</f>
        <v>-0.89956144170054009</v>
      </c>
      <c r="O714">
        <v>295.93</v>
      </c>
      <c r="P714">
        <v>297.67566676566702</v>
      </c>
      <c r="Q714">
        <v>278.98489728416598</v>
      </c>
      <c r="R714">
        <v>27.266810862899899</v>
      </c>
      <c r="S714" s="1">
        <f>(Table2[[#This Row],[Close Price]]-Table2[[#This Row],[20D EMA]])/Table2[[#This Row],[20D EMA]]</f>
        <v>-4.3523806305545212E-2</v>
      </c>
      <c r="T714" s="1">
        <f>(Table2[[#This Row],[Close Price]]-Table2[[#This Row],[50D EMA]])/Table2[[#This Row],[50D EMA]]</f>
        <v>-4.9132893274680942E-2</v>
      </c>
      <c r="U714" s="1">
        <f>(Table2[[#This Row],[Close Price]]-Table2[[#This Row],[200D EMA]])/Table2[[#This Row],[200D EMA]]</f>
        <v>1.4571049384416796E-2</v>
      </c>
      <c r="V714">
        <v>0.38054364245179301</v>
      </c>
      <c r="W714">
        <v>278</v>
      </c>
      <c r="X714">
        <v>288.89999999999998</v>
      </c>
      <c r="Y714">
        <v>278</v>
      </c>
      <c r="Z714">
        <v>288.89999999999998</v>
      </c>
      <c r="AA714">
        <v>278</v>
      </c>
      <c r="AB714">
        <v>306.5</v>
      </c>
      <c r="AC714" s="1">
        <f>(Table2[[#This Row],[Close Price]]/Table2[[#This Row],[Day Low]])-1</f>
        <v>1.8165467625899323E-2</v>
      </c>
      <c r="AD714" s="1">
        <f>(Table2[[#This Row],[Day High]]/Table2[[#This Row],[Close Price]])-1</f>
        <v>2.0667726550079424E-2</v>
      </c>
      <c r="AE714" s="1">
        <f>(Table2[[#This Row],[Close Price]]/Table2[[#This Row],[Current Week Low]])-1</f>
        <v>1.8165467625899323E-2</v>
      </c>
      <c r="AF714" s="1">
        <f>(Table2[[#This Row],[Current Week High]]/Table2[[#This Row],[Close Price]])-1</f>
        <v>2.0667726550079424E-2</v>
      </c>
      <c r="AG714" s="1">
        <f>(Table2[[#This Row],[Close Price]]/Table2[[#This Row],[Current Month Low]])-1</f>
        <v>1.8165467625899323E-2</v>
      </c>
      <c r="AH714" s="1">
        <f>(Table2[[#This Row],[Current Month High]]/Table2[[#This Row],[Close Price]])-1</f>
        <v>8.2847553435788646E-2</v>
      </c>
      <c r="AI714">
        <v>35.771065182829801</v>
      </c>
      <c r="AJ714">
        <v>127.34939759036099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-0.14000000000000001</v>
      </c>
      <c r="AM714" t="s">
        <v>3189</v>
      </c>
      <c r="AN714">
        <v>-6.54</v>
      </c>
      <c r="AO714" t="s">
        <v>3189</v>
      </c>
      <c r="AP714">
        <v>8.1598733607676999E-2</v>
      </c>
      <c r="AQ714">
        <f>(Table2[[#This Row],[Sharpe Ratio]]-AVERAGE(Table2[Sharpe Ratio]))/_xlfn.STDEV.P(Table2[Sharpe Ratio])</f>
        <v>0.19705141274522983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129</v>
      </c>
      <c r="AT714">
        <f>_xlfn.RANK.AVG(Table2[[#This Row],[6M Return vs Nifty Z-Score]],Table2[6M Return vs Nifty Z-Score])</f>
        <v>508</v>
      </c>
      <c r="AU714">
        <f>_xlfn.RANK.AVG(Table2[[#This Row],[Sharpe Ratio Z-Score]],Table2[Sharpe Ratio Z-Score])</f>
        <v>295</v>
      </c>
      <c r="AV714">
        <f>(Table2[[#This Row],[Rank 1Y]]+Table2[[#This Row],[Rank 6M]]+Table2[[#This Row],[Rank Sharpe]])/3</f>
        <v>310.66666666666669</v>
      </c>
    </row>
    <row r="715" spans="1:48" x14ac:dyDescent="0.3">
      <c r="A715" t="s">
        <v>446</v>
      </c>
      <c r="B715" t="s">
        <v>447</v>
      </c>
      <c r="C715" t="s">
        <v>3144</v>
      </c>
      <c r="D715" t="s">
        <v>34</v>
      </c>
      <c r="E715">
        <v>50418.896221055998</v>
      </c>
      <c r="F715">
        <v>58.08</v>
      </c>
      <c r="G715">
        <v>17.063582428487699</v>
      </c>
      <c r="H715">
        <f>(Table2[[#This Row],[1Y Return vs Nifty]]-AVERAGE(Table2[1Y Return vs Nifty]))/_xlfn.STDEV.P(Table2[1Y Return vs Nifty])</f>
        <v>-8.2090046819048315E-2</v>
      </c>
      <c r="I715">
        <v>-4.0613813390450302</v>
      </c>
      <c r="J715">
        <f>(Table2[[#This Row],[1M Return vs Nifty]]-AVERAGE(Table2[1M Return vs Nifty]))/_xlfn.STDEV.P(Table2[1M Return vs Nifty])</f>
        <v>-0.47875061791621421</v>
      </c>
      <c r="K715">
        <v>-17.4088969418037</v>
      </c>
      <c r="L715">
        <f>(Table2[[#This Row],[6M Return vs Nifty]]-AVERAGE(Table2[6M Return vs Nifty]))/_xlfn.STDEV.P(Table2[6M Return vs Nifty])</f>
        <v>-0.99760058759003611</v>
      </c>
      <c r="M715">
        <v>-1.97759570332471</v>
      </c>
      <c r="N715">
        <f>(Table2[[#This Row],[1W Return vs Nifty]]-AVERAGE(Table2[1W Return vs Nifty]))/_xlfn.STDEV.P(Table2[1W Return vs Nifty])</f>
        <v>-0.47847684893808096</v>
      </c>
      <c r="O715">
        <v>60.3</v>
      </c>
      <c r="P715">
        <v>61.259064554627997</v>
      </c>
      <c r="Q715">
        <v>57.760772728270503</v>
      </c>
      <c r="R715">
        <v>24.037420354492099</v>
      </c>
      <c r="S715" s="1">
        <f>(Table2[[#This Row],[Close Price]]-Table2[[#This Row],[20D EMA]])/Table2[[#This Row],[20D EMA]]</f>
        <v>-3.6815920398009933E-2</v>
      </c>
      <c r="T715" s="1">
        <f>(Table2[[#This Row],[Close Price]]-Table2[[#This Row],[50D EMA]])/Table2[[#This Row],[50D EMA]]</f>
        <v>-5.1895414625423415E-2</v>
      </c>
      <c r="U715" s="1">
        <f>(Table2[[#This Row],[Close Price]]-Table2[[#This Row],[200D EMA]])/Table2[[#This Row],[200D EMA]]</f>
        <v>5.5267140076409073E-3</v>
      </c>
      <c r="V715">
        <v>0.37202920490477798</v>
      </c>
      <c r="W715">
        <v>57.36</v>
      </c>
      <c r="X715">
        <v>59.09</v>
      </c>
      <c r="Y715">
        <v>57.36</v>
      </c>
      <c r="Z715">
        <v>59.09</v>
      </c>
      <c r="AA715">
        <v>57.36</v>
      </c>
      <c r="AB715">
        <v>61.26</v>
      </c>
      <c r="AC715" s="1">
        <f>(Table2[[#This Row],[Close Price]]/Table2[[#This Row],[Day Low]])-1</f>
        <v>1.2552301255230214E-2</v>
      </c>
      <c r="AD715" s="1">
        <f>(Table2[[#This Row],[Day High]]/Table2[[#This Row],[Close Price]])-1</f>
        <v>1.7389807162534465E-2</v>
      </c>
      <c r="AE715" s="1">
        <f>(Table2[[#This Row],[Close Price]]/Table2[[#This Row],[Current Week Low]])-1</f>
        <v>1.2552301255230214E-2</v>
      </c>
      <c r="AF715" s="1">
        <f>(Table2[[#This Row],[Current Week High]]/Table2[[#This Row],[Close Price]])-1</f>
        <v>1.7389807162534465E-2</v>
      </c>
      <c r="AG715" s="1">
        <f>(Table2[[#This Row],[Close Price]]/Table2[[#This Row],[Current Month Low]])-1</f>
        <v>1.2552301255230214E-2</v>
      </c>
      <c r="AH715" s="1">
        <f>(Table2[[#This Row],[Current Month High]]/Table2[[#This Row],[Close Price]])-1</f>
        <v>5.475206611570238E-2</v>
      </c>
      <c r="AI715">
        <v>32.403581267217596</v>
      </c>
      <c r="AJ715">
        <v>58.688524590163901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</v>
      </c>
      <c r="AM715" t="s">
        <v>3189</v>
      </c>
      <c r="AN715">
        <v>-4.3</v>
      </c>
      <c r="AO715" t="s">
        <v>3189</v>
      </c>
      <c r="AP715">
        <v>9.9439182945130003E-2</v>
      </c>
      <c r="AQ715">
        <f>(Table2[[#This Row],[Sharpe Ratio]]-AVERAGE(Table2[Sharpe Ratio]))/_xlfn.STDEV.P(Table2[Sharpe Ratio])</f>
        <v>0.40452832333844896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329</v>
      </c>
      <c r="AT715">
        <f>_xlfn.RANK.AVG(Table2[[#This Row],[6M Return vs Nifty Z-Score]],Table2[6M Return vs Nifty Z-Score])</f>
        <v>651</v>
      </c>
      <c r="AU715">
        <f>_xlfn.RANK.AVG(Table2[[#This Row],[Sharpe Ratio Z-Score]],Table2[Sharpe Ratio Z-Score])</f>
        <v>235</v>
      </c>
      <c r="AV715">
        <f>(Table2[[#This Row],[Rank 1Y]]+Table2[[#This Row],[Rank 6M]]+Table2[[#This Row],[Rank Sharpe]])/3</f>
        <v>405</v>
      </c>
    </row>
    <row r="716" spans="1:48" x14ac:dyDescent="0.3">
      <c r="A716" t="s">
        <v>2327</v>
      </c>
      <c r="B716" t="s">
        <v>2328</v>
      </c>
      <c r="C716" t="s">
        <v>3153</v>
      </c>
      <c r="D716" t="s">
        <v>78</v>
      </c>
      <c r="E716">
        <v>2335.5253659999998</v>
      </c>
      <c r="F716">
        <v>90.41</v>
      </c>
      <c r="G716">
        <v>-45.876538484657701</v>
      </c>
      <c r="H716">
        <f>(Table2[[#This Row],[1Y Return vs Nifty]]-AVERAGE(Table2[1Y Return vs Nifty]))/_xlfn.STDEV.P(Table2[1Y Return vs Nifty])</f>
        <v>-1.2042799890291216</v>
      </c>
      <c r="I716">
        <v>-9.0106207847218691</v>
      </c>
      <c r="J716">
        <f>(Table2[[#This Row],[1M Return vs Nifty]]-AVERAGE(Table2[1M Return vs Nifty]))/_xlfn.STDEV.P(Table2[1M Return vs Nifty])</f>
        <v>-0.95744835283695173</v>
      </c>
      <c r="K716">
        <v>-20.900025370456898</v>
      </c>
      <c r="L716">
        <f>(Table2[[#This Row],[6M Return vs Nifty]]-AVERAGE(Table2[6M Return vs Nifty]))/_xlfn.STDEV.P(Table2[6M Return vs Nifty])</f>
        <v>-1.1106683567277671</v>
      </c>
      <c r="M716">
        <v>-1.8577204063046</v>
      </c>
      <c r="N716">
        <f>(Table2[[#This Row],[1W Return vs Nifty]]-AVERAGE(Table2[1W Return vs Nifty]))/_xlfn.STDEV.P(Table2[1W Return vs Nifty])</f>
        <v>-0.45526698610101096</v>
      </c>
      <c r="O716">
        <v>90.15</v>
      </c>
      <c r="P716">
        <v>92.579809622498004</v>
      </c>
      <c r="Q716">
        <v>97.952084855428694</v>
      </c>
      <c r="R716">
        <v>55.820570723804202</v>
      </c>
      <c r="S716" s="1">
        <f>(Table2[[#This Row],[Close Price]]-Table2[[#This Row],[20D EMA]])/Table2[[#This Row],[20D EMA]]</f>
        <v>2.884082085413099E-3</v>
      </c>
      <c r="T716" s="1">
        <f>(Table2[[#This Row],[Close Price]]-Table2[[#This Row],[50D EMA]])/Table2[[#This Row],[50D EMA]]</f>
        <v>-2.3437179568046099E-2</v>
      </c>
      <c r="U716" s="1">
        <f>(Table2[[#This Row],[Close Price]]-Table2[[#This Row],[200D EMA]])/Table2[[#This Row],[200D EMA]]</f>
        <v>-7.6997696032303498E-2</v>
      </c>
      <c r="V716">
        <v>0.36646099684162498</v>
      </c>
      <c r="W716">
        <v>85.74</v>
      </c>
      <c r="X716">
        <v>91.4</v>
      </c>
      <c r="Y716">
        <v>85.74</v>
      </c>
      <c r="Z716">
        <v>91.4</v>
      </c>
      <c r="AA716">
        <v>85.74</v>
      </c>
      <c r="AB716">
        <v>91.4</v>
      </c>
      <c r="AC716" s="1">
        <f>(Table2[[#This Row],[Close Price]]/Table2[[#This Row],[Day Low]])-1</f>
        <v>5.4466993235362748E-2</v>
      </c>
      <c r="AD716" s="1">
        <f>(Table2[[#This Row],[Day High]]/Table2[[#This Row],[Close Price]])-1</f>
        <v>1.0950116137595556E-2</v>
      </c>
      <c r="AE716" s="1">
        <f>(Table2[[#This Row],[Close Price]]/Table2[[#This Row],[Current Week Low]])-1</f>
        <v>5.4466993235362748E-2</v>
      </c>
      <c r="AF716" s="1">
        <f>(Table2[[#This Row],[Current Week High]]/Table2[[#This Row],[Close Price]])-1</f>
        <v>1.0950116137595556E-2</v>
      </c>
      <c r="AG716" s="1">
        <f>(Table2[[#This Row],[Close Price]]/Table2[[#This Row],[Current Month Low]])-1</f>
        <v>5.4466993235362748E-2</v>
      </c>
      <c r="AH716" s="1">
        <f>(Table2[[#This Row],[Current Month High]]/Table2[[#This Row],[Close Price]])-1</f>
        <v>1.0950116137595556E-2</v>
      </c>
      <c r="AI716">
        <v>72.547284592412296</v>
      </c>
      <c r="AJ716">
        <v>9.0591073582629598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-0.12</v>
      </c>
      <c r="AM716" t="s">
        <v>3189</v>
      </c>
      <c r="AN716">
        <v>-1.55</v>
      </c>
      <c r="AO716" t="s">
        <v>3189</v>
      </c>
      <c r="AP716">
        <v>2.8529271423302999E-2</v>
      </c>
      <c r="AQ716">
        <f>(Table2[[#This Row],[Sharpe Ratio]]-AVERAGE(Table2[Sharpe Ratio]))/_xlfn.STDEV.P(Table2[Sharpe Ratio])</f>
        <v>-0.42012407720963985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703</v>
      </c>
      <c r="AT716">
        <f>_xlfn.RANK.AVG(Table2[[#This Row],[6M Return vs Nifty Z-Score]],Table2[6M Return vs Nifty Z-Score])</f>
        <v>678</v>
      </c>
      <c r="AU716">
        <f>_xlfn.RANK.AVG(Table2[[#This Row],[Sharpe Ratio Z-Score]],Table2[Sharpe Ratio Z-Score])</f>
        <v>447</v>
      </c>
      <c r="AV716">
        <f>(Table2[[#This Row],[Rank 1Y]]+Table2[[#This Row],[Rank 6M]]+Table2[[#This Row],[Rank Sharpe]])/3</f>
        <v>609.33333333333337</v>
      </c>
    </row>
    <row r="717" spans="1:48" x14ac:dyDescent="0.3">
      <c r="A717" t="s">
        <v>1280</v>
      </c>
      <c r="B717" t="s">
        <v>1281</v>
      </c>
      <c r="C717" t="s">
        <v>3155</v>
      </c>
      <c r="D717" t="s">
        <v>769</v>
      </c>
      <c r="E717">
        <v>8971.6361356179896</v>
      </c>
      <c r="F717">
        <v>224.59</v>
      </c>
      <c r="G717">
        <v>14.8618334457614</v>
      </c>
      <c r="H717">
        <f>(Table2[[#This Row],[1Y Return vs Nifty]]-AVERAGE(Table2[1Y Return vs Nifty]))/_xlfn.STDEV.P(Table2[1Y Return vs Nifty])</f>
        <v>-0.12134609729750674</v>
      </c>
      <c r="I717">
        <v>-11.595052082115201</v>
      </c>
      <c r="J717">
        <f>(Table2[[#This Row],[1M Return vs Nifty]]-AVERAGE(Table2[1M Return vs Nifty]))/_xlfn.STDEV.P(Table2[1M Return vs Nifty])</f>
        <v>-1.2074183576628672</v>
      </c>
      <c r="K717">
        <v>18.4746446139143</v>
      </c>
      <c r="L717">
        <f>(Table2[[#This Row],[6M Return vs Nifty]]-AVERAGE(Table2[6M Return vs Nifty]))/_xlfn.STDEV.P(Table2[6M Return vs Nifty])</f>
        <v>0.16456576503289008</v>
      </c>
      <c r="M717">
        <v>-6.5325125802405202</v>
      </c>
      <c r="N717">
        <f>(Table2[[#This Row],[1W Return vs Nifty]]-AVERAGE(Table2[1W Return vs Nifty]))/_xlfn.STDEV.P(Table2[1W Return vs Nifty])</f>
        <v>-1.3603849532386356</v>
      </c>
      <c r="O717">
        <v>240.65</v>
      </c>
      <c r="P717">
        <v>242.001201231556</v>
      </c>
      <c r="Q717">
        <v>200.673982688976</v>
      </c>
      <c r="R717">
        <v>26.065052460294801</v>
      </c>
      <c r="S717" s="1">
        <f>(Table2[[#This Row],[Close Price]]-Table2[[#This Row],[20D EMA]])/Table2[[#This Row],[20D EMA]]</f>
        <v>-6.6735923540411399E-2</v>
      </c>
      <c r="T717" s="1">
        <f>(Table2[[#This Row],[Close Price]]-Table2[[#This Row],[50D EMA]])/Table2[[#This Row],[50D EMA]]</f>
        <v>-7.1946755400177906E-2</v>
      </c>
      <c r="U717" s="1">
        <f>(Table2[[#This Row],[Close Price]]-Table2[[#This Row],[200D EMA]])/Table2[[#This Row],[200D EMA]]</f>
        <v>0.11917846544208659</v>
      </c>
      <c r="V717">
        <v>0.36399224925821799</v>
      </c>
      <c r="W717">
        <v>221.61</v>
      </c>
      <c r="X717">
        <v>227.96</v>
      </c>
      <c r="Y717">
        <v>221.61</v>
      </c>
      <c r="Z717">
        <v>227.96</v>
      </c>
      <c r="AA717">
        <v>220</v>
      </c>
      <c r="AB717">
        <v>243.98</v>
      </c>
      <c r="AC717" s="1">
        <f>(Table2[[#This Row],[Close Price]]/Table2[[#This Row],[Day Low]])-1</f>
        <v>1.344704661342E-2</v>
      </c>
      <c r="AD717" s="1">
        <f>(Table2[[#This Row],[Day High]]/Table2[[#This Row],[Close Price]])-1</f>
        <v>1.5005120441693665E-2</v>
      </c>
      <c r="AE717" s="1">
        <f>(Table2[[#This Row],[Close Price]]/Table2[[#This Row],[Current Week Low]])-1</f>
        <v>1.344704661342E-2</v>
      </c>
      <c r="AF717" s="1">
        <f>(Table2[[#This Row],[Current Week High]]/Table2[[#This Row],[Close Price]])-1</f>
        <v>1.5005120441693665E-2</v>
      </c>
      <c r="AG717" s="1">
        <f>(Table2[[#This Row],[Close Price]]/Table2[[#This Row],[Current Month Low]])-1</f>
        <v>2.0863636363636306E-2</v>
      </c>
      <c r="AH717" s="1">
        <f>(Table2[[#This Row],[Current Month High]]/Table2[[#This Row],[Close Price]])-1</f>
        <v>8.6335099514671221E-2</v>
      </c>
      <c r="AI717">
        <v>32.013891980943001</v>
      </c>
      <c r="AJ717">
        <v>102.881662149954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0.08</v>
      </c>
      <c r="AM717" t="s">
        <v>3191</v>
      </c>
      <c r="AN717">
        <v>-7.73</v>
      </c>
      <c r="AO717" t="s">
        <v>3189</v>
      </c>
      <c r="AP717">
        <v>0.17466546269559599</v>
      </c>
      <c r="AQ717">
        <f>(Table2[[#This Row],[Sharpe Ratio]]-AVERAGE(Table2[Sharpe Ratio]))/_xlfn.STDEV.P(Table2[Sharpe Ratio])</f>
        <v>1.2793782681367654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342</v>
      </c>
      <c r="AT717">
        <f>_xlfn.RANK.AVG(Table2[[#This Row],[6M Return vs Nifty Z-Score]],Table2[6M Return vs Nifty Z-Score])</f>
        <v>271</v>
      </c>
      <c r="AU717">
        <f>_xlfn.RANK.AVG(Table2[[#This Row],[Sharpe Ratio Z-Score]],Table2[Sharpe Ratio Z-Score])</f>
        <v>73</v>
      </c>
      <c r="AV717">
        <f>(Table2[[#This Row],[Rank 1Y]]+Table2[[#This Row],[Rank 6M]]+Table2[[#This Row],[Rank Sharpe]])/3</f>
        <v>228.66666666666666</v>
      </c>
    </row>
    <row r="718" spans="1:48" x14ac:dyDescent="0.3">
      <c r="A718" t="s">
        <v>1032</v>
      </c>
      <c r="B718" t="s">
        <v>1033</v>
      </c>
      <c r="C718" t="s">
        <v>3142</v>
      </c>
      <c r="D718" t="s">
        <v>18</v>
      </c>
      <c r="E718">
        <v>13358.841694000001</v>
      </c>
      <c r="F718">
        <v>897.1</v>
      </c>
      <c r="G718">
        <v>49.966680186809299</v>
      </c>
      <c r="H718">
        <f>(Table2[[#This Row],[1Y Return vs Nifty]]-AVERAGE(Table2[1Y Return vs Nifty]))/_xlfn.STDEV.P(Table2[1Y Return vs Nifty])</f>
        <v>0.50455524137313912</v>
      </c>
      <c r="I718">
        <v>-3.4897116671428301</v>
      </c>
      <c r="J718">
        <f>(Table2[[#This Row],[1M Return vs Nifty]]-AVERAGE(Table2[1M Return vs Nifty]))/_xlfn.STDEV.P(Table2[1M Return vs Nifty])</f>
        <v>-0.42345788454452343</v>
      </c>
      <c r="K718">
        <v>-9.8240716555311796</v>
      </c>
      <c r="L718">
        <f>(Table2[[#This Row],[6M Return vs Nifty]]-AVERAGE(Table2[6M Return vs Nifty]))/_xlfn.STDEV.P(Table2[6M Return vs Nifty])</f>
        <v>-0.75194956330241691</v>
      </c>
      <c r="M718">
        <v>-5.5052658104636896</v>
      </c>
      <c r="N718">
        <f>(Table2[[#This Row],[1W Return vs Nifty]]-AVERAGE(Table2[1W Return vs Nifty]))/_xlfn.STDEV.P(Table2[1W Return vs Nifty])</f>
        <v>-1.1614927943116489</v>
      </c>
      <c r="O718">
        <v>965.69</v>
      </c>
      <c r="P718">
        <v>973.57978044896197</v>
      </c>
      <c r="Q718">
        <v>866.953800066177</v>
      </c>
      <c r="R718">
        <v>22.480727808323401</v>
      </c>
      <c r="S718" s="1">
        <f>(Table2[[#This Row],[Close Price]]-Table2[[#This Row],[20D EMA]])/Table2[[#This Row],[20D EMA]]</f>
        <v>-7.1026934109289758E-2</v>
      </c>
      <c r="T718" s="1">
        <f>(Table2[[#This Row],[Close Price]]-Table2[[#This Row],[50D EMA]])/Table2[[#This Row],[50D EMA]]</f>
        <v>-7.8555226787571167E-2</v>
      </c>
      <c r="U718" s="1">
        <f>(Table2[[#This Row],[Close Price]]-Table2[[#This Row],[200D EMA]])/Table2[[#This Row],[200D EMA]]</f>
        <v>3.4772556428637698E-2</v>
      </c>
      <c r="V718">
        <v>0.36124474451726302</v>
      </c>
      <c r="W718">
        <v>892.55</v>
      </c>
      <c r="X718">
        <v>931.95</v>
      </c>
      <c r="Y718">
        <v>892.55</v>
      </c>
      <c r="Z718">
        <v>931.95</v>
      </c>
      <c r="AA718">
        <v>892.55</v>
      </c>
      <c r="AB718">
        <v>993.75</v>
      </c>
      <c r="AC718" s="1">
        <f>(Table2[[#This Row],[Close Price]]/Table2[[#This Row],[Day Low]])-1</f>
        <v>5.0977536272478474E-3</v>
      </c>
      <c r="AD718" s="1">
        <f>(Table2[[#This Row],[Day High]]/Table2[[#This Row],[Close Price]])-1</f>
        <v>3.8847397168654485E-2</v>
      </c>
      <c r="AE718" s="1">
        <f>(Table2[[#This Row],[Close Price]]/Table2[[#This Row],[Current Week Low]])-1</f>
        <v>5.0977536272478474E-3</v>
      </c>
      <c r="AF718" s="1">
        <f>(Table2[[#This Row],[Current Week High]]/Table2[[#This Row],[Close Price]])-1</f>
        <v>3.8847397168654485E-2</v>
      </c>
      <c r="AG718" s="1">
        <f>(Table2[[#This Row],[Close Price]]/Table2[[#This Row],[Current Month Low]])-1</f>
        <v>5.0977536272478474E-3</v>
      </c>
      <c r="AH718" s="1">
        <f>(Table2[[#This Row],[Current Month High]]/Table2[[#This Row],[Close Price]])-1</f>
        <v>0.10773603834578083</v>
      </c>
      <c r="AI718">
        <v>42.124623787760498</v>
      </c>
      <c r="AJ718">
        <v>88.783670033670006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</v>
      </c>
      <c r="AM718" t="s">
        <v>3189</v>
      </c>
      <c r="AN718">
        <v>-9.73</v>
      </c>
      <c r="AO718" t="s">
        <v>3189</v>
      </c>
      <c r="AP718">
        <v>0.187320613693542</v>
      </c>
      <c r="AQ718">
        <f>(Table2[[#This Row],[Sharpe Ratio]]-AVERAGE(Table2[Sharpe Ratio]))/_xlfn.STDEV.P(Table2[Sharpe Ratio])</f>
        <v>1.4265523433228886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167</v>
      </c>
      <c r="AT718">
        <f>_xlfn.RANK.AVG(Table2[[#This Row],[6M Return vs Nifty Z-Score]],Table2[6M Return vs Nifty Z-Score])</f>
        <v>573</v>
      </c>
      <c r="AU718">
        <f>_xlfn.RANK.AVG(Table2[[#This Row],[Sharpe Ratio Z-Score]],Table2[Sharpe Ratio Z-Score])</f>
        <v>60</v>
      </c>
      <c r="AV718">
        <f>(Table2[[#This Row],[Rank 1Y]]+Table2[[#This Row],[Rank 6M]]+Table2[[#This Row],[Rank Sharpe]])/3</f>
        <v>266.66666666666669</v>
      </c>
    </row>
    <row r="719" spans="1:48" x14ac:dyDescent="0.3">
      <c r="A719" t="s">
        <v>2022</v>
      </c>
      <c r="B719" t="s">
        <v>2023</v>
      </c>
      <c r="C719" t="s">
        <v>3156</v>
      </c>
      <c r="D719" t="s">
        <v>407</v>
      </c>
      <c r="E719">
        <v>3315.7566928199999</v>
      </c>
      <c r="F719">
        <v>460.2</v>
      </c>
      <c r="G719">
        <v>-15.1497431435079</v>
      </c>
      <c r="H719">
        <f>(Table2[[#This Row],[1Y Return vs Nifty]]-AVERAGE(Table2[1Y Return vs Nifty]))/_xlfn.STDEV.P(Table2[1Y Return vs Nifty])</f>
        <v>-0.65643705215633863</v>
      </c>
      <c r="I719">
        <v>-6.2788170974325599</v>
      </c>
      <c r="J719">
        <f>(Table2[[#This Row],[1M Return vs Nifty]]-AVERAGE(Table2[1M Return vs Nifty]))/_xlfn.STDEV.P(Table2[1M Return vs Nifty])</f>
        <v>-0.69322427321684077</v>
      </c>
      <c r="K719">
        <v>-1.3409478404487301</v>
      </c>
      <c r="L719">
        <f>(Table2[[#This Row],[6M Return vs Nifty]]-AVERAGE(Table2[6M Return vs Nifty]))/_xlfn.STDEV.P(Table2[6M Return vs Nifty])</f>
        <v>-0.47720519205035283</v>
      </c>
      <c r="M719">
        <v>-3.9888703479418401</v>
      </c>
      <c r="N719">
        <f>(Table2[[#This Row],[1W Return vs Nifty]]-AVERAGE(Table2[1W Return vs Nifty]))/_xlfn.STDEV.P(Table2[1W Return vs Nifty])</f>
        <v>-0.86789326574503245</v>
      </c>
      <c r="O719">
        <v>487.55</v>
      </c>
      <c r="P719">
        <v>491.308420088167</v>
      </c>
      <c r="Q719">
        <v>456.24816649756099</v>
      </c>
      <c r="R719">
        <v>22.412508512599899</v>
      </c>
      <c r="S719" s="1">
        <f>(Table2[[#This Row],[Close Price]]-Table2[[#This Row],[20D EMA]])/Table2[[#This Row],[20D EMA]]</f>
        <v>-5.6096810583529937E-2</v>
      </c>
      <c r="T719" s="1">
        <f>(Table2[[#This Row],[Close Price]]-Table2[[#This Row],[50D EMA]])/Table2[[#This Row],[50D EMA]]</f>
        <v>-6.3317498370136824E-2</v>
      </c>
      <c r="U719" s="1">
        <f>(Table2[[#This Row],[Close Price]]-Table2[[#This Row],[200D EMA]])/Table2[[#This Row],[200D EMA]]</f>
        <v>8.661587689821712E-3</v>
      </c>
      <c r="V719">
        <v>0.35268454698053298</v>
      </c>
      <c r="W719">
        <v>458.35</v>
      </c>
      <c r="X719">
        <v>472</v>
      </c>
      <c r="Y719">
        <v>458.35</v>
      </c>
      <c r="Z719">
        <v>472</v>
      </c>
      <c r="AA719">
        <v>458.35</v>
      </c>
      <c r="AB719">
        <v>497.85</v>
      </c>
      <c r="AC719" s="1">
        <f>(Table2[[#This Row],[Close Price]]/Table2[[#This Row],[Day Low]])-1</f>
        <v>4.0362168648411245E-3</v>
      </c>
      <c r="AD719" s="1">
        <f>(Table2[[#This Row],[Day High]]/Table2[[#This Row],[Close Price]])-1</f>
        <v>2.5641025641025772E-2</v>
      </c>
      <c r="AE719" s="1">
        <f>(Table2[[#This Row],[Close Price]]/Table2[[#This Row],[Current Week Low]])-1</f>
        <v>4.0362168648411245E-3</v>
      </c>
      <c r="AF719" s="1">
        <f>(Table2[[#This Row],[Current Week High]]/Table2[[#This Row],[Close Price]])-1</f>
        <v>2.5641025641025772E-2</v>
      </c>
      <c r="AG719" s="1">
        <f>(Table2[[#This Row],[Close Price]]/Table2[[#This Row],[Current Month Low]])-1</f>
        <v>4.0362168648411245E-3</v>
      </c>
      <c r="AH719" s="1">
        <f>(Table2[[#This Row],[Current Month High]]/Table2[[#This Row],[Close Price]])-1</f>
        <v>8.181225554106919E-2</v>
      </c>
      <c r="AI719">
        <v>20.5345501955671</v>
      </c>
      <c r="AJ719">
        <v>32.222381841689398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-0.06</v>
      </c>
      <c r="AM719" t="s">
        <v>3189</v>
      </c>
      <c r="AN719">
        <v>-10.17</v>
      </c>
      <c r="AO719" t="s">
        <v>3189</v>
      </c>
      <c r="AP719">
        <v>-8.8502986345022003E-2</v>
      </c>
      <c r="AQ719">
        <f>(Table2[[#This Row],[Sharpe Ratio]]-AVERAGE(Table2[Sharpe Ratio]))/_xlfn.STDEV.P(Table2[Sharpe Ratio])</f>
        <v>-1.7811599357934513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554</v>
      </c>
      <c r="AT719">
        <f>_xlfn.RANK.AVG(Table2[[#This Row],[6M Return vs Nifty Z-Score]],Table2[6M Return vs Nifty Z-Score])</f>
        <v>482</v>
      </c>
      <c r="AU719">
        <f>_xlfn.RANK.AVG(Table2[[#This Row],[Sharpe Ratio Z-Score]],Table2[Sharpe Ratio Z-Score])</f>
        <v>715</v>
      </c>
      <c r="AV719">
        <f>(Table2[[#This Row],[Rank 1Y]]+Table2[[#This Row],[Rank 6M]]+Table2[[#This Row],[Rank Sharpe]])/3</f>
        <v>583.66666666666663</v>
      </c>
    </row>
    <row r="720" spans="1:48" x14ac:dyDescent="0.3">
      <c r="A720" t="s">
        <v>1401</v>
      </c>
      <c r="B720" t="s">
        <v>1402</v>
      </c>
      <c r="C720" t="s">
        <v>3158</v>
      </c>
      <c r="D720" t="s">
        <v>438</v>
      </c>
      <c r="E720">
        <v>7943.4249977600002</v>
      </c>
      <c r="F720">
        <v>502.4</v>
      </c>
      <c r="G720">
        <v>-28.403109756611499</v>
      </c>
      <c r="H720">
        <f>(Table2[[#This Row],[1Y Return vs Nifty]]-AVERAGE(Table2[1Y Return vs Nifty]))/_xlfn.STDEV.P(Table2[1Y Return vs Nifty])</f>
        <v>-0.89273775348755213</v>
      </c>
      <c r="I720">
        <v>-8.7226206872251897</v>
      </c>
      <c r="J720">
        <f>(Table2[[#This Row],[1M Return vs Nifty]]-AVERAGE(Table2[1M Return vs Nifty]))/_xlfn.STDEV.P(Table2[1M Return vs Nifty])</f>
        <v>-0.92959255886257919</v>
      </c>
      <c r="K720">
        <v>3.3994981626620699</v>
      </c>
      <c r="L720">
        <f>(Table2[[#This Row],[6M Return vs Nifty]]-AVERAGE(Table2[6M Return vs Nifty]))/_xlfn.STDEV.P(Table2[6M Return vs Nifty])</f>
        <v>-0.32367556252125962</v>
      </c>
      <c r="M720">
        <v>0.64973936429696999</v>
      </c>
      <c r="N720">
        <f>(Table2[[#This Row],[1W Return vs Nifty]]-AVERAGE(Table2[1W Return vs Nifty]))/_xlfn.STDEV.P(Table2[1W Return vs Nifty])</f>
        <v>3.0219171529699829E-2</v>
      </c>
      <c r="O720">
        <v>504.35</v>
      </c>
      <c r="P720">
        <v>512.54254830534603</v>
      </c>
      <c r="Q720">
        <v>496.04262684440403</v>
      </c>
      <c r="R720">
        <v>51.138234239505898</v>
      </c>
      <c r="S720" s="1">
        <f>(Table2[[#This Row],[Close Price]]-Table2[[#This Row],[20D EMA]])/Table2[[#This Row],[20D EMA]]</f>
        <v>-3.8663626449886891E-3</v>
      </c>
      <c r="T720" s="1">
        <f>(Table2[[#This Row],[Close Price]]-Table2[[#This Row],[50D EMA]])/Table2[[#This Row],[50D EMA]]</f>
        <v>-1.978869527784775E-2</v>
      </c>
      <c r="U720" s="1">
        <f>(Table2[[#This Row],[Close Price]]-Table2[[#This Row],[200D EMA]])/Table2[[#This Row],[200D EMA]]</f>
        <v>1.2816183149497952E-2</v>
      </c>
      <c r="V720">
        <v>0.35075456166347802</v>
      </c>
      <c r="W720">
        <v>491.25</v>
      </c>
      <c r="X720">
        <v>503.95</v>
      </c>
      <c r="Y720">
        <v>491.25</v>
      </c>
      <c r="Z720">
        <v>503.95</v>
      </c>
      <c r="AA720">
        <v>491.05</v>
      </c>
      <c r="AB720">
        <v>516.65</v>
      </c>
      <c r="AC720" s="1">
        <f>(Table2[[#This Row],[Close Price]]/Table2[[#This Row],[Day Low]])-1</f>
        <v>2.2697201017811697E-2</v>
      </c>
      <c r="AD720" s="1">
        <f>(Table2[[#This Row],[Day High]]/Table2[[#This Row],[Close Price]])-1</f>
        <v>3.0851910828024742E-3</v>
      </c>
      <c r="AE720" s="1">
        <f>(Table2[[#This Row],[Close Price]]/Table2[[#This Row],[Current Week Low]])-1</f>
        <v>2.2697201017811697E-2</v>
      </c>
      <c r="AF720" s="1">
        <f>(Table2[[#This Row],[Current Week High]]/Table2[[#This Row],[Close Price]])-1</f>
        <v>3.0851910828024742E-3</v>
      </c>
      <c r="AG720" s="1">
        <f>(Table2[[#This Row],[Close Price]]/Table2[[#This Row],[Current Month Low]])-1</f>
        <v>2.3113735872110741E-2</v>
      </c>
      <c r="AH720" s="1">
        <f>(Table2[[#This Row],[Current Month High]]/Table2[[#This Row],[Close Price]])-1</f>
        <v>2.8363853503184711E-2</v>
      </c>
      <c r="AI720">
        <v>26.174363057324801</v>
      </c>
      <c r="AJ720">
        <v>24.726911618669298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-0.14000000000000001</v>
      </c>
      <c r="AM720" t="s">
        <v>3189</v>
      </c>
      <c r="AN720">
        <v>0.84</v>
      </c>
      <c r="AO720" t="s">
        <v>3191</v>
      </c>
      <c r="AP720">
        <v>-1.4235012858247E-2</v>
      </c>
      <c r="AQ720">
        <f>(Table2[[#This Row],[Sharpe Ratio]]-AVERAGE(Table2[Sharpe Ratio]))/_xlfn.STDEV.P(Table2[Sharpe Ratio])</f>
        <v>-0.91745468916007045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630</v>
      </c>
      <c r="AT720">
        <f>_xlfn.RANK.AVG(Table2[[#This Row],[6M Return vs Nifty Z-Score]],Table2[6M Return vs Nifty Z-Score])</f>
        <v>432</v>
      </c>
      <c r="AU720">
        <f>_xlfn.RANK.AVG(Table2[[#This Row],[Sharpe Ratio Z-Score]],Table2[Sharpe Ratio Z-Score])</f>
        <v>608</v>
      </c>
      <c r="AV720">
        <f>(Table2[[#This Row],[Rank 1Y]]+Table2[[#This Row],[Rank 6M]]+Table2[[#This Row],[Rank Sharpe]])/3</f>
        <v>556.66666666666663</v>
      </c>
    </row>
    <row r="721" spans="1:48" x14ac:dyDescent="0.3">
      <c r="A721" t="s">
        <v>403</v>
      </c>
      <c r="B721" t="s">
        <v>404</v>
      </c>
      <c r="C721" t="s">
        <v>3144</v>
      </c>
      <c r="D721" t="s">
        <v>34</v>
      </c>
      <c r="E721">
        <v>57962.4852372479</v>
      </c>
      <c r="F721">
        <v>49.03</v>
      </c>
      <c r="G721">
        <v>7.9643440964045498</v>
      </c>
      <c r="H721">
        <f>(Table2[[#This Row],[1Y Return vs Nifty]]-AVERAGE(Table2[1Y Return vs Nifty]))/_xlfn.STDEV.P(Table2[1Y Return vs Nifty])</f>
        <v>-0.24432478024332799</v>
      </c>
      <c r="I721">
        <v>-7.8463263562938996</v>
      </c>
      <c r="J721">
        <f>(Table2[[#This Row],[1M Return vs Nifty]]-AVERAGE(Table2[1M Return vs Nifty]))/_xlfn.STDEV.P(Table2[1M Return vs Nifty])</f>
        <v>-0.84483607941863004</v>
      </c>
      <c r="K721">
        <v>-21.714769829977499</v>
      </c>
      <c r="L721">
        <f>(Table2[[#This Row],[6M Return vs Nifty]]-AVERAGE(Table2[6M Return vs Nifty]))/_xlfn.STDEV.P(Table2[6M Return vs Nifty])</f>
        <v>-1.1370556238644445</v>
      </c>
      <c r="M721">
        <v>-2.7155492444615899</v>
      </c>
      <c r="N721">
        <f>(Table2[[#This Row],[1W Return vs Nifty]]-AVERAGE(Table2[1W Return vs Nifty]))/_xlfn.STDEV.P(Table2[1W Return vs Nifty])</f>
        <v>-0.62135699935842781</v>
      </c>
      <c r="O721">
        <v>50.97</v>
      </c>
      <c r="P721">
        <v>52.716693188288602</v>
      </c>
      <c r="Q721">
        <v>49.847994950410303</v>
      </c>
      <c r="R721">
        <v>16.182913340144001</v>
      </c>
      <c r="S721" s="1">
        <f>(Table2[[#This Row],[Close Price]]-Table2[[#This Row],[20D EMA]])/Table2[[#This Row],[20D EMA]]</f>
        <v>-3.8061604865607175E-2</v>
      </c>
      <c r="T721" s="1">
        <f>(Table2[[#This Row],[Close Price]]-Table2[[#This Row],[50D EMA]])/Table2[[#This Row],[50D EMA]]</f>
        <v>-6.9934075248627825E-2</v>
      </c>
      <c r="U721" s="1">
        <f>(Table2[[#This Row],[Close Price]]-Table2[[#This Row],[200D EMA]])/Table2[[#This Row],[200D EMA]]</f>
        <v>-1.6409786416164952E-2</v>
      </c>
      <c r="V721">
        <v>0.34929139813955601</v>
      </c>
      <c r="W721">
        <v>47.72</v>
      </c>
      <c r="X721">
        <v>48.99</v>
      </c>
      <c r="Y721">
        <v>47.72</v>
      </c>
      <c r="Z721">
        <v>48.99</v>
      </c>
      <c r="AA721">
        <v>47.72</v>
      </c>
      <c r="AB721">
        <v>51.39</v>
      </c>
      <c r="AC721" s="1">
        <f>(Table2[[#This Row],[Close Price]]/Table2[[#This Row],[Day Low]])-1</f>
        <v>2.7451802179379703E-2</v>
      </c>
      <c r="AD721" s="1">
        <f>(Table2[[#This Row],[Day High]]/Table2[[#This Row],[Close Price]])-1</f>
        <v>-8.1582704466653944E-4</v>
      </c>
      <c r="AE721" s="1">
        <f>(Table2[[#This Row],[Close Price]]/Table2[[#This Row],[Current Week Low]])-1</f>
        <v>2.7451802179379703E-2</v>
      </c>
      <c r="AF721" s="1">
        <f>(Table2[[#This Row],[Current Week High]]/Table2[[#This Row],[Close Price]])-1</f>
        <v>-8.1582704466653944E-4</v>
      </c>
      <c r="AG721" s="1">
        <f>(Table2[[#This Row],[Close Price]]/Table2[[#This Row],[Current Month Low]])-1</f>
        <v>2.7451802179379703E-2</v>
      </c>
      <c r="AH721" s="1">
        <f>(Table2[[#This Row],[Current Month High]]/Table2[[#This Row],[Close Price]])-1</f>
        <v>4.8133795635325383E-2</v>
      </c>
      <c r="AI721">
        <v>44.095451764225999</v>
      </c>
      <c r="AJ721">
        <v>49.938837920489199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-0.14000000000000001</v>
      </c>
      <c r="AM721" t="s">
        <v>3189</v>
      </c>
      <c r="AN721">
        <v>-7.66</v>
      </c>
      <c r="AO721" t="s">
        <v>3189</v>
      </c>
      <c r="AP721">
        <v>0.11634481544276699</v>
      </c>
      <c r="AQ721">
        <f>(Table2[[#This Row],[Sharpe Ratio]]-AVERAGE(Table2[Sharpe Ratio]))/_xlfn.STDEV.P(Table2[Sharpe Ratio])</f>
        <v>0.60113370787159448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382</v>
      </c>
      <c r="AT721">
        <f>_xlfn.RANK.AVG(Table2[[#This Row],[6M Return vs Nifty Z-Score]],Table2[6M Return vs Nifty Z-Score])</f>
        <v>683</v>
      </c>
      <c r="AU721">
        <f>_xlfn.RANK.AVG(Table2[[#This Row],[Sharpe Ratio Z-Score]],Table2[Sharpe Ratio Z-Score])</f>
        <v>191</v>
      </c>
      <c r="AV721">
        <f>(Table2[[#This Row],[Rank 1Y]]+Table2[[#This Row],[Rank 6M]]+Table2[[#This Row],[Rank Sharpe]])/3</f>
        <v>418.66666666666669</v>
      </c>
    </row>
    <row r="722" spans="1:48" x14ac:dyDescent="0.3">
      <c r="A722" t="s">
        <v>251</v>
      </c>
      <c r="B722" t="s">
        <v>252</v>
      </c>
      <c r="C722" t="s">
        <v>3144</v>
      </c>
      <c r="D722" t="s">
        <v>34</v>
      </c>
      <c r="E722">
        <v>108235.212577856</v>
      </c>
      <c r="F722">
        <v>57.26</v>
      </c>
      <c r="G722">
        <v>38.489514334865603</v>
      </c>
      <c r="H722">
        <f>(Table2[[#This Row],[1Y Return vs Nifty]]-AVERAGE(Table2[1Y Return vs Nifty]))/_xlfn.STDEV.P(Table2[1Y Return vs Nifty])</f>
        <v>0.29992328488386977</v>
      </c>
      <c r="I722">
        <v>-9.0666722184375299</v>
      </c>
      <c r="J722">
        <f>(Table2[[#This Row],[1M Return vs Nifty]]-AVERAGE(Table2[1M Return vs Nifty]))/_xlfn.STDEV.P(Table2[1M Return vs Nifty])</f>
        <v>-0.9628697301320398</v>
      </c>
      <c r="K722">
        <v>-21.040616532294798</v>
      </c>
      <c r="L722">
        <f>(Table2[[#This Row],[6M Return vs Nifty]]-AVERAGE(Table2[6M Return vs Nifty]))/_xlfn.STDEV.P(Table2[6M Return vs Nifty])</f>
        <v>-1.1152217065555836</v>
      </c>
      <c r="M722">
        <v>-3.27871960759472</v>
      </c>
      <c r="N722">
        <f>(Table2[[#This Row],[1W Return vs Nifty]]-AVERAGE(Table2[1W Return vs Nifty]))/_xlfn.STDEV.P(Table2[1W Return vs Nifty])</f>
        <v>-0.73039620265675254</v>
      </c>
      <c r="O722">
        <v>60.67</v>
      </c>
      <c r="P722">
        <v>62.360434578161502</v>
      </c>
      <c r="Q722">
        <v>57.758982876882499</v>
      </c>
      <c r="R722">
        <v>12.302277665604301</v>
      </c>
      <c r="S722" s="1">
        <f>(Table2[[#This Row],[Close Price]]-Table2[[#This Row],[20D EMA]])/Table2[[#This Row],[20D EMA]]</f>
        <v>-5.6205702983352625E-2</v>
      </c>
      <c r="T722" s="1">
        <f>(Table2[[#This Row],[Close Price]]-Table2[[#This Row],[50D EMA]])/Table2[[#This Row],[50D EMA]]</f>
        <v>-8.1789593235895547E-2</v>
      </c>
      <c r="U722" s="1">
        <f>(Table2[[#This Row],[Close Price]]-Table2[[#This Row],[200D EMA]])/Table2[[#This Row],[200D EMA]]</f>
        <v>-8.6390523521876969E-3</v>
      </c>
      <c r="V722">
        <v>0.33674685589472197</v>
      </c>
      <c r="W722">
        <v>56.63</v>
      </c>
      <c r="X722">
        <v>58.14</v>
      </c>
      <c r="Y722">
        <v>56.63</v>
      </c>
      <c r="Z722">
        <v>58.14</v>
      </c>
      <c r="AA722">
        <v>56.63</v>
      </c>
      <c r="AB722">
        <v>61.1</v>
      </c>
      <c r="AC722" s="1">
        <f>(Table2[[#This Row],[Close Price]]/Table2[[#This Row],[Day Low]])-1</f>
        <v>1.1124845488257096E-2</v>
      </c>
      <c r="AD722" s="1">
        <f>(Table2[[#This Row],[Day High]]/Table2[[#This Row],[Close Price]])-1</f>
        <v>1.5368494586098569E-2</v>
      </c>
      <c r="AE722" s="1">
        <f>(Table2[[#This Row],[Close Price]]/Table2[[#This Row],[Current Week Low]])-1</f>
        <v>1.1124845488257096E-2</v>
      </c>
      <c r="AF722" s="1">
        <f>(Table2[[#This Row],[Current Week High]]/Table2[[#This Row],[Close Price]])-1</f>
        <v>1.5368494586098569E-2</v>
      </c>
      <c r="AG722" s="1">
        <f>(Table2[[#This Row],[Close Price]]/Table2[[#This Row],[Current Month Low]])-1</f>
        <v>1.1124845488257096E-2</v>
      </c>
      <c r="AH722" s="1">
        <f>(Table2[[#This Row],[Current Month High]]/Table2[[#This Row],[Close Price]])-1</f>
        <v>6.7062521830248079E-2</v>
      </c>
      <c r="AI722">
        <v>46.262661543835101</v>
      </c>
      <c r="AJ722">
        <v>81.202531645569593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-0.13</v>
      </c>
      <c r="AM722" t="s">
        <v>3189</v>
      </c>
      <c r="AN722">
        <v>-8.1</v>
      </c>
      <c r="AO722" t="s">
        <v>3189</v>
      </c>
      <c r="AP722">
        <v>9.6975255667012997E-2</v>
      </c>
      <c r="AQ722">
        <f>(Table2[[#This Row],[Sharpe Ratio]]-AVERAGE(Table2[Sharpe Ratio]))/_xlfn.STDEV.P(Table2[Sharpe Ratio])</f>
        <v>0.37587388701117097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215</v>
      </c>
      <c r="AT722">
        <f>_xlfn.RANK.AVG(Table2[[#This Row],[6M Return vs Nifty Z-Score]],Table2[6M Return vs Nifty Z-Score])</f>
        <v>679</v>
      </c>
      <c r="AU722">
        <f>_xlfn.RANK.AVG(Table2[[#This Row],[Sharpe Ratio Z-Score]],Table2[Sharpe Ratio Z-Score])</f>
        <v>241</v>
      </c>
      <c r="AV722">
        <f>(Table2[[#This Row],[Rank 1Y]]+Table2[[#This Row],[Rank 6M]]+Table2[[#This Row],[Rank Sharpe]])/3</f>
        <v>378.33333333333331</v>
      </c>
    </row>
    <row r="723" spans="1:48" x14ac:dyDescent="0.3">
      <c r="A723" t="s">
        <v>821</v>
      </c>
      <c r="B723" t="s">
        <v>822</v>
      </c>
      <c r="C723" t="s">
        <v>3154</v>
      </c>
      <c r="D723" t="s">
        <v>37</v>
      </c>
      <c r="E723">
        <v>19662.081301509999</v>
      </c>
      <c r="F723">
        <v>890.15</v>
      </c>
      <c r="G723">
        <v>-13.379380470258299</v>
      </c>
      <c r="H723">
        <f>(Table2[[#This Row],[1Y Return vs Nifty]]-AVERAGE(Table2[1Y Return vs Nifty]))/_xlfn.STDEV.P(Table2[1Y Return vs Nifty])</f>
        <v>-0.62487239741526535</v>
      </c>
      <c r="I723">
        <v>-5.5902550265148498</v>
      </c>
      <c r="J723">
        <f>(Table2[[#This Row],[1M Return vs Nifty]]-AVERAGE(Table2[1M Return vs Nifty]))/_xlfn.STDEV.P(Table2[1M Return vs Nifty])</f>
        <v>-0.6266255346998435</v>
      </c>
      <c r="K723">
        <v>-0.48824669409296101</v>
      </c>
      <c r="L723">
        <f>(Table2[[#This Row],[6M Return vs Nifty]]-AVERAGE(Table2[6M Return vs Nifty]))/_xlfn.STDEV.P(Table2[6M Return vs Nifty])</f>
        <v>-0.44958861525291133</v>
      </c>
      <c r="M723">
        <v>0.29943851323687798</v>
      </c>
      <c r="N723">
        <f>(Table2[[#This Row],[1W Return vs Nifty]]-AVERAGE(Table2[1W Return vs Nifty]))/_xlfn.STDEV.P(Table2[1W Return vs Nifty])</f>
        <v>-3.7604933243526914E-2</v>
      </c>
      <c r="O723">
        <v>904.09</v>
      </c>
      <c r="P723">
        <v>910.38444389633605</v>
      </c>
      <c r="Q723">
        <v>862.09812562967102</v>
      </c>
      <c r="R723">
        <v>41.063324143157097</v>
      </c>
      <c r="S723" s="1">
        <f>(Table2[[#This Row],[Close Price]]-Table2[[#This Row],[20D EMA]])/Table2[[#This Row],[20D EMA]]</f>
        <v>-1.5418818922894904E-2</v>
      </c>
      <c r="T723" s="1">
        <f>(Table2[[#This Row],[Close Price]]-Table2[[#This Row],[50D EMA]])/Table2[[#This Row],[50D EMA]]</f>
        <v>-2.2226262796994956E-2</v>
      </c>
      <c r="U723" s="1">
        <f>(Table2[[#This Row],[Close Price]]-Table2[[#This Row],[200D EMA]])/Table2[[#This Row],[200D EMA]]</f>
        <v>3.2539073611649545E-2</v>
      </c>
      <c r="V723">
        <v>0.33621763492393397</v>
      </c>
      <c r="W723">
        <v>880.1</v>
      </c>
      <c r="X723">
        <v>899</v>
      </c>
      <c r="Y723">
        <v>880.1</v>
      </c>
      <c r="Z723">
        <v>899</v>
      </c>
      <c r="AA723">
        <v>880.1</v>
      </c>
      <c r="AB723">
        <v>915.35</v>
      </c>
      <c r="AC723" s="1">
        <f>(Table2[[#This Row],[Close Price]]/Table2[[#This Row],[Day Low]])-1</f>
        <v>1.1419156913986983E-2</v>
      </c>
      <c r="AD723" s="1">
        <f>(Table2[[#This Row],[Day High]]/Table2[[#This Row],[Close Price]])-1</f>
        <v>9.9421445823737464E-3</v>
      </c>
      <c r="AE723" s="1">
        <f>(Table2[[#This Row],[Close Price]]/Table2[[#This Row],[Current Week Low]])-1</f>
        <v>1.1419156913986983E-2</v>
      </c>
      <c r="AF723" s="1">
        <f>(Table2[[#This Row],[Current Week High]]/Table2[[#This Row],[Close Price]])-1</f>
        <v>9.9421445823737464E-3</v>
      </c>
      <c r="AG723" s="1">
        <f>(Table2[[#This Row],[Close Price]]/Table2[[#This Row],[Current Month Low]])-1</f>
        <v>1.1419156913986983E-2</v>
      </c>
      <c r="AH723" s="1">
        <f>(Table2[[#This Row],[Current Month High]]/Table2[[#This Row],[Close Price]])-1</f>
        <v>2.8309835420996521E-2</v>
      </c>
      <c r="AI723">
        <v>15.1491321687356</v>
      </c>
      <c r="AJ723">
        <v>25.1616985376827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-0.12</v>
      </c>
      <c r="AM723" t="s">
        <v>3189</v>
      </c>
      <c r="AN723">
        <v>-2.59</v>
      </c>
      <c r="AO723" t="s">
        <v>3189</v>
      </c>
      <c r="AQ723">
        <f>(Table2[[#This Row],[Sharpe Ratio]]-AVERAGE(Table2[Sharpe Ratio]))/_xlfn.STDEV.P(Table2[Sharpe Ratio])</f>
        <v>-0.75190748604766899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540</v>
      </c>
      <c r="AT723">
        <f>_xlfn.RANK.AVG(Table2[[#This Row],[6M Return vs Nifty Z-Score]],Table2[6M Return vs Nifty Z-Score])</f>
        <v>470</v>
      </c>
      <c r="AU723">
        <f>_xlfn.RANK.AVG(Table2[[#This Row],[Sharpe Ratio Z-Score]],Table2[Sharpe Ratio Z-Score])</f>
        <v>556</v>
      </c>
      <c r="AV723">
        <f>(Table2[[#This Row],[Rank 1Y]]+Table2[[#This Row],[Rank 6M]]+Table2[[#This Row],[Rank Sharpe]])/3</f>
        <v>522</v>
      </c>
    </row>
    <row r="724" spans="1:48" x14ac:dyDescent="0.3">
      <c r="A724" t="s">
        <v>1542</v>
      </c>
      <c r="B724" t="s">
        <v>1543</v>
      </c>
      <c r="C724" t="s">
        <v>3155</v>
      </c>
      <c r="D724" t="s">
        <v>1544</v>
      </c>
      <c r="E724">
        <v>6463.5789194250001</v>
      </c>
      <c r="F724">
        <v>495.15</v>
      </c>
      <c r="G724">
        <v>-12.715057500442301</v>
      </c>
      <c r="H724">
        <f>(Table2[[#This Row],[1Y Return vs Nifty]]-AVERAGE(Table2[1Y Return vs Nifty]))/_xlfn.STDEV.P(Table2[1Y Return vs Nifty])</f>
        <v>-0.6130278609845935</v>
      </c>
      <c r="I724">
        <v>-5.3249583391852697</v>
      </c>
      <c r="J724">
        <f>(Table2[[#This Row],[1M Return vs Nifty]]-AVERAGE(Table2[1M Return vs Nifty]))/_xlfn.STDEV.P(Table2[1M Return vs Nifty])</f>
        <v>-0.6009656480242096</v>
      </c>
      <c r="K724">
        <v>-17.170536579783999</v>
      </c>
      <c r="L724">
        <f>(Table2[[#This Row],[6M Return vs Nifty]]-AVERAGE(Table2[6M Return vs Nifty]))/_xlfn.STDEV.P(Table2[6M Return vs Nifty])</f>
        <v>-0.98988077007681263</v>
      </c>
      <c r="M724">
        <v>-1.22949699925497</v>
      </c>
      <c r="N724">
        <f>(Table2[[#This Row],[1W Return vs Nifty]]-AVERAGE(Table2[1W Return vs Nifty]))/_xlfn.STDEV.P(Table2[1W Return vs Nifty])</f>
        <v>-0.33363242526056841</v>
      </c>
      <c r="O724">
        <v>508.93</v>
      </c>
      <c r="P724">
        <v>510.88285996700699</v>
      </c>
      <c r="Q724">
        <v>504.69937977005702</v>
      </c>
      <c r="R724">
        <v>32.687876725975599</v>
      </c>
      <c r="S724" s="1">
        <f>(Table2[[#This Row],[Close Price]]-Table2[[#This Row],[20D EMA]])/Table2[[#This Row],[20D EMA]]</f>
        <v>-2.7076415224097674E-2</v>
      </c>
      <c r="T724" s="1">
        <f>(Table2[[#This Row],[Close Price]]-Table2[[#This Row],[50D EMA]])/Table2[[#This Row],[50D EMA]]</f>
        <v>-3.0795435117989767E-2</v>
      </c>
      <c r="U724" s="1">
        <f>(Table2[[#This Row],[Close Price]]-Table2[[#This Row],[200D EMA]])/Table2[[#This Row],[200D EMA]]</f>
        <v>-1.8920926303511169E-2</v>
      </c>
      <c r="V724">
        <v>0.33483732442758002</v>
      </c>
      <c r="W724">
        <v>486.25</v>
      </c>
      <c r="X724">
        <v>498.95</v>
      </c>
      <c r="Y724">
        <v>486.25</v>
      </c>
      <c r="Z724">
        <v>498.95</v>
      </c>
      <c r="AA724">
        <v>486.25</v>
      </c>
      <c r="AB724">
        <v>515.95000000000005</v>
      </c>
      <c r="AC724" s="1">
        <f>(Table2[[#This Row],[Close Price]]/Table2[[#This Row],[Day Low]])-1</f>
        <v>1.830334190231353E-2</v>
      </c>
      <c r="AD724" s="1">
        <f>(Table2[[#This Row],[Day High]]/Table2[[#This Row],[Close Price]])-1</f>
        <v>7.6744420882561837E-3</v>
      </c>
      <c r="AE724" s="1">
        <f>(Table2[[#This Row],[Close Price]]/Table2[[#This Row],[Current Week Low]])-1</f>
        <v>1.830334190231353E-2</v>
      </c>
      <c r="AF724" s="1">
        <f>(Table2[[#This Row],[Current Week High]]/Table2[[#This Row],[Close Price]])-1</f>
        <v>7.6744420882561837E-3</v>
      </c>
      <c r="AG724" s="1">
        <f>(Table2[[#This Row],[Close Price]]/Table2[[#This Row],[Current Month Low]])-1</f>
        <v>1.830334190231353E-2</v>
      </c>
      <c r="AH724" s="1">
        <f>(Table2[[#This Row],[Current Month High]]/Table2[[#This Row],[Close Price]])-1</f>
        <v>4.2007472483086117E-2</v>
      </c>
      <c r="AI724">
        <v>35.181258204584402</v>
      </c>
      <c r="AJ724">
        <v>26.620636747218999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-0.02</v>
      </c>
      <c r="AM724" t="s">
        <v>3189</v>
      </c>
      <c r="AN724">
        <v>-1.76</v>
      </c>
      <c r="AO724" t="s">
        <v>3189</v>
      </c>
      <c r="AP724">
        <v>4.4851759862525001E-2</v>
      </c>
      <c r="AQ724">
        <f>(Table2[[#This Row],[Sharpe Ratio]]-AVERAGE(Table2[Sharpe Ratio]))/_xlfn.STDEV.P(Table2[Sharpe Ratio])</f>
        <v>-0.23030041242929994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537</v>
      </c>
      <c r="AT724">
        <f>_xlfn.RANK.AVG(Table2[[#This Row],[6M Return vs Nifty Z-Score]],Table2[6M Return vs Nifty Z-Score])</f>
        <v>649</v>
      </c>
      <c r="AU724">
        <f>_xlfn.RANK.AVG(Table2[[#This Row],[Sharpe Ratio Z-Score]],Table2[Sharpe Ratio Z-Score])</f>
        <v>401</v>
      </c>
      <c r="AV724">
        <f>(Table2[[#This Row],[Rank 1Y]]+Table2[[#This Row],[Rank 6M]]+Table2[[#This Row],[Rank Sharpe]])/3</f>
        <v>529</v>
      </c>
    </row>
    <row r="725" spans="1:48" x14ac:dyDescent="0.3">
      <c r="A725" t="s">
        <v>554</v>
      </c>
      <c r="B725" t="s">
        <v>555</v>
      </c>
      <c r="C725" t="s">
        <v>3147</v>
      </c>
      <c r="D725" t="s">
        <v>46</v>
      </c>
      <c r="E725">
        <v>37369.332000000002</v>
      </c>
      <c r="F725">
        <v>61.88</v>
      </c>
      <c r="G725">
        <v>55.385939297737202</v>
      </c>
      <c r="H725">
        <f>(Table2[[#This Row],[1Y Return vs Nifty]]-AVERAGE(Table2[1Y Return vs Nifty]))/_xlfn.STDEV.P(Table2[1Y Return vs Nifty])</f>
        <v>0.60117784044481404</v>
      </c>
      <c r="I725">
        <v>-5.88662221024767</v>
      </c>
      <c r="J725">
        <f>(Table2[[#This Row],[1M Return vs Nifty]]-AVERAGE(Table2[1M Return vs Nifty]))/_xlfn.STDEV.P(Table2[1M Return vs Nifty])</f>
        <v>-0.65529060558900065</v>
      </c>
      <c r="K725">
        <v>-6.3331973484050499</v>
      </c>
      <c r="L725">
        <f>(Table2[[#This Row],[6M Return vs Nifty]]-AVERAGE(Table2[6M Return vs Nifty]))/_xlfn.STDEV.P(Table2[6M Return vs Nifty])</f>
        <v>-0.6388900244417276</v>
      </c>
      <c r="M725">
        <v>-1.80560148469709</v>
      </c>
      <c r="N725">
        <f>(Table2[[#This Row],[1W Return vs Nifty]]-AVERAGE(Table2[1W Return vs Nifty]))/_xlfn.STDEV.P(Table2[1W Return vs Nifty])</f>
        <v>-0.44517589100638633</v>
      </c>
      <c r="O725">
        <v>63.67</v>
      </c>
      <c r="P725">
        <v>64.719677768252595</v>
      </c>
      <c r="Q725">
        <v>58.763080623132701</v>
      </c>
      <c r="R725">
        <v>31.6112783039943</v>
      </c>
      <c r="S725" s="1">
        <f>(Table2[[#This Row],[Close Price]]-Table2[[#This Row],[20D EMA]])/Table2[[#This Row],[20D EMA]]</f>
        <v>-2.8113711324014436E-2</v>
      </c>
      <c r="T725" s="1">
        <f>(Table2[[#This Row],[Close Price]]-Table2[[#This Row],[50D EMA]])/Table2[[#This Row],[50D EMA]]</f>
        <v>-4.3876574577841297E-2</v>
      </c>
      <c r="U725" s="1">
        <f>(Table2[[#This Row],[Close Price]]-Table2[[#This Row],[200D EMA]])/Table2[[#This Row],[200D EMA]]</f>
        <v>5.3042137066590299E-2</v>
      </c>
      <c r="V725">
        <v>0.32776530973798101</v>
      </c>
      <c r="W725">
        <v>60.35</v>
      </c>
      <c r="X725">
        <v>62</v>
      </c>
      <c r="Y725">
        <v>60.35</v>
      </c>
      <c r="Z725">
        <v>62</v>
      </c>
      <c r="AA725">
        <v>60.35</v>
      </c>
      <c r="AB725">
        <v>64.22</v>
      </c>
      <c r="AC725" s="1">
        <f>(Table2[[#This Row],[Close Price]]/Table2[[#This Row],[Day Low]])-1</f>
        <v>2.5352112676056304E-2</v>
      </c>
      <c r="AD725" s="1">
        <f>(Table2[[#This Row],[Day High]]/Table2[[#This Row],[Close Price]])-1</f>
        <v>1.9392372333548735E-3</v>
      </c>
      <c r="AE725" s="1">
        <f>(Table2[[#This Row],[Close Price]]/Table2[[#This Row],[Current Week Low]])-1</f>
        <v>2.5352112676056304E-2</v>
      </c>
      <c r="AF725" s="1">
        <f>(Table2[[#This Row],[Current Week High]]/Table2[[#This Row],[Close Price]])-1</f>
        <v>1.9392372333548735E-3</v>
      </c>
      <c r="AG725" s="1">
        <f>(Table2[[#This Row],[Close Price]]/Table2[[#This Row],[Current Month Low]])-1</f>
        <v>2.5352112676056304E-2</v>
      </c>
      <c r="AH725" s="1">
        <f>(Table2[[#This Row],[Current Month High]]/Table2[[#This Row],[Close Price]])-1</f>
        <v>3.7815126050420034E-2</v>
      </c>
      <c r="AI725">
        <v>26.292824822236501</v>
      </c>
      <c r="AJ725">
        <v>115.234782608695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-0.08</v>
      </c>
      <c r="AM725" t="s">
        <v>3189</v>
      </c>
      <c r="AN725">
        <v>-5.3</v>
      </c>
      <c r="AO725" t="s">
        <v>3189</v>
      </c>
      <c r="AP725">
        <v>0.12595604007636799</v>
      </c>
      <c r="AQ725">
        <f>(Table2[[#This Row],[Sharpe Ratio]]-AVERAGE(Table2[Sharpe Ratio]))/_xlfn.STDEV.P(Table2[Sharpe Ratio])</f>
        <v>0.71290820167936464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152</v>
      </c>
      <c r="AT725">
        <f>_xlfn.RANK.AVG(Table2[[#This Row],[6M Return vs Nifty Z-Score]],Table2[6M Return vs Nifty Z-Score])</f>
        <v>535</v>
      </c>
      <c r="AU725">
        <f>_xlfn.RANK.AVG(Table2[[#This Row],[Sharpe Ratio Z-Score]],Table2[Sharpe Ratio Z-Score])</f>
        <v>164</v>
      </c>
      <c r="AV725">
        <f>(Table2[[#This Row],[Rank 1Y]]+Table2[[#This Row],[Rank 6M]]+Table2[[#This Row],[Rank Sharpe]])/3</f>
        <v>283.66666666666669</v>
      </c>
    </row>
    <row r="726" spans="1:48" x14ac:dyDescent="0.3">
      <c r="A726" t="s">
        <v>1856</v>
      </c>
      <c r="B726" t="s">
        <v>1857</v>
      </c>
      <c r="C726" t="s">
        <v>3162</v>
      </c>
      <c r="D726" t="s">
        <v>703</v>
      </c>
      <c r="E726">
        <v>3995.6286894599998</v>
      </c>
      <c r="F726">
        <v>602.75</v>
      </c>
      <c r="G726">
        <v>-42.722559229454802</v>
      </c>
      <c r="H726">
        <f>(Table2[[#This Row],[1Y Return vs Nifty]]-AVERAGE(Table2[1Y Return vs Nifty]))/_xlfn.STDEV.P(Table2[1Y Return vs Nifty])</f>
        <v>-1.1480461631835679</v>
      </c>
      <c r="I726">
        <v>-0.46716665453795397</v>
      </c>
      <c r="J726">
        <f>(Table2[[#This Row],[1M Return vs Nifty]]-AVERAGE(Table2[1M Return vs Nifty]))/_xlfn.STDEV.P(Table2[1M Return vs Nifty])</f>
        <v>-0.13111287535451926</v>
      </c>
      <c r="K726">
        <v>-16.9666189544491</v>
      </c>
      <c r="L726">
        <f>(Table2[[#This Row],[6M Return vs Nifty]]-AVERAGE(Table2[6M Return vs Nifty]))/_xlfn.STDEV.P(Table2[6M Return vs Nifty])</f>
        <v>-0.9832764553242398</v>
      </c>
      <c r="M726">
        <v>-0.39012899019564501</v>
      </c>
      <c r="N726">
        <f>(Table2[[#This Row],[1W Return vs Nifty]]-AVERAGE(Table2[1W Return vs Nifty]))/_xlfn.STDEV.P(Table2[1W Return vs Nifty])</f>
        <v>-0.17111673733845001</v>
      </c>
      <c r="O726">
        <v>610.04999999999995</v>
      </c>
      <c r="P726">
        <v>623.09423203797803</v>
      </c>
      <c r="Q726">
        <v>635.42012475681202</v>
      </c>
      <c r="R726">
        <v>45.856311815745897</v>
      </c>
      <c r="S726" s="1">
        <f>(Table2[[#This Row],[Close Price]]-Table2[[#This Row],[20D EMA]])/Table2[[#This Row],[20D EMA]]</f>
        <v>-1.1966232276042873E-2</v>
      </c>
      <c r="T726" s="1">
        <f>(Table2[[#This Row],[Close Price]]-Table2[[#This Row],[50D EMA]])/Table2[[#This Row],[50D EMA]]</f>
        <v>-3.2650329584078118E-2</v>
      </c>
      <c r="U726" s="1">
        <f>(Table2[[#This Row],[Close Price]]-Table2[[#This Row],[200D EMA]])/Table2[[#This Row],[200D EMA]]</f>
        <v>-5.1414998493029357E-2</v>
      </c>
      <c r="V726">
        <v>0.316654895147088</v>
      </c>
      <c r="W726">
        <v>589.75</v>
      </c>
      <c r="X726">
        <v>613</v>
      </c>
      <c r="Y726">
        <v>589.75</v>
      </c>
      <c r="Z726">
        <v>613</v>
      </c>
      <c r="AA726">
        <v>589.75</v>
      </c>
      <c r="AB726">
        <v>613.5</v>
      </c>
      <c r="AC726" s="1">
        <f>(Table2[[#This Row],[Close Price]]/Table2[[#This Row],[Day Low]])-1</f>
        <v>2.2043238660449438E-2</v>
      </c>
      <c r="AD726" s="1">
        <f>(Table2[[#This Row],[Day High]]/Table2[[#This Row],[Close Price]])-1</f>
        <v>1.7005391953546223E-2</v>
      </c>
      <c r="AE726" s="1">
        <f>(Table2[[#This Row],[Close Price]]/Table2[[#This Row],[Current Week Low]])-1</f>
        <v>2.2043238660449438E-2</v>
      </c>
      <c r="AF726" s="1">
        <f>(Table2[[#This Row],[Current Week High]]/Table2[[#This Row],[Close Price]])-1</f>
        <v>1.7005391953546223E-2</v>
      </c>
      <c r="AG726" s="1">
        <f>(Table2[[#This Row],[Close Price]]/Table2[[#This Row],[Current Month Low]])-1</f>
        <v>2.2043238660449438E-2</v>
      </c>
      <c r="AH726" s="1">
        <f>(Table2[[#This Row],[Current Month High]]/Table2[[#This Row],[Close Price]])-1</f>
        <v>1.7834923268353453E-2</v>
      </c>
      <c r="AI726">
        <v>35.213604313562797</v>
      </c>
      <c r="AJ726">
        <v>9.2730239303843298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-0.21</v>
      </c>
      <c r="AM726" t="s">
        <v>3189</v>
      </c>
      <c r="AN726">
        <v>-1.39</v>
      </c>
      <c r="AO726" t="s">
        <v>3189</v>
      </c>
      <c r="AP726">
        <v>0.104686479631868</v>
      </c>
      <c r="AQ726">
        <f>(Table2[[#This Row],[Sharpe Ratio]]-AVERAGE(Table2[Sharpe Ratio]))/_xlfn.STDEV.P(Table2[Sharpe Ratio])</f>
        <v>0.46555217340734312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694</v>
      </c>
      <c r="AT726">
        <f>_xlfn.RANK.AVG(Table2[[#This Row],[6M Return vs Nifty Z-Score]],Table2[6M Return vs Nifty Z-Score])</f>
        <v>648</v>
      </c>
      <c r="AU726">
        <f>_xlfn.RANK.AVG(Table2[[#This Row],[Sharpe Ratio Z-Score]],Table2[Sharpe Ratio Z-Score])</f>
        <v>224</v>
      </c>
      <c r="AV726">
        <f>(Table2[[#This Row],[Rank 1Y]]+Table2[[#This Row],[Rank 6M]]+Table2[[#This Row],[Rank Sharpe]])/3</f>
        <v>522</v>
      </c>
    </row>
    <row r="727" spans="1:48" x14ac:dyDescent="0.3">
      <c r="A727" t="s">
        <v>1347</v>
      </c>
      <c r="B727" t="s">
        <v>1348</v>
      </c>
      <c r="C727" t="s">
        <v>3158</v>
      </c>
      <c r="D727" t="s">
        <v>490</v>
      </c>
      <c r="E727">
        <v>8382.0342147199899</v>
      </c>
      <c r="F727">
        <v>763.15</v>
      </c>
      <c r="G727">
        <v>-48.081007443690503</v>
      </c>
      <c r="H727">
        <f>(Table2[[#This Row],[1Y Return vs Nifty]]-AVERAGE(Table2[1Y Return vs Nifty]))/_xlfn.STDEV.P(Table2[1Y Return vs Nifty])</f>
        <v>-1.2435845352843584</v>
      </c>
      <c r="I727">
        <v>-5.1255425708686602</v>
      </c>
      <c r="J727">
        <f>(Table2[[#This Row],[1M Return vs Nifty]]-AVERAGE(Table2[1M Return vs Nifty]))/_xlfn.STDEV.P(Table2[1M Return vs Nifty])</f>
        <v>-0.58167786095138496</v>
      </c>
      <c r="K727">
        <v>-30.401605503529002</v>
      </c>
      <c r="L727">
        <f>(Table2[[#This Row],[6M Return vs Nifty]]-AVERAGE(Table2[6M Return vs Nifty]))/_xlfn.STDEV.P(Table2[6M Return vs Nifty])</f>
        <v>-1.4183976456626621</v>
      </c>
      <c r="M727">
        <v>-0.86982685160168105</v>
      </c>
      <c r="N727">
        <f>(Table2[[#This Row],[1W Return vs Nifty]]-AVERAGE(Table2[1W Return vs Nifty]))/_xlfn.STDEV.P(Table2[1W Return vs Nifty])</f>
        <v>-0.26399426793261516</v>
      </c>
      <c r="O727">
        <v>777</v>
      </c>
      <c r="P727">
        <v>781.72472596249702</v>
      </c>
      <c r="Q727">
        <v>837.51122094318703</v>
      </c>
      <c r="R727">
        <v>34.099496181940602</v>
      </c>
      <c r="S727" s="1">
        <f>(Table2[[#This Row],[Close Price]]-Table2[[#This Row],[20D EMA]])/Table2[[#This Row],[20D EMA]]</f>
        <v>-1.7824967824967855E-2</v>
      </c>
      <c r="T727" s="1">
        <f>(Table2[[#This Row],[Close Price]]-Table2[[#This Row],[50D EMA]])/Table2[[#This Row],[50D EMA]]</f>
        <v>-2.3761210750532353E-2</v>
      </c>
      <c r="U727" s="1">
        <f>(Table2[[#This Row],[Close Price]]-Table2[[#This Row],[200D EMA]])/Table2[[#This Row],[200D EMA]]</f>
        <v>-8.8788327945556425E-2</v>
      </c>
      <c r="V727">
        <v>0.31328062679422197</v>
      </c>
      <c r="W727">
        <v>756.35</v>
      </c>
      <c r="X727">
        <v>768.9</v>
      </c>
      <c r="Y727">
        <v>756.35</v>
      </c>
      <c r="Z727">
        <v>768.9</v>
      </c>
      <c r="AA727">
        <v>756.35</v>
      </c>
      <c r="AB727">
        <v>785.5</v>
      </c>
      <c r="AC727" s="1">
        <f>(Table2[[#This Row],[Close Price]]/Table2[[#This Row],[Day Low]])-1</f>
        <v>8.9905467045678922E-3</v>
      </c>
      <c r="AD727" s="1">
        <f>(Table2[[#This Row],[Day High]]/Table2[[#This Row],[Close Price]])-1</f>
        <v>7.5345607023520333E-3</v>
      </c>
      <c r="AE727" s="1">
        <f>(Table2[[#This Row],[Close Price]]/Table2[[#This Row],[Current Week Low]])-1</f>
        <v>8.9905467045678922E-3</v>
      </c>
      <c r="AF727" s="1">
        <f>(Table2[[#This Row],[Current Week High]]/Table2[[#This Row],[Close Price]])-1</f>
        <v>7.5345607023520333E-3</v>
      </c>
      <c r="AG727" s="1">
        <f>(Table2[[#This Row],[Close Price]]/Table2[[#This Row],[Current Month Low]])-1</f>
        <v>8.9905467045678922E-3</v>
      </c>
      <c r="AH727" s="1">
        <f>(Table2[[#This Row],[Current Month High]]/Table2[[#This Row],[Close Price]])-1</f>
        <v>2.9286509860446897E-2</v>
      </c>
      <c r="AI727">
        <v>44.9649479132542</v>
      </c>
      <c r="AJ727">
        <v>5.9342032204330897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-0.03</v>
      </c>
      <c r="AM727" t="s">
        <v>3189</v>
      </c>
      <c r="AN727">
        <v>-4.6900000000000004</v>
      </c>
      <c r="AO727" t="s">
        <v>3189</v>
      </c>
      <c r="AP727">
        <v>-2.9945582038996998E-2</v>
      </c>
      <c r="AQ727">
        <f>(Table2[[#This Row],[Sharpe Ratio]]-AVERAGE(Table2[Sharpe Ratio]))/_xlfn.STDEV.P(Table2[Sharpe Ratio])</f>
        <v>-1.1001619907323528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710</v>
      </c>
      <c r="AT727">
        <f>_xlfn.RANK.AVG(Table2[[#This Row],[6M Return vs Nifty Z-Score]],Table2[6M Return vs Nifty Z-Score])</f>
        <v>718</v>
      </c>
      <c r="AU727">
        <f>_xlfn.RANK.AVG(Table2[[#This Row],[Sharpe Ratio Z-Score]],Table2[Sharpe Ratio Z-Score])</f>
        <v>641</v>
      </c>
      <c r="AV727">
        <f>(Table2[[#This Row],[Rank 1Y]]+Table2[[#This Row],[Rank 6M]]+Table2[[#This Row],[Rank Sharpe]])/3</f>
        <v>689.66666666666663</v>
      </c>
    </row>
    <row r="728" spans="1:48" x14ac:dyDescent="0.3">
      <c r="A728" t="s">
        <v>2000</v>
      </c>
      <c r="B728" t="s">
        <v>2001</v>
      </c>
      <c r="C728" t="s">
        <v>3152</v>
      </c>
      <c r="D728" t="s">
        <v>127</v>
      </c>
      <c r="E728">
        <v>3384.00152832</v>
      </c>
      <c r="F728">
        <v>627.20000000000005</v>
      </c>
      <c r="G728">
        <v>30.050164779400699</v>
      </c>
      <c r="H728">
        <f>(Table2[[#This Row],[1Y Return vs Nifty]]-AVERAGE(Table2[1Y Return vs Nifty]))/_xlfn.STDEV.P(Table2[1Y Return vs Nifty])</f>
        <v>0.1494540285091209</v>
      </c>
      <c r="I728">
        <v>-10.990850064897799</v>
      </c>
      <c r="J728">
        <f>(Table2[[#This Row],[1M Return vs Nifty]]-AVERAGE(Table2[1M Return vs Nifty]))/_xlfn.STDEV.P(Table2[1M Return vs Nifty])</f>
        <v>-1.1489790478959589</v>
      </c>
      <c r="K728">
        <v>-6.0999103617357298</v>
      </c>
      <c r="L728">
        <f>(Table2[[#This Row],[6M Return vs Nifty]]-AVERAGE(Table2[6M Return vs Nifty]))/_xlfn.STDEV.P(Table2[6M Return vs Nifty])</f>
        <v>-0.63133451919732742</v>
      </c>
      <c r="M728">
        <v>-3.2731065422324099</v>
      </c>
      <c r="N728">
        <f>(Table2[[#This Row],[1W Return vs Nifty]]-AVERAGE(Table2[1W Return vs Nifty]))/_xlfn.STDEV.P(Table2[1W Return vs Nifty])</f>
        <v>-0.72930941930444204</v>
      </c>
      <c r="O728">
        <v>668.22</v>
      </c>
      <c r="P728">
        <v>690.331736957261</v>
      </c>
      <c r="Q728">
        <v>634.41023358777704</v>
      </c>
      <c r="R728">
        <v>14.346779763377601</v>
      </c>
      <c r="S728" s="1">
        <f>(Table2[[#This Row],[Close Price]]-Table2[[#This Row],[20D EMA]])/Table2[[#This Row],[20D EMA]]</f>
        <v>-6.1386968363712519E-2</v>
      </c>
      <c r="T728" s="1">
        <f>(Table2[[#This Row],[Close Price]]-Table2[[#This Row],[50D EMA]])/Table2[[#This Row],[50D EMA]]</f>
        <v>-9.1451303159729269E-2</v>
      </c>
      <c r="U728" s="1">
        <f>(Table2[[#This Row],[Close Price]]-Table2[[#This Row],[200D EMA]])/Table2[[#This Row],[200D EMA]]</f>
        <v>-1.1365254225173827E-2</v>
      </c>
      <c r="V728">
        <v>0.30403347973400002</v>
      </c>
      <c r="W728">
        <v>625</v>
      </c>
      <c r="X728">
        <v>639.1</v>
      </c>
      <c r="Y728">
        <v>625</v>
      </c>
      <c r="Z728">
        <v>639.1</v>
      </c>
      <c r="AA728">
        <v>625</v>
      </c>
      <c r="AB728">
        <v>672</v>
      </c>
      <c r="AC728" s="1">
        <f>(Table2[[#This Row],[Close Price]]/Table2[[#This Row],[Day Low]])-1</f>
        <v>3.5199999999999676E-3</v>
      </c>
      <c r="AD728" s="1">
        <f>(Table2[[#This Row],[Day High]]/Table2[[#This Row],[Close Price]])-1</f>
        <v>1.8973214285714191E-2</v>
      </c>
      <c r="AE728" s="1">
        <f>(Table2[[#This Row],[Close Price]]/Table2[[#This Row],[Current Week Low]])-1</f>
        <v>3.5199999999999676E-3</v>
      </c>
      <c r="AF728" s="1">
        <f>(Table2[[#This Row],[Current Week High]]/Table2[[#This Row],[Close Price]])-1</f>
        <v>1.8973214285714191E-2</v>
      </c>
      <c r="AG728" s="1">
        <f>(Table2[[#This Row],[Close Price]]/Table2[[#This Row],[Current Month Low]])-1</f>
        <v>3.5199999999999676E-3</v>
      </c>
      <c r="AH728" s="1">
        <f>(Table2[[#This Row],[Current Month High]]/Table2[[#This Row],[Close Price]])-1</f>
        <v>7.1428571428571397E-2</v>
      </c>
      <c r="AI728">
        <v>40.306122448979501</v>
      </c>
      <c r="AJ728">
        <v>73.259668508287305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-0.13</v>
      </c>
      <c r="AM728" t="s">
        <v>3189</v>
      </c>
      <c r="AN728">
        <v>-10.15</v>
      </c>
      <c r="AO728" t="s">
        <v>3189</v>
      </c>
      <c r="AP728">
        <v>5.9121543002574002E-2</v>
      </c>
      <c r="AQ728">
        <f>(Table2[[#This Row],[Sharpe Ratio]]-AVERAGE(Table2[Sharpe Ratio]))/_xlfn.STDEV.P(Table2[Sharpe Ratio])</f>
        <v>-6.4348845586351219E-2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255</v>
      </c>
      <c r="AT728">
        <f>_xlfn.RANK.AVG(Table2[[#This Row],[6M Return vs Nifty Z-Score]],Table2[6M Return vs Nifty Z-Score])</f>
        <v>532</v>
      </c>
      <c r="AU728">
        <f>_xlfn.RANK.AVG(Table2[[#This Row],[Sharpe Ratio Z-Score]],Table2[Sharpe Ratio Z-Score])</f>
        <v>366</v>
      </c>
      <c r="AV728">
        <f>(Table2[[#This Row],[Rank 1Y]]+Table2[[#This Row],[Rank 6M]]+Table2[[#This Row],[Rank Sharpe]])/3</f>
        <v>384.33333333333331</v>
      </c>
    </row>
    <row r="729" spans="1:48" x14ac:dyDescent="0.3">
      <c r="A729" t="s">
        <v>593</v>
      </c>
      <c r="B729" t="s">
        <v>594</v>
      </c>
      <c r="C729" t="s">
        <v>3142</v>
      </c>
      <c r="D729" t="s">
        <v>18</v>
      </c>
      <c r="E729">
        <v>33257.314392351997</v>
      </c>
      <c r="F729">
        <v>189.76</v>
      </c>
      <c r="G729">
        <v>72.368121270220797</v>
      </c>
      <c r="H729">
        <f>(Table2[[#This Row],[1Y Return vs Nifty]]-AVERAGE(Table2[1Y Return vs Nifty]))/_xlfn.STDEV.P(Table2[1Y Return vs Nifty])</f>
        <v>0.9039613993229495</v>
      </c>
      <c r="I729">
        <v>-5.7151971833645696</v>
      </c>
      <c r="J729">
        <f>(Table2[[#This Row],[1M Return vs Nifty]]-AVERAGE(Table2[1M Return vs Nifty]))/_xlfn.STDEV.P(Table2[1M Return vs Nifty])</f>
        <v>-0.63871012428912188</v>
      </c>
      <c r="K729">
        <v>-24.1524336511917</v>
      </c>
      <c r="L729">
        <f>(Table2[[#This Row],[6M Return vs Nifty]]-AVERAGE(Table2[6M Return vs Nifty]))/_xlfn.STDEV.P(Table2[6M Return vs Nifty])</f>
        <v>-1.2160046559052895</v>
      </c>
      <c r="M729">
        <v>-4.5481763083180997</v>
      </c>
      <c r="N729">
        <f>(Table2[[#This Row],[1W Return vs Nifty]]-AVERAGE(Table2[1W Return vs Nifty]))/_xlfn.STDEV.P(Table2[1W Return vs Nifty])</f>
        <v>-0.97618425602396341</v>
      </c>
      <c r="O729">
        <v>205.23</v>
      </c>
      <c r="P729">
        <v>210.38550931937101</v>
      </c>
      <c r="Q729">
        <v>191.92771775518801</v>
      </c>
      <c r="R729">
        <v>15.664527929506701</v>
      </c>
      <c r="S729" s="1">
        <f>(Table2[[#This Row],[Close Price]]-Table2[[#This Row],[20D EMA]])/Table2[[#This Row],[20D EMA]]</f>
        <v>-7.5378843249037666E-2</v>
      </c>
      <c r="T729" s="1">
        <f>(Table2[[#This Row],[Close Price]]-Table2[[#This Row],[50D EMA]])/Table2[[#This Row],[50D EMA]]</f>
        <v>-9.8036739251185431E-2</v>
      </c>
      <c r="U729" s="1">
        <f>(Table2[[#This Row],[Close Price]]-Table2[[#This Row],[200D EMA]])/Table2[[#This Row],[200D EMA]]</f>
        <v>-1.1294448662975498E-2</v>
      </c>
      <c r="V729">
        <v>0.30342611178552598</v>
      </c>
      <c r="W729">
        <v>189</v>
      </c>
      <c r="X729">
        <v>197</v>
      </c>
      <c r="Y729">
        <v>189</v>
      </c>
      <c r="Z729">
        <v>197</v>
      </c>
      <c r="AA729">
        <v>189</v>
      </c>
      <c r="AB729">
        <v>210.35</v>
      </c>
      <c r="AC729" s="1">
        <f>(Table2[[#This Row],[Close Price]]/Table2[[#This Row],[Day Low]])-1</f>
        <v>4.0211640211640365E-3</v>
      </c>
      <c r="AD729" s="1">
        <f>(Table2[[#This Row],[Day High]]/Table2[[#This Row],[Close Price]])-1</f>
        <v>3.8153456998313739E-2</v>
      </c>
      <c r="AE729" s="1">
        <f>(Table2[[#This Row],[Close Price]]/Table2[[#This Row],[Current Week Low]])-1</f>
        <v>4.0211640211640365E-3</v>
      </c>
      <c r="AF729" s="1">
        <f>(Table2[[#This Row],[Current Week High]]/Table2[[#This Row],[Close Price]])-1</f>
        <v>3.8153456998313739E-2</v>
      </c>
      <c r="AG729" s="1">
        <f>(Table2[[#This Row],[Close Price]]/Table2[[#This Row],[Current Month Low]])-1</f>
        <v>4.0211640211640365E-3</v>
      </c>
      <c r="AH729" s="1">
        <f>(Table2[[#This Row],[Current Month High]]/Table2[[#This Row],[Close Price]])-1</f>
        <v>0.10850548060708265</v>
      </c>
      <c r="AI729">
        <v>52.429384485666098</v>
      </c>
      <c r="AJ729">
        <v>122.201405152224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-0.13</v>
      </c>
      <c r="AM729" t="s">
        <v>3189</v>
      </c>
      <c r="AN729">
        <v>-10.79</v>
      </c>
      <c r="AO729" t="s">
        <v>3189</v>
      </c>
      <c r="AP729">
        <v>0.12919220591296501</v>
      </c>
      <c r="AQ729">
        <f>(Table2[[#This Row],[Sharpe Ratio]]-AVERAGE(Table2[Sharpe Ratio]))/_xlfn.STDEV.P(Table2[Sharpe Ratio])</f>
        <v>0.75054344714007837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106</v>
      </c>
      <c r="AT729">
        <f>_xlfn.RANK.AVG(Table2[[#This Row],[6M Return vs Nifty Z-Score]],Table2[6M Return vs Nifty Z-Score])</f>
        <v>697</v>
      </c>
      <c r="AU729">
        <f>_xlfn.RANK.AVG(Table2[[#This Row],[Sharpe Ratio Z-Score]],Table2[Sharpe Ratio Z-Score])</f>
        <v>160</v>
      </c>
      <c r="AV729">
        <f>(Table2[[#This Row],[Rank 1Y]]+Table2[[#This Row],[Rank 6M]]+Table2[[#This Row],[Rank Sharpe]])/3</f>
        <v>321</v>
      </c>
    </row>
    <row r="730" spans="1:48" x14ac:dyDescent="0.3">
      <c r="A730" t="s">
        <v>970</v>
      </c>
      <c r="B730" t="s">
        <v>971</v>
      </c>
      <c r="C730" t="s">
        <v>3155</v>
      </c>
      <c r="D730" t="s">
        <v>89</v>
      </c>
      <c r="E730">
        <v>15264.02914785</v>
      </c>
      <c r="F730">
        <v>2726.5</v>
      </c>
      <c r="G730">
        <v>-4.7095316448476696</v>
      </c>
      <c r="H730">
        <f>(Table2[[#This Row],[1Y Return vs Nifty]]-AVERAGE(Table2[1Y Return vs Nifty]))/_xlfn.STDEV.P(Table2[1Y Return vs Nifty])</f>
        <v>-0.47029345776271014</v>
      </c>
      <c r="I730">
        <v>-11.163141946778101</v>
      </c>
      <c r="J730">
        <f>(Table2[[#This Row],[1M Return vs Nifty]]-AVERAGE(Table2[1M Return vs Nifty]))/_xlfn.STDEV.P(Table2[1M Return vs Nifty])</f>
        <v>-1.1656433726890085</v>
      </c>
      <c r="K730">
        <v>-4.1666870336723001</v>
      </c>
      <c r="L730">
        <f>(Table2[[#This Row],[6M Return vs Nifty]]-AVERAGE(Table2[6M Return vs Nifty]))/_xlfn.STDEV.P(Table2[6M Return vs Nifty])</f>
        <v>-0.56872288705136331</v>
      </c>
      <c r="M730">
        <v>-0.92284059559562703</v>
      </c>
      <c r="N730">
        <f>(Table2[[#This Row],[1W Return vs Nifty]]-AVERAGE(Table2[1W Return vs Nifty]))/_xlfn.STDEV.P(Table2[1W Return vs Nifty])</f>
        <v>-0.27425861561029069</v>
      </c>
      <c r="O730">
        <v>2845.17</v>
      </c>
      <c r="P730">
        <v>2929.8985320103302</v>
      </c>
      <c r="Q730">
        <v>2637.3366016342702</v>
      </c>
      <c r="R730">
        <v>30.7935430522083</v>
      </c>
      <c r="S730" s="1">
        <f>(Table2[[#This Row],[Close Price]]-Table2[[#This Row],[20D EMA]])/Table2[[#This Row],[20D EMA]]</f>
        <v>-4.1709282749361219E-2</v>
      </c>
      <c r="T730" s="1">
        <f>(Table2[[#This Row],[Close Price]]-Table2[[#This Row],[50D EMA]])/Table2[[#This Row],[50D EMA]]</f>
        <v>-6.9421698324402273E-2</v>
      </c>
      <c r="U730" s="1">
        <f>(Table2[[#This Row],[Close Price]]-Table2[[#This Row],[200D EMA]])/Table2[[#This Row],[200D EMA]]</f>
        <v>3.3808122296743688E-2</v>
      </c>
      <c r="V730">
        <v>0.28932046103050801</v>
      </c>
      <c r="W730">
        <v>2647.5</v>
      </c>
      <c r="X730">
        <v>2783.2</v>
      </c>
      <c r="Y730">
        <v>2647.5</v>
      </c>
      <c r="Z730">
        <v>2783.2</v>
      </c>
      <c r="AA730">
        <v>2647.5</v>
      </c>
      <c r="AB730">
        <v>2834</v>
      </c>
      <c r="AC730" s="1">
        <f>(Table2[[#This Row],[Close Price]]/Table2[[#This Row],[Day Low]])-1</f>
        <v>2.9839471199244461E-2</v>
      </c>
      <c r="AD730" s="1">
        <f>(Table2[[#This Row],[Day High]]/Table2[[#This Row],[Close Price]])-1</f>
        <v>2.0795892169447994E-2</v>
      </c>
      <c r="AE730" s="1">
        <f>(Table2[[#This Row],[Close Price]]/Table2[[#This Row],[Current Week Low]])-1</f>
        <v>2.9839471199244461E-2</v>
      </c>
      <c r="AF730" s="1">
        <f>(Table2[[#This Row],[Current Week High]]/Table2[[#This Row],[Close Price]])-1</f>
        <v>2.0795892169447994E-2</v>
      </c>
      <c r="AG730" s="1">
        <f>(Table2[[#This Row],[Close Price]]/Table2[[#This Row],[Current Month Low]])-1</f>
        <v>2.9839471199244461E-2</v>
      </c>
      <c r="AH730" s="1">
        <f>(Table2[[#This Row],[Current Month High]]/Table2[[#This Row],[Close Price]])-1</f>
        <v>3.942783788740134E-2</v>
      </c>
      <c r="AI730">
        <v>34.054648817164797</v>
      </c>
      <c r="AJ730">
        <v>57.146974063400499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0</v>
      </c>
      <c r="AM730">
        <v>0</v>
      </c>
      <c r="AN730">
        <v>-5.01</v>
      </c>
      <c r="AO730" t="s">
        <v>3189</v>
      </c>
      <c r="AP730">
        <v>0.13977692664955799</v>
      </c>
      <c r="AQ730">
        <f>(Table2[[#This Row],[Sharpe Ratio]]-AVERAGE(Table2[Sharpe Ratio]))/_xlfn.STDEV.P(Table2[Sharpe Ratio])</f>
        <v>0.87363929054520972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467</v>
      </c>
      <c r="AT730">
        <f>_xlfn.RANK.AVG(Table2[[#This Row],[6M Return vs Nifty Z-Score]],Table2[6M Return vs Nifty Z-Score])</f>
        <v>512</v>
      </c>
      <c r="AU730">
        <f>_xlfn.RANK.AVG(Table2[[#This Row],[Sharpe Ratio Z-Score]],Table2[Sharpe Ratio Z-Score])</f>
        <v>139</v>
      </c>
      <c r="AV730">
        <f>(Table2[[#This Row],[Rank 1Y]]+Table2[[#This Row],[Rank 6M]]+Table2[[#This Row],[Rank Sharpe]])/3</f>
        <v>372.66666666666669</v>
      </c>
    </row>
    <row r="731" spans="1:48" x14ac:dyDescent="0.3">
      <c r="A731" t="s">
        <v>1096</v>
      </c>
      <c r="B731" t="s">
        <v>1097</v>
      </c>
      <c r="C731" t="s">
        <v>3156</v>
      </c>
      <c r="D731" t="s">
        <v>407</v>
      </c>
      <c r="E731">
        <v>11631.0012797</v>
      </c>
      <c r="F731">
        <v>249.7</v>
      </c>
      <c r="G731">
        <v>33.179304617228198</v>
      </c>
      <c r="H731">
        <f>(Table2[[#This Row],[1Y Return vs Nifty]]-AVERAGE(Table2[1Y Return vs Nifty]))/_xlfn.STDEV.P(Table2[1Y Return vs Nifty])</f>
        <v>0.2052449803349774</v>
      </c>
      <c r="I731">
        <v>-4.3778215548038002</v>
      </c>
      <c r="J731">
        <f>(Table2[[#This Row],[1M Return vs Nifty]]-AVERAGE(Table2[1M Return vs Nifty]))/_xlfn.STDEV.P(Table2[1M Return vs Nifty])</f>
        <v>-0.5093571820528251</v>
      </c>
      <c r="K731">
        <v>3.7336260146550999</v>
      </c>
      <c r="L731">
        <f>(Table2[[#This Row],[6M Return vs Nifty]]-AVERAGE(Table2[6M Return vs Nifty]))/_xlfn.STDEV.P(Table2[6M Return vs Nifty])</f>
        <v>-0.31285410705099836</v>
      </c>
      <c r="M731">
        <v>-3.5578510707031001</v>
      </c>
      <c r="N731">
        <f>(Table2[[#This Row],[1W Return vs Nifty]]-AVERAGE(Table2[1W Return vs Nifty]))/_xlfn.STDEV.P(Table2[1W Return vs Nifty])</f>
        <v>-0.78444072336537962</v>
      </c>
      <c r="O731">
        <v>267.75</v>
      </c>
      <c r="P731">
        <v>268.94952949649701</v>
      </c>
      <c r="Q731">
        <v>229.12201580847699</v>
      </c>
      <c r="R731">
        <v>22.1685702795433</v>
      </c>
      <c r="S731" s="1">
        <f>(Table2[[#This Row],[Close Price]]-Table2[[#This Row],[20D EMA]])/Table2[[#This Row],[20D EMA]]</f>
        <v>-6.7413632119514511E-2</v>
      </c>
      <c r="T731" s="1">
        <f>(Table2[[#This Row],[Close Price]]-Table2[[#This Row],[50D EMA]])/Table2[[#This Row],[50D EMA]]</f>
        <v>-7.1573017928435304E-2</v>
      </c>
      <c r="U731" s="1">
        <f>(Table2[[#This Row],[Close Price]]-Table2[[#This Row],[200D EMA]])/Table2[[#This Row],[200D EMA]]</f>
        <v>8.9812339154366247E-2</v>
      </c>
      <c r="V731">
        <v>0.278226944997155</v>
      </c>
      <c r="W731">
        <v>247</v>
      </c>
      <c r="X731">
        <v>257.14999999999998</v>
      </c>
      <c r="Y731">
        <v>247</v>
      </c>
      <c r="Z731">
        <v>257.14999999999998</v>
      </c>
      <c r="AA731">
        <v>247</v>
      </c>
      <c r="AB731">
        <v>276.39999999999998</v>
      </c>
      <c r="AC731" s="1">
        <f>(Table2[[#This Row],[Close Price]]/Table2[[#This Row],[Day Low]])-1</f>
        <v>1.093117408906874E-2</v>
      </c>
      <c r="AD731" s="1">
        <f>(Table2[[#This Row],[Day High]]/Table2[[#This Row],[Close Price]])-1</f>
        <v>2.9835802963556146E-2</v>
      </c>
      <c r="AE731" s="1">
        <f>(Table2[[#This Row],[Close Price]]/Table2[[#This Row],[Current Week Low]])-1</f>
        <v>1.093117408906874E-2</v>
      </c>
      <c r="AF731" s="1">
        <f>(Table2[[#This Row],[Current Week High]]/Table2[[#This Row],[Close Price]])-1</f>
        <v>2.9835802963556146E-2</v>
      </c>
      <c r="AG731" s="1">
        <f>(Table2[[#This Row],[Close Price]]/Table2[[#This Row],[Current Month Low]])-1</f>
        <v>1.093117408906874E-2</v>
      </c>
      <c r="AH731" s="1">
        <f>(Table2[[#This Row],[Current Month High]]/Table2[[#This Row],[Close Price]])-1</f>
        <v>0.10692831397677205</v>
      </c>
      <c r="AI731">
        <v>53.864637565077999</v>
      </c>
      <c r="AJ731">
        <v>94.3190661478599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-0.11</v>
      </c>
      <c r="AM731" t="s">
        <v>3189</v>
      </c>
      <c r="AN731">
        <v>-8.84</v>
      </c>
      <c r="AO731" t="s">
        <v>3189</v>
      </c>
      <c r="AP731">
        <v>0.108142654367548</v>
      </c>
      <c r="AQ731">
        <f>(Table2[[#This Row],[Sharpe Ratio]]-AVERAGE(Table2[Sharpe Ratio]))/_xlfn.STDEV.P(Table2[Sharpe Ratio])</f>
        <v>0.50574602968672733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243</v>
      </c>
      <c r="AT731">
        <f>_xlfn.RANK.AVG(Table2[[#This Row],[6M Return vs Nifty Z-Score]],Table2[6M Return vs Nifty Z-Score])</f>
        <v>426</v>
      </c>
      <c r="AU731">
        <f>_xlfn.RANK.AVG(Table2[[#This Row],[Sharpe Ratio Z-Score]],Table2[Sharpe Ratio Z-Score])</f>
        <v>212</v>
      </c>
      <c r="AV731">
        <f>(Table2[[#This Row],[Rank 1Y]]+Table2[[#This Row],[Rank 6M]]+Table2[[#This Row],[Rank Sharpe]])/3</f>
        <v>293.66666666666669</v>
      </c>
    </row>
    <row r="732" spans="1:48" x14ac:dyDescent="0.3">
      <c r="A732" t="s">
        <v>2090</v>
      </c>
      <c r="B732" t="s">
        <v>2091</v>
      </c>
      <c r="C732" t="s">
        <v>3153</v>
      </c>
      <c r="D732" t="s">
        <v>78</v>
      </c>
      <c r="E732">
        <v>2993.7256793919901</v>
      </c>
      <c r="F732">
        <v>229.04</v>
      </c>
      <c r="G732">
        <v>-30.797015156952899</v>
      </c>
      <c r="H732">
        <f>(Table2[[#This Row],[1Y Return vs Nifty]]-AVERAGE(Table2[1Y Return vs Nifty]))/_xlfn.STDEV.P(Table2[1Y Return vs Nifty])</f>
        <v>-0.93541985393303173</v>
      </c>
      <c r="I732">
        <v>-2.8119016959065699</v>
      </c>
      <c r="J732">
        <f>(Table2[[#This Row],[1M Return vs Nifty]]-AVERAGE(Table2[1M Return vs Nifty]))/_xlfn.STDEV.P(Table2[1M Return vs Nifty])</f>
        <v>-0.35789910495851868</v>
      </c>
      <c r="K732">
        <v>-9.5823114857570904</v>
      </c>
      <c r="L732">
        <f>(Table2[[#This Row],[6M Return vs Nifty]]-AVERAGE(Table2[6M Return vs Nifty]))/_xlfn.STDEV.P(Table2[6M Return vs Nifty])</f>
        <v>-0.74411963563823735</v>
      </c>
      <c r="M732">
        <v>1.125666014284</v>
      </c>
      <c r="N732">
        <f>(Table2[[#This Row],[1W Return vs Nifty]]-AVERAGE(Table2[1W Return vs Nifty]))/_xlfn.STDEV.P(Table2[1W Return vs Nifty])</f>
        <v>0.12236653250643299</v>
      </c>
      <c r="O732">
        <v>231.98</v>
      </c>
      <c r="P732">
        <v>234.17008699282101</v>
      </c>
      <c r="Q732">
        <v>235.484034015156</v>
      </c>
      <c r="R732">
        <v>42.3132520657987</v>
      </c>
      <c r="S732" s="1">
        <f>(Table2[[#This Row],[Close Price]]-Table2[[#This Row],[20D EMA]])/Table2[[#This Row],[20D EMA]]</f>
        <v>-1.2673506336753159E-2</v>
      </c>
      <c r="T732" s="1">
        <f>(Table2[[#This Row],[Close Price]]-Table2[[#This Row],[50D EMA]])/Table2[[#This Row],[50D EMA]]</f>
        <v>-2.1907524819676453E-2</v>
      </c>
      <c r="U732" s="1">
        <f>(Table2[[#This Row],[Close Price]]-Table2[[#This Row],[200D EMA]])/Table2[[#This Row],[200D EMA]]</f>
        <v>-2.7365057007394656E-2</v>
      </c>
      <c r="V732">
        <v>0.270327914207451</v>
      </c>
      <c r="W732">
        <v>227.14</v>
      </c>
      <c r="X732">
        <v>232.51</v>
      </c>
      <c r="Y732">
        <v>227.14</v>
      </c>
      <c r="Z732">
        <v>232.51</v>
      </c>
      <c r="AA732">
        <v>225.21</v>
      </c>
      <c r="AB732">
        <v>235.98</v>
      </c>
      <c r="AC732" s="1">
        <f>(Table2[[#This Row],[Close Price]]/Table2[[#This Row],[Day Low]])-1</f>
        <v>8.3648850928943475E-3</v>
      </c>
      <c r="AD732" s="1">
        <f>(Table2[[#This Row],[Day High]]/Table2[[#This Row],[Close Price]])-1</f>
        <v>1.5150192106182292E-2</v>
      </c>
      <c r="AE732" s="1">
        <f>(Table2[[#This Row],[Close Price]]/Table2[[#This Row],[Current Week Low]])-1</f>
        <v>8.3648850928943475E-3</v>
      </c>
      <c r="AF732" s="1">
        <f>(Table2[[#This Row],[Current Week High]]/Table2[[#This Row],[Close Price]])-1</f>
        <v>1.5150192106182292E-2</v>
      </c>
      <c r="AG732" s="1">
        <f>(Table2[[#This Row],[Close Price]]/Table2[[#This Row],[Current Month Low]])-1</f>
        <v>1.7006349629234974E-2</v>
      </c>
      <c r="AH732" s="1">
        <f>(Table2[[#This Row],[Current Month High]]/Table2[[#This Row],[Close Price]])-1</f>
        <v>3.0300384212364584E-2</v>
      </c>
      <c r="AI732">
        <v>33.164512748864801</v>
      </c>
      <c r="AJ732">
        <v>18.0618556701031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-0.12</v>
      </c>
      <c r="AM732" t="s">
        <v>3189</v>
      </c>
      <c r="AN732">
        <v>-3.25</v>
      </c>
      <c r="AO732" t="s">
        <v>3189</v>
      </c>
      <c r="AP732">
        <v>-5.9479770712028E-2</v>
      </c>
      <c r="AQ732">
        <f>(Table2[[#This Row],[Sharpe Ratio]]-AVERAGE(Table2[Sharpe Ratio]))/_xlfn.STDEV.P(Table2[Sharpe Ratio])</f>
        <v>-1.4436321638682796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650</v>
      </c>
      <c r="AT732">
        <f>_xlfn.RANK.AVG(Table2[[#This Row],[6M Return vs Nifty Z-Score]],Table2[6M Return vs Nifty Z-Score])</f>
        <v>567</v>
      </c>
      <c r="AU732">
        <f>_xlfn.RANK.AVG(Table2[[#This Row],[Sharpe Ratio Z-Score]],Table2[Sharpe Ratio Z-Score])</f>
        <v>677</v>
      </c>
      <c r="AV732">
        <f>(Table2[[#This Row],[Rank 1Y]]+Table2[[#This Row],[Rank 6M]]+Table2[[#This Row],[Rank Sharpe]])/3</f>
        <v>631.33333333333337</v>
      </c>
    </row>
    <row r="733" spans="1:48" x14ac:dyDescent="0.3">
      <c r="A733" t="s">
        <v>743</v>
      </c>
      <c r="B733" t="s">
        <v>744</v>
      </c>
      <c r="C733" t="s">
        <v>3147</v>
      </c>
      <c r="D733" t="s">
        <v>46</v>
      </c>
      <c r="E733">
        <v>22619.402825500001</v>
      </c>
      <c r="F733">
        <v>240.5</v>
      </c>
      <c r="G733">
        <v>24.169762751282502</v>
      </c>
      <c r="H733">
        <f>(Table2[[#This Row],[1Y Return vs Nifty]]-AVERAGE(Table2[1Y Return vs Nifty]))/_xlfn.STDEV.P(Table2[1Y Return vs Nifty])</f>
        <v>4.4609488708948153E-2</v>
      </c>
      <c r="I733">
        <v>-11.721746038948799</v>
      </c>
      <c r="J733">
        <f>(Table2[[#This Row],[1M Return vs Nifty]]-AVERAGE(Table2[1M Return vs Nifty]))/_xlfn.STDEV.P(Table2[1M Return vs Nifty])</f>
        <v>-1.2196723839289363</v>
      </c>
      <c r="K733">
        <v>-1.01779459694383</v>
      </c>
      <c r="L733">
        <f>(Table2[[#This Row],[6M Return vs Nifty]]-AVERAGE(Table2[6M Return vs Nifty]))/_xlfn.STDEV.P(Table2[6M Return vs Nifty])</f>
        <v>-0.46673917308845048</v>
      </c>
      <c r="M733">
        <v>-4.8208526746912899</v>
      </c>
      <c r="N733">
        <f>(Table2[[#This Row],[1W Return vs Nifty]]-AVERAGE(Table2[1W Return vs Nifty]))/_xlfn.STDEV.P(Table2[1W Return vs Nifty])</f>
        <v>-1.0289789620205683</v>
      </c>
      <c r="O733">
        <v>260.88</v>
      </c>
      <c r="P733">
        <v>269.16678005984602</v>
      </c>
      <c r="Q733">
        <v>234.22205049940899</v>
      </c>
      <c r="R733">
        <v>12.701208852876601</v>
      </c>
      <c r="S733" s="1">
        <f>(Table2[[#This Row],[Close Price]]-Table2[[#This Row],[20D EMA]])/Table2[[#This Row],[20D EMA]]</f>
        <v>-7.8120208524992324E-2</v>
      </c>
      <c r="T733" s="1">
        <f>(Table2[[#This Row],[Close Price]]-Table2[[#This Row],[50D EMA]])/Table2[[#This Row],[50D EMA]]</f>
        <v>-0.10650192439599085</v>
      </c>
      <c r="U733" s="1">
        <f>(Table2[[#This Row],[Close Price]]-Table2[[#This Row],[200D EMA]])/Table2[[#This Row],[200D EMA]]</f>
        <v>2.6803409359644589E-2</v>
      </c>
      <c r="V733">
        <v>0.260259985937077</v>
      </c>
      <c r="W733">
        <v>237.8</v>
      </c>
      <c r="X733">
        <v>245</v>
      </c>
      <c r="Y733">
        <v>237.8</v>
      </c>
      <c r="Z733">
        <v>245</v>
      </c>
      <c r="AA733">
        <v>237.8</v>
      </c>
      <c r="AB733">
        <v>263.2</v>
      </c>
      <c r="AC733" s="1">
        <f>(Table2[[#This Row],[Close Price]]/Table2[[#This Row],[Day Low]])-1</f>
        <v>1.1354079058031985E-2</v>
      </c>
      <c r="AD733" s="1">
        <f>(Table2[[#This Row],[Day High]]/Table2[[#This Row],[Close Price]])-1</f>
        <v>1.8711018711018657E-2</v>
      </c>
      <c r="AE733" s="1">
        <f>(Table2[[#This Row],[Close Price]]/Table2[[#This Row],[Current Week Low]])-1</f>
        <v>1.1354079058031985E-2</v>
      </c>
      <c r="AF733" s="1">
        <f>(Table2[[#This Row],[Current Week High]]/Table2[[#This Row],[Close Price]])-1</f>
        <v>1.8711018711018657E-2</v>
      </c>
      <c r="AG733" s="1">
        <f>(Table2[[#This Row],[Close Price]]/Table2[[#This Row],[Current Month Low]])-1</f>
        <v>1.1354079058031985E-2</v>
      </c>
      <c r="AH733" s="1">
        <f>(Table2[[#This Row],[Current Month High]]/Table2[[#This Row],[Close Price]])-1</f>
        <v>9.4386694386694447E-2</v>
      </c>
      <c r="AI733">
        <v>46.195426195426201</v>
      </c>
      <c r="AJ733">
        <v>88.998035363457703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-0.12</v>
      </c>
      <c r="AM733" t="s">
        <v>3189</v>
      </c>
      <c r="AN733">
        <v>-9.42</v>
      </c>
      <c r="AO733" t="s">
        <v>3189</v>
      </c>
      <c r="AP733">
        <v>0.17027696420458399</v>
      </c>
      <c r="AQ733">
        <f>(Table2[[#This Row],[Sharpe Ratio]]-AVERAGE(Table2[Sharpe Ratio]))/_xlfn.STDEV.P(Table2[Sharpe Ratio])</f>
        <v>1.228341879319657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290</v>
      </c>
      <c r="AT733">
        <f>_xlfn.RANK.AVG(Table2[[#This Row],[6M Return vs Nifty Z-Score]],Table2[6M Return vs Nifty Z-Score])</f>
        <v>476</v>
      </c>
      <c r="AU733">
        <f>_xlfn.RANK.AVG(Table2[[#This Row],[Sharpe Ratio Z-Score]],Table2[Sharpe Ratio Z-Score])</f>
        <v>86</v>
      </c>
      <c r="AV733">
        <f>(Table2[[#This Row],[Rank 1Y]]+Table2[[#This Row],[Rank 6M]]+Table2[[#This Row],[Rank Sharpe]])/3</f>
        <v>284</v>
      </c>
    </row>
    <row r="734" spans="1:48" x14ac:dyDescent="0.3">
      <c r="A734" t="s">
        <v>1204</v>
      </c>
      <c r="B734" t="s">
        <v>1205</v>
      </c>
      <c r="C734" t="s">
        <v>3145</v>
      </c>
      <c r="D734" t="s">
        <v>21</v>
      </c>
      <c r="E734">
        <v>9914.4210831050004</v>
      </c>
      <c r="F734">
        <v>1574.65</v>
      </c>
      <c r="G734">
        <v>-26.8298588255124</v>
      </c>
      <c r="H734">
        <f>(Table2[[#This Row],[1Y Return vs Nifty]]-AVERAGE(Table2[1Y Return vs Nifty]))/_xlfn.STDEV.P(Table2[1Y Return vs Nifty])</f>
        <v>-0.86468749959801272</v>
      </c>
      <c r="I734">
        <v>-3.4729639621989099</v>
      </c>
      <c r="J734">
        <f>(Table2[[#This Row],[1M Return vs Nifty]]-AVERAGE(Table2[1M Return vs Nifty]))/_xlfn.STDEV.P(Table2[1M Return vs Nifty])</f>
        <v>-0.4218380218343491</v>
      </c>
      <c r="K734">
        <v>-11.0883251199275</v>
      </c>
      <c r="L734">
        <f>(Table2[[#This Row],[6M Return vs Nifty]]-AVERAGE(Table2[6M Return vs Nifty]))/_xlfn.STDEV.P(Table2[6M Return vs Nifty])</f>
        <v>-0.79289515489701923</v>
      </c>
      <c r="M734">
        <v>1.6774141303969199</v>
      </c>
      <c r="N734">
        <f>(Table2[[#This Row],[1W Return vs Nifty]]-AVERAGE(Table2[1W Return vs Nifty]))/_xlfn.STDEV.P(Table2[1W Return vs Nifty])</f>
        <v>0.22919419770457911</v>
      </c>
      <c r="O734">
        <v>1586.78</v>
      </c>
      <c r="P734">
        <v>1603.7165977009199</v>
      </c>
      <c r="Q734">
        <v>1580.16748308508</v>
      </c>
      <c r="R734">
        <v>44.986839900849901</v>
      </c>
      <c r="S734" s="1">
        <f>(Table2[[#This Row],[Close Price]]-Table2[[#This Row],[20D EMA]])/Table2[[#This Row],[20D EMA]]</f>
        <v>-7.6444119537679338E-3</v>
      </c>
      <c r="T734" s="1">
        <f>(Table2[[#This Row],[Close Price]]-Table2[[#This Row],[50D EMA]])/Table2[[#This Row],[50D EMA]]</f>
        <v>-1.8124522588710223E-2</v>
      </c>
      <c r="U734" s="1">
        <f>(Table2[[#This Row],[Close Price]]-Table2[[#This Row],[200D EMA]])/Table2[[#This Row],[200D EMA]]</f>
        <v>-3.4917077741074033E-3</v>
      </c>
      <c r="V734">
        <v>0.25821327575465203</v>
      </c>
      <c r="W734">
        <v>1560.7</v>
      </c>
      <c r="X734">
        <v>1598</v>
      </c>
      <c r="Y734">
        <v>1560.7</v>
      </c>
      <c r="Z734">
        <v>1598</v>
      </c>
      <c r="AA734">
        <v>1555.6</v>
      </c>
      <c r="AB734">
        <v>1662</v>
      </c>
      <c r="AC734" s="1">
        <f>(Table2[[#This Row],[Close Price]]/Table2[[#This Row],[Day Low]])-1</f>
        <v>8.938296918049593E-3</v>
      </c>
      <c r="AD734" s="1">
        <f>(Table2[[#This Row],[Day High]]/Table2[[#This Row],[Close Price]])-1</f>
        <v>1.4828692090305795E-2</v>
      </c>
      <c r="AE734" s="1">
        <f>(Table2[[#This Row],[Close Price]]/Table2[[#This Row],[Current Week Low]])-1</f>
        <v>8.938296918049593E-3</v>
      </c>
      <c r="AF734" s="1">
        <f>(Table2[[#This Row],[Current Week High]]/Table2[[#This Row],[Close Price]])-1</f>
        <v>1.4828692090305795E-2</v>
      </c>
      <c r="AG734" s="1">
        <f>(Table2[[#This Row],[Close Price]]/Table2[[#This Row],[Current Month Low]])-1</f>
        <v>1.2246078683466388E-2</v>
      </c>
      <c r="AH734" s="1">
        <f>(Table2[[#This Row],[Current Month High]]/Table2[[#This Row],[Close Price]])-1</f>
        <v>5.5472644714698482E-2</v>
      </c>
      <c r="AI734">
        <v>23.3575715238306</v>
      </c>
      <c r="AJ734">
        <v>13.6070127340283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-0.13</v>
      </c>
      <c r="AM734" t="s">
        <v>3189</v>
      </c>
      <c r="AN734">
        <v>0.44</v>
      </c>
      <c r="AO734" t="s">
        <v>3191</v>
      </c>
      <c r="AP734">
        <v>-6.3630843782388993E-2</v>
      </c>
      <c r="AQ734">
        <f>(Table2[[#This Row],[Sharpe Ratio]]-AVERAGE(Table2[Sharpe Ratio]))/_xlfn.STDEV.P(Table2[Sharpe Ratio])</f>
        <v>-1.4919073950575052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622</v>
      </c>
      <c r="AT734">
        <f>_xlfn.RANK.AVG(Table2[[#This Row],[6M Return vs Nifty Z-Score]],Table2[6M Return vs Nifty Z-Score])</f>
        <v>584</v>
      </c>
      <c r="AU734">
        <f>_xlfn.RANK.AVG(Table2[[#This Row],[Sharpe Ratio Z-Score]],Table2[Sharpe Ratio Z-Score])</f>
        <v>682</v>
      </c>
      <c r="AV734">
        <f>(Table2[[#This Row],[Rank 1Y]]+Table2[[#This Row],[Rank 6M]]+Table2[[#This Row],[Rank Sharpe]])/3</f>
        <v>629.33333333333337</v>
      </c>
    </row>
    <row r="735" spans="1:48" x14ac:dyDescent="0.3">
      <c r="A735" t="s">
        <v>1449</v>
      </c>
      <c r="B735" t="s">
        <v>1450</v>
      </c>
      <c r="C735" t="s">
        <v>3162</v>
      </c>
      <c r="D735" t="s">
        <v>703</v>
      </c>
      <c r="E735">
        <v>7448.6210656800004</v>
      </c>
      <c r="F735">
        <v>439.7</v>
      </c>
      <c r="G735">
        <v>-16.122741651292898</v>
      </c>
      <c r="H735">
        <f>(Table2[[#This Row],[1Y Return vs Nifty]]-AVERAGE(Table2[1Y Return vs Nifty]))/_xlfn.STDEV.P(Table2[1Y Return vs Nifty])</f>
        <v>-0.67378511446350331</v>
      </c>
      <c r="I735">
        <v>-9.6177839601662392</v>
      </c>
      <c r="J735">
        <f>(Table2[[#This Row],[1M Return vs Nifty]]-AVERAGE(Table2[1M Return vs Nifty]))/_xlfn.STDEV.P(Table2[1M Return vs Nifty])</f>
        <v>-1.0161740701926523</v>
      </c>
      <c r="K735">
        <v>9.6550558767263297</v>
      </c>
      <c r="L735">
        <f>(Table2[[#This Row],[6M Return vs Nifty]]-AVERAGE(Table2[6M Return vs Nifty]))/_xlfn.STDEV.P(Table2[6M Return vs Nifty])</f>
        <v>-0.12107575277595299</v>
      </c>
      <c r="M735">
        <v>-1.9506956430212199</v>
      </c>
      <c r="N735">
        <f>(Table2[[#This Row],[1W Return vs Nifty]]-AVERAGE(Table2[1W Return vs Nifty]))/_xlfn.STDEV.P(Table2[1W Return vs Nifty])</f>
        <v>-0.47326854726565071</v>
      </c>
      <c r="O735">
        <v>471.64</v>
      </c>
      <c r="P735">
        <v>481.56410916567899</v>
      </c>
      <c r="Q735">
        <v>434.64502306497002</v>
      </c>
      <c r="R735">
        <v>23.366198114965901</v>
      </c>
      <c r="S735" s="1">
        <f>(Table2[[#This Row],[Close Price]]-Table2[[#This Row],[20D EMA]])/Table2[[#This Row],[20D EMA]]</f>
        <v>-6.7721143244847765E-2</v>
      </c>
      <c r="T735" s="1">
        <f>(Table2[[#This Row],[Close Price]]-Table2[[#This Row],[50D EMA]])/Table2[[#This Row],[50D EMA]]</f>
        <v>-8.6933615626400271E-2</v>
      </c>
      <c r="U735" s="1">
        <f>(Table2[[#This Row],[Close Price]]-Table2[[#This Row],[200D EMA]])/Table2[[#This Row],[200D EMA]]</f>
        <v>1.1630127268877896E-2</v>
      </c>
      <c r="V735">
        <v>0.25486745304149899</v>
      </c>
      <c r="W735">
        <v>429.1</v>
      </c>
      <c r="X735">
        <v>449.15</v>
      </c>
      <c r="Y735">
        <v>429.1</v>
      </c>
      <c r="Z735">
        <v>449.15</v>
      </c>
      <c r="AA735">
        <v>429.1</v>
      </c>
      <c r="AB735">
        <v>478.45</v>
      </c>
      <c r="AC735" s="1">
        <f>(Table2[[#This Row],[Close Price]]/Table2[[#This Row],[Day Low]])-1</f>
        <v>2.4702866464693551E-2</v>
      </c>
      <c r="AD735" s="1">
        <f>(Table2[[#This Row],[Day High]]/Table2[[#This Row],[Close Price]])-1</f>
        <v>2.1491926313395471E-2</v>
      </c>
      <c r="AE735" s="1">
        <f>(Table2[[#This Row],[Close Price]]/Table2[[#This Row],[Current Week Low]])-1</f>
        <v>2.4702866464693551E-2</v>
      </c>
      <c r="AF735" s="1">
        <f>(Table2[[#This Row],[Current Week High]]/Table2[[#This Row],[Close Price]])-1</f>
        <v>2.1491926313395471E-2</v>
      </c>
      <c r="AG735" s="1">
        <f>(Table2[[#This Row],[Close Price]]/Table2[[#This Row],[Current Month Low]])-1</f>
        <v>2.4702866464693551E-2</v>
      </c>
      <c r="AH735" s="1">
        <f>(Table2[[#This Row],[Current Month High]]/Table2[[#This Row],[Close Price]])-1</f>
        <v>8.8128269274505344E-2</v>
      </c>
      <c r="AI735">
        <v>45.269501933136198</v>
      </c>
      <c r="AJ735">
        <v>37.793795048574097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-0.23</v>
      </c>
      <c r="AM735" t="s">
        <v>3189</v>
      </c>
      <c r="AN735">
        <v>-6.86</v>
      </c>
      <c r="AO735" t="s">
        <v>3189</v>
      </c>
      <c r="AP735">
        <v>6.4680376406901996E-2</v>
      </c>
      <c r="AQ735">
        <f>(Table2[[#This Row],[Sharpe Ratio]]-AVERAGE(Table2[Sharpe Ratio]))/_xlfn.STDEV.P(Table2[Sharpe Ratio])</f>
        <v>2.9804527480768516E-4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562</v>
      </c>
      <c r="AT735">
        <f>_xlfn.RANK.AVG(Table2[[#This Row],[6M Return vs Nifty Z-Score]],Table2[6M Return vs Nifty Z-Score])</f>
        <v>365</v>
      </c>
      <c r="AU735">
        <f>_xlfn.RANK.AVG(Table2[[#This Row],[Sharpe Ratio Z-Score]],Table2[Sharpe Ratio Z-Score])</f>
        <v>350</v>
      </c>
      <c r="AV735">
        <f>(Table2[[#This Row],[Rank 1Y]]+Table2[[#This Row],[Rank 6M]]+Table2[[#This Row],[Rank Sharpe]])/3</f>
        <v>425.66666666666669</v>
      </c>
    </row>
    <row r="736" spans="1:48" x14ac:dyDescent="0.3">
      <c r="A736" t="s">
        <v>128</v>
      </c>
      <c r="B736" t="s">
        <v>129</v>
      </c>
      <c r="C736" t="s">
        <v>3144</v>
      </c>
      <c r="D736" t="s">
        <v>130</v>
      </c>
      <c r="E736">
        <v>219982.161498</v>
      </c>
      <c r="F736">
        <v>168.33</v>
      </c>
      <c r="G736">
        <v>72.8048226727486</v>
      </c>
      <c r="H736">
        <f>(Table2[[#This Row],[1Y Return vs Nifty]]-AVERAGE(Table2[1Y Return vs Nifty]))/_xlfn.STDEV.P(Table2[1Y Return vs Nifty])</f>
        <v>0.9117475604322044</v>
      </c>
      <c r="I736">
        <v>-8.7533998594185007</v>
      </c>
      <c r="J736">
        <f>(Table2[[#This Row],[1M Return vs Nifty]]-AVERAGE(Table2[1M Return vs Nifty]))/_xlfn.STDEV.P(Table2[1M Return vs Nifty])</f>
        <v>-0.93256956576907335</v>
      </c>
      <c r="K736">
        <v>8.4381455749577299</v>
      </c>
      <c r="L736">
        <f>(Table2[[#This Row],[6M Return vs Nifty]]-AVERAGE(Table2[6M Return vs Nifty]))/_xlfn.STDEV.P(Table2[6M Return vs Nifty])</f>
        <v>-0.16048803332467487</v>
      </c>
      <c r="M736">
        <v>-3.7258106116637499</v>
      </c>
      <c r="N736">
        <f>(Table2[[#This Row],[1W Return vs Nifty]]-AVERAGE(Table2[1W Return vs Nifty]))/_xlfn.STDEV.P(Table2[1W Return vs Nifty])</f>
        <v>-0.81696050020664124</v>
      </c>
      <c r="O736">
        <v>178.3</v>
      </c>
      <c r="P736">
        <v>180.52813063983101</v>
      </c>
      <c r="Q736">
        <v>150.72436752007101</v>
      </c>
      <c r="R736">
        <v>16.570106068901499</v>
      </c>
      <c r="S736" s="1">
        <f>(Table2[[#This Row],[Close Price]]-Table2[[#This Row],[20D EMA]])/Table2[[#This Row],[20D EMA]]</f>
        <v>-5.5916993830622534E-2</v>
      </c>
      <c r="T736" s="1">
        <f>(Table2[[#This Row],[Close Price]]-Table2[[#This Row],[50D EMA]])/Table2[[#This Row],[50D EMA]]</f>
        <v>-6.7569140590988022E-2</v>
      </c>
      <c r="U736" s="1">
        <f>(Table2[[#This Row],[Close Price]]-Table2[[#This Row],[200D EMA]])/Table2[[#This Row],[200D EMA]]</f>
        <v>0.11680680947348854</v>
      </c>
      <c r="V736">
        <v>0.253320063660748</v>
      </c>
      <c r="W736">
        <v>165.11</v>
      </c>
      <c r="X736">
        <v>170</v>
      </c>
      <c r="Y736">
        <v>165.11</v>
      </c>
      <c r="Z736">
        <v>170</v>
      </c>
      <c r="AA736">
        <v>165.11</v>
      </c>
      <c r="AB736">
        <v>180.25</v>
      </c>
      <c r="AC736" s="1">
        <f>(Table2[[#This Row],[Close Price]]/Table2[[#This Row],[Day Low]])-1</f>
        <v>1.9502150081763592E-2</v>
      </c>
      <c r="AD736" s="1">
        <f>(Table2[[#This Row],[Day High]]/Table2[[#This Row],[Close Price]])-1</f>
        <v>9.920988534426245E-3</v>
      </c>
      <c r="AE736" s="1">
        <f>(Table2[[#This Row],[Close Price]]/Table2[[#This Row],[Current Week Low]])-1</f>
        <v>1.9502150081763592E-2</v>
      </c>
      <c r="AF736" s="1">
        <f>(Table2[[#This Row],[Current Week High]]/Table2[[#This Row],[Close Price]])-1</f>
        <v>9.920988534426245E-3</v>
      </c>
      <c r="AG736" s="1">
        <f>(Table2[[#This Row],[Close Price]]/Table2[[#This Row],[Current Month Low]])-1</f>
        <v>1.9502150081763592E-2</v>
      </c>
      <c r="AH736" s="1">
        <f>(Table2[[#This Row],[Current Month High]]/Table2[[#This Row],[Close Price]])-1</f>
        <v>7.0813283431355067E-2</v>
      </c>
      <c r="AI736">
        <v>36.042297867284503</v>
      </c>
      <c r="AJ736">
        <v>156.015209125475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-0.05</v>
      </c>
      <c r="AM736" t="s">
        <v>3189</v>
      </c>
      <c r="AN736">
        <v>-7.23</v>
      </c>
      <c r="AO736" t="s">
        <v>3189</v>
      </c>
      <c r="AP736">
        <v>0.17545806864236699</v>
      </c>
      <c r="AQ736">
        <f>(Table2[[#This Row],[Sharpe Ratio]]-AVERAGE(Table2[Sharpe Ratio]))/_xlfn.STDEV.P(Table2[Sharpe Ratio])</f>
        <v>1.2885959414163632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104</v>
      </c>
      <c r="AT736">
        <f>_xlfn.RANK.AVG(Table2[[#This Row],[6M Return vs Nifty Z-Score]],Table2[6M Return vs Nifty Z-Score])</f>
        <v>382</v>
      </c>
      <c r="AU736">
        <f>_xlfn.RANK.AVG(Table2[[#This Row],[Sharpe Ratio Z-Score]],Table2[Sharpe Ratio Z-Score])</f>
        <v>71</v>
      </c>
      <c r="AV736">
        <f>(Table2[[#This Row],[Rank 1Y]]+Table2[[#This Row],[Rank 6M]]+Table2[[#This Row],[Rank Sharpe]])/3</f>
        <v>185.66666666666666</v>
      </c>
    </row>
    <row r="737" spans="1:48" x14ac:dyDescent="0.3">
      <c r="A737" t="s">
        <v>1946</v>
      </c>
      <c r="B737" t="s">
        <v>1947</v>
      </c>
      <c r="C737" t="s">
        <v>3155</v>
      </c>
      <c r="D737" t="s">
        <v>541</v>
      </c>
      <c r="E737">
        <v>3647.3485521150001</v>
      </c>
      <c r="F737">
        <v>327.45</v>
      </c>
      <c r="G737">
        <v>-30.348174050592998</v>
      </c>
      <c r="H737">
        <f>(Table2[[#This Row],[1Y Return vs Nifty]]-AVERAGE(Table2[1Y Return vs Nifty]))/_xlfn.STDEV.P(Table2[1Y Return vs Nifty])</f>
        <v>-0.92741724815630333</v>
      </c>
      <c r="I737">
        <v>-10.404890267033</v>
      </c>
      <c r="J737">
        <f>(Table2[[#This Row],[1M Return vs Nifty]]-AVERAGE(Table2[1M Return vs Nifty]))/_xlfn.STDEV.P(Table2[1M Return vs Nifty])</f>
        <v>-1.0923041524759147</v>
      </c>
      <c r="K737">
        <v>-0.160427215188679</v>
      </c>
      <c r="L737">
        <f>(Table2[[#This Row],[6M Return vs Nifty]]-AVERAGE(Table2[6M Return vs Nifty]))/_xlfn.STDEV.P(Table2[6M Return vs Nifty])</f>
        <v>-0.43897147013290216</v>
      </c>
      <c r="M737">
        <v>6.8118764866209103E-2</v>
      </c>
      <c r="N737">
        <f>(Table2[[#This Row],[1W Return vs Nifty]]-AVERAGE(Table2[1W Return vs Nifty]))/_xlfn.STDEV.P(Table2[1W Return vs Nifty])</f>
        <v>-8.2392306160635045E-2</v>
      </c>
      <c r="O737">
        <v>342.77</v>
      </c>
      <c r="P737">
        <v>352.41012152653298</v>
      </c>
      <c r="Q737">
        <v>332.98898817625502</v>
      </c>
      <c r="R737">
        <v>32.666826643598803</v>
      </c>
      <c r="S737" s="1">
        <f>(Table2[[#This Row],[Close Price]]-Table2[[#This Row],[20D EMA]])/Table2[[#This Row],[20D EMA]]</f>
        <v>-4.4694693234530423E-2</v>
      </c>
      <c r="T737" s="1">
        <f>(Table2[[#This Row],[Close Price]]-Table2[[#This Row],[50D EMA]])/Table2[[#This Row],[50D EMA]]</f>
        <v>-7.0826914443925068E-2</v>
      </c>
      <c r="U737" s="1">
        <f>(Table2[[#This Row],[Close Price]]-Table2[[#This Row],[200D EMA]])/Table2[[#This Row],[200D EMA]]</f>
        <v>-1.6634148193883154E-2</v>
      </c>
      <c r="V737">
        <v>0.20705780442559801</v>
      </c>
      <c r="W737">
        <v>326.14999999999998</v>
      </c>
      <c r="X737">
        <v>337.75</v>
      </c>
      <c r="Y737">
        <v>326.14999999999998</v>
      </c>
      <c r="Z737">
        <v>337.75</v>
      </c>
      <c r="AA737">
        <v>326.14999999999998</v>
      </c>
      <c r="AB737">
        <v>348</v>
      </c>
      <c r="AC737" s="1">
        <f>(Table2[[#This Row],[Close Price]]/Table2[[#This Row],[Day Low]])-1</f>
        <v>3.9858960600951399E-3</v>
      </c>
      <c r="AD737" s="1">
        <f>(Table2[[#This Row],[Day High]]/Table2[[#This Row],[Close Price]])-1</f>
        <v>3.1455183997556979E-2</v>
      </c>
      <c r="AE737" s="1">
        <f>(Table2[[#This Row],[Close Price]]/Table2[[#This Row],[Current Week Low]])-1</f>
        <v>3.9858960600951399E-3</v>
      </c>
      <c r="AF737" s="1">
        <f>(Table2[[#This Row],[Current Week High]]/Table2[[#This Row],[Close Price]])-1</f>
        <v>3.1455183997556979E-2</v>
      </c>
      <c r="AG737" s="1">
        <f>(Table2[[#This Row],[Close Price]]/Table2[[#This Row],[Current Month Low]])-1</f>
        <v>3.9858960600951399E-3</v>
      </c>
      <c r="AH737" s="1">
        <f>(Table2[[#This Row],[Current Month High]]/Table2[[#This Row],[Close Price]])-1</f>
        <v>6.2757672927164387E-2</v>
      </c>
      <c r="AI737">
        <v>38.005802412582</v>
      </c>
      <c r="AJ737">
        <v>39.162770930726701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-0.16</v>
      </c>
      <c r="AM737" t="s">
        <v>3189</v>
      </c>
      <c r="AN737">
        <v>-5.33</v>
      </c>
      <c r="AO737" t="s">
        <v>3189</v>
      </c>
      <c r="AQ737">
        <f>(Table2[[#This Row],[Sharpe Ratio]]-AVERAGE(Table2[Sharpe Ratio]))/_xlfn.STDEV.P(Table2[Sharpe Ratio])</f>
        <v>-0.75190748604766899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645</v>
      </c>
      <c r="AT737">
        <f>_xlfn.RANK.AVG(Table2[[#This Row],[6M Return vs Nifty Z-Score]],Table2[6M Return vs Nifty Z-Score])</f>
        <v>464</v>
      </c>
      <c r="AU737">
        <f>_xlfn.RANK.AVG(Table2[[#This Row],[Sharpe Ratio Z-Score]],Table2[Sharpe Ratio Z-Score])</f>
        <v>556</v>
      </c>
      <c r="AV737">
        <f>(Table2[[#This Row],[Rank 1Y]]+Table2[[#This Row],[Rank 6M]]+Table2[[#This Row],[Rank Sharpe]])/3</f>
        <v>555</v>
      </c>
    </row>
    <row r="738" spans="1:48" x14ac:dyDescent="0.3">
      <c r="A738" t="s">
        <v>2098</v>
      </c>
      <c r="B738" t="s">
        <v>2099</v>
      </c>
      <c r="C738" t="s">
        <v>3155</v>
      </c>
      <c r="D738" t="s">
        <v>89</v>
      </c>
      <c r="E738">
        <v>2970.4390960000001</v>
      </c>
      <c r="F738">
        <v>690.4</v>
      </c>
      <c r="G738">
        <v>-58.775757195184703</v>
      </c>
      <c r="H738">
        <f>(Table2[[#This Row],[1Y Return vs Nifty]]-AVERAGE(Table2[1Y Return vs Nifty]))/_xlfn.STDEV.P(Table2[1Y Return vs Nifty])</f>
        <v>-1.4342664156408018</v>
      </c>
      <c r="I738">
        <v>-4.1068189757835301</v>
      </c>
      <c r="J738">
        <f>(Table2[[#This Row],[1M Return vs Nifty]]-AVERAGE(Table2[1M Return vs Nifty]))/_xlfn.STDEV.P(Table2[1M Return vs Nifty])</f>
        <v>-0.48314541312174231</v>
      </c>
      <c r="K738">
        <v>-15.803085452122099</v>
      </c>
      <c r="L738">
        <f>(Table2[[#This Row],[6M Return vs Nifty]]-AVERAGE(Table2[6M Return vs Nifty]))/_xlfn.STDEV.P(Table2[6M Return vs Nifty])</f>
        <v>-0.94559289824127191</v>
      </c>
      <c r="M738">
        <v>-1.66609968047875</v>
      </c>
      <c r="N738">
        <f>(Table2[[#This Row],[1W Return vs Nifty]]-AVERAGE(Table2[1W Return vs Nifty]))/_xlfn.STDEV.P(Table2[1W Return vs Nifty])</f>
        <v>-0.4181660080537018</v>
      </c>
      <c r="O738">
        <v>712.01</v>
      </c>
      <c r="P738">
        <v>728.80517683658604</v>
      </c>
      <c r="Q738">
        <v>781.47037270065198</v>
      </c>
      <c r="R738">
        <v>36.0882819047374</v>
      </c>
      <c r="S738" s="1">
        <f>(Table2[[#This Row],[Close Price]]-Table2[[#This Row],[20D EMA]])/Table2[[#This Row],[20D EMA]]</f>
        <v>-3.0350697321666849E-2</v>
      </c>
      <c r="T738" s="1">
        <f>(Table2[[#This Row],[Close Price]]-Table2[[#This Row],[50D EMA]])/Table2[[#This Row],[50D EMA]]</f>
        <v>-5.2696081280988676E-2</v>
      </c>
      <c r="U738" s="1">
        <f>(Table2[[#This Row],[Close Price]]-Table2[[#This Row],[200D EMA]])/Table2[[#This Row],[200D EMA]]</f>
        <v>-0.11653720458515346</v>
      </c>
      <c r="V738">
        <v>0.20649146913454999</v>
      </c>
      <c r="W738">
        <v>685.5</v>
      </c>
      <c r="X738">
        <v>698</v>
      </c>
      <c r="Y738">
        <v>685.5</v>
      </c>
      <c r="Z738">
        <v>698</v>
      </c>
      <c r="AA738">
        <v>685.5</v>
      </c>
      <c r="AB738">
        <v>727</v>
      </c>
      <c r="AC738" s="1">
        <f>(Table2[[#This Row],[Close Price]]/Table2[[#This Row],[Day Low]])-1</f>
        <v>7.1480671043033794E-3</v>
      </c>
      <c r="AD738" s="1">
        <f>(Table2[[#This Row],[Day High]]/Table2[[#This Row],[Close Price]])-1</f>
        <v>1.1008111239861007E-2</v>
      </c>
      <c r="AE738" s="1">
        <f>(Table2[[#This Row],[Close Price]]/Table2[[#This Row],[Current Week Low]])-1</f>
        <v>7.1480671043033794E-3</v>
      </c>
      <c r="AF738" s="1">
        <f>(Table2[[#This Row],[Current Week High]]/Table2[[#This Row],[Close Price]])-1</f>
        <v>1.1008111239861007E-2</v>
      </c>
      <c r="AG738" s="1">
        <f>(Table2[[#This Row],[Close Price]]/Table2[[#This Row],[Current Month Low]])-1</f>
        <v>7.1480671043033794E-3</v>
      </c>
      <c r="AH738" s="1">
        <f>(Table2[[#This Row],[Current Month High]]/Table2[[#This Row],[Close Price]])-1</f>
        <v>5.3012746234067265E-2</v>
      </c>
      <c r="AI738">
        <v>51.361529548088001</v>
      </c>
      <c r="AJ738">
        <v>11.5707821590174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-0.16</v>
      </c>
      <c r="AM738" t="s">
        <v>3189</v>
      </c>
      <c r="AN738">
        <v>-3.37</v>
      </c>
      <c r="AO738" t="s">
        <v>3189</v>
      </c>
      <c r="AQ738">
        <f>(Table2[[#This Row],[Sharpe Ratio]]-AVERAGE(Table2[Sharpe Ratio]))/_xlfn.STDEV.P(Table2[Sharpe Ratio])</f>
        <v>-0.75190748604766899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728</v>
      </c>
      <c r="AT738">
        <f>_xlfn.RANK.AVG(Table2[[#This Row],[6M Return vs Nifty Z-Score]],Table2[6M Return vs Nifty Z-Score])</f>
        <v>638</v>
      </c>
      <c r="AU738">
        <f>_xlfn.RANK.AVG(Table2[[#This Row],[Sharpe Ratio Z-Score]],Table2[Sharpe Ratio Z-Score])</f>
        <v>556</v>
      </c>
      <c r="AV738">
        <f>(Table2[[#This Row],[Rank 1Y]]+Table2[[#This Row],[Rank 6M]]+Table2[[#This Row],[Rank Sharpe]])/3</f>
        <v>640.66666666666663</v>
      </c>
    </row>
    <row r="739" spans="1:48" x14ac:dyDescent="0.3">
      <c r="A739" t="s">
        <v>2564</v>
      </c>
      <c r="B739" t="s">
        <v>2565</v>
      </c>
      <c r="C739" t="s">
        <v>3147</v>
      </c>
      <c r="D739" t="s">
        <v>121</v>
      </c>
      <c r="E739">
        <v>1836.0375387199999</v>
      </c>
      <c r="F739">
        <v>7.48</v>
      </c>
      <c r="G739">
        <v>-67.377146353800001</v>
      </c>
      <c r="H739">
        <f>(Table2[[#This Row],[1Y Return vs Nifty]]-AVERAGE(Table2[1Y Return vs Nifty]))/_xlfn.STDEV.P(Table2[1Y Return vs Nifty])</f>
        <v>-1.5876247546905904</v>
      </c>
      <c r="I739">
        <v>-16.682493164005798</v>
      </c>
      <c r="J739">
        <f>(Table2[[#This Row],[1M Return vs Nifty]]-AVERAGE(Table2[1M Return vs Nifty]))/_xlfn.STDEV.P(Table2[1M Return vs Nifty])</f>
        <v>-1.6994831585629353</v>
      </c>
      <c r="K739">
        <v>-70.097281596140505</v>
      </c>
      <c r="L739">
        <f>(Table2[[#This Row],[6M Return vs Nifty]]-AVERAGE(Table2[6M Return vs Nifty]))/_xlfn.STDEV.P(Table2[6M Return vs Nifty])</f>
        <v>-2.7040282467508696</v>
      </c>
      <c r="M739">
        <v>1.35410444366205</v>
      </c>
      <c r="N739">
        <f>(Table2[[#This Row],[1W Return vs Nifty]]-AVERAGE(Table2[1W Return vs Nifty]))/_xlfn.STDEV.P(Table2[1W Return vs Nifty])</f>
        <v>0.16659603386642363</v>
      </c>
      <c r="O739">
        <v>8.59</v>
      </c>
      <c r="P739">
        <v>9.9673043832262795</v>
      </c>
      <c r="Q739">
        <v>13.9839753513027</v>
      </c>
      <c r="R739">
        <v>9.1756697177179092</v>
      </c>
      <c r="S739" s="1">
        <f>(Table2[[#This Row],[Close Price]]-Table2[[#This Row],[20D EMA]])/Table2[[#This Row],[20D EMA]]</f>
        <v>-0.12922002328288701</v>
      </c>
      <c r="T739" s="1">
        <f>(Table2[[#This Row],[Close Price]]-Table2[[#This Row],[50D EMA]])/Table2[[#This Row],[50D EMA]]</f>
        <v>-0.24954634549057214</v>
      </c>
      <c r="U739" s="1">
        <f>(Table2[[#This Row],[Close Price]]-Table2[[#This Row],[200D EMA]])/Table2[[#This Row],[200D EMA]]</f>
        <v>-0.46510203199813355</v>
      </c>
      <c r="V739">
        <v>6.2518963116625498E-2</v>
      </c>
      <c r="W739">
        <v>7.48</v>
      </c>
      <c r="X739">
        <v>7.48</v>
      </c>
      <c r="Y739">
        <v>7.48</v>
      </c>
      <c r="Z739">
        <v>7.48</v>
      </c>
      <c r="AA739">
        <v>7.48</v>
      </c>
      <c r="AB739">
        <v>7.88</v>
      </c>
      <c r="AC739" s="1">
        <f>(Table2[[#This Row],[Close Price]]/Table2[[#This Row],[Day Low]])-1</f>
        <v>0</v>
      </c>
      <c r="AD739" s="1">
        <f>(Table2[[#This Row],[Day High]]/Table2[[#This Row],[Close Price]])-1</f>
        <v>0</v>
      </c>
      <c r="AE739" s="1">
        <f>(Table2[[#This Row],[Close Price]]/Table2[[#This Row],[Current Week Low]])-1</f>
        <v>0</v>
      </c>
      <c r="AF739" s="1">
        <f>(Table2[[#This Row],[Current Week High]]/Table2[[#This Row],[Close Price]])-1</f>
        <v>0</v>
      </c>
      <c r="AG739" s="1">
        <f>(Table2[[#This Row],[Close Price]]/Table2[[#This Row],[Current Month Low]])-1</f>
        <v>0</v>
      </c>
      <c r="AH739" s="1">
        <f>(Table2[[#This Row],[Current Month High]]/Table2[[#This Row],[Close Price]])-1</f>
        <v>5.3475935828876997E-2</v>
      </c>
      <c r="AI739">
        <v>262.96791443850202</v>
      </c>
      <c r="AJ739">
        <v>11.4754098360655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-0.53</v>
      </c>
      <c r="AM739" t="s">
        <v>3189</v>
      </c>
      <c r="AN739">
        <v>-8.4499999999999993</v>
      </c>
      <c r="AO739" t="s">
        <v>3189</v>
      </c>
      <c r="AP739">
        <v>1.0341931577206E-2</v>
      </c>
      <c r="AQ739">
        <f>(Table2[[#This Row],[Sharpe Ratio]]-AVERAGE(Table2[Sharpe Ratio]))/_xlfn.STDEV.P(Table2[Sharpe Ratio])</f>
        <v>-0.6316351782924714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735</v>
      </c>
      <c r="AT739">
        <f>_xlfn.RANK.AVG(Table2[[#This Row],[6M Return vs Nifty Z-Score]],Table2[6M Return vs Nifty Z-Score])</f>
        <v>738</v>
      </c>
      <c r="AU739">
        <f>_xlfn.RANK.AVG(Table2[[#This Row],[Sharpe Ratio Z-Score]],Table2[Sharpe Ratio Z-Score])</f>
        <v>504</v>
      </c>
      <c r="AV739">
        <f>(Table2[[#This Row],[Rank 1Y]]+Table2[[#This Row],[Rank 6M]]+Table2[[#This Row],[Rank Sharpe]])/3</f>
        <v>659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9104-CFB5-4348-A50B-E6D33748CC86}">
  <dimension ref="A1:Q1484"/>
  <sheetViews>
    <sheetView topLeftCell="G983" workbookViewId="0">
      <selection sqref="A1:Q1229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3141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3142</v>
      </c>
      <c r="D2" t="s">
        <v>18</v>
      </c>
      <c r="E2">
        <v>1978932.2337140399</v>
      </c>
      <c r="F2">
        <v>2924.9</v>
      </c>
      <c r="G2">
        <v>-7.6177660499125803</v>
      </c>
      <c r="H2">
        <v>-1.8872282784482299</v>
      </c>
      <c r="I2">
        <v>-11.1431917830415</v>
      </c>
      <c r="J2">
        <v>-1.7595274102965399</v>
      </c>
      <c r="K2">
        <v>2992.62541056997</v>
      </c>
      <c r="L2">
        <v>2850.6980886062202</v>
      </c>
      <c r="M2">
        <v>29.989649769635999</v>
      </c>
      <c r="N2">
        <v>1.3443251179733</v>
      </c>
      <c r="O2">
        <v>10.007179732640401</v>
      </c>
      <c r="P2">
        <v>31.734450299509</v>
      </c>
      <c r="Q2">
        <v>6.3023684040280003E-3</v>
      </c>
    </row>
    <row r="3" spans="1:17" x14ac:dyDescent="0.3">
      <c r="A3" t="s">
        <v>19</v>
      </c>
      <c r="B3" t="s">
        <v>20</v>
      </c>
      <c r="C3" t="s">
        <v>3143</v>
      </c>
      <c r="D3" t="s">
        <v>21</v>
      </c>
      <c r="E3">
        <v>1609886.1315716901</v>
      </c>
      <c r="F3">
        <v>4449.55</v>
      </c>
      <c r="G3">
        <v>2.0221082753640101</v>
      </c>
      <c r="H3">
        <v>2.6931408128502601</v>
      </c>
      <c r="I3">
        <v>-2.9230041005888499</v>
      </c>
      <c r="J3">
        <v>-1.50556054832783</v>
      </c>
      <c r="K3">
        <v>4302.75806372635</v>
      </c>
      <c r="L3">
        <v>3982.8961211037299</v>
      </c>
      <c r="M3">
        <v>44.595676717329397</v>
      </c>
      <c r="N3">
        <v>0.69847977504940695</v>
      </c>
      <c r="O3">
        <v>3.2070658830668202</v>
      </c>
      <c r="P3">
        <v>34.3868921775898</v>
      </c>
      <c r="Q3">
        <v>-2.6064910200729999E-2</v>
      </c>
    </row>
    <row r="4" spans="1:17" x14ac:dyDescent="0.3">
      <c r="A4" t="s">
        <v>22</v>
      </c>
      <c r="B4" t="s">
        <v>23</v>
      </c>
      <c r="C4" t="s">
        <v>3144</v>
      </c>
      <c r="D4" t="s">
        <v>24</v>
      </c>
      <c r="E4">
        <v>1255181.9707611999</v>
      </c>
      <c r="F4">
        <v>1646.5</v>
      </c>
      <c r="G4">
        <v>-24.913800661926</v>
      </c>
      <c r="H4">
        <v>-3.0714325855085001</v>
      </c>
      <c r="I4">
        <v>4.4570469510842399</v>
      </c>
      <c r="J4">
        <v>1.2900018795594901</v>
      </c>
      <c r="K4">
        <v>1624.6534688822101</v>
      </c>
      <c r="L4">
        <v>1576.3758284601399</v>
      </c>
      <c r="M4">
        <v>58.958792622451803</v>
      </c>
      <c r="N4">
        <v>1.4588530599899601</v>
      </c>
      <c r="O4">
        <v>8.9583965988460292</v>
      </c>
      <c r="P4">
        <v>20.750980895456699</v>
      </c>
      <c r="Q4">
        <v>-8.0809617163206005E-2</v>
      </c>
    </row>
    <row r="5" spans="1:17" x14ac:dyDescent="0.3">
      <c r="A5" t="s">
        <v>25</v>
      </c>
      <c r="B5" t="s">
        <v>26</v>
      </c>
      <c r="C5" t="s">
        <v>3145</v>
      </c>
      <c r="D5" t="s">
        <v>27</v>
      </c>
      <c r="E5">
        <v>922339.73092149396</v>
      </c>
      <c r="F5">
        <v>1542.65</v>
      </c>
      <c r="G5">
        <v>47.361150682571697</v>
      </c>
      <c r="H5">
        <v>2.7049125599098298</v>
      </c>
      <c r="I5">
        <v>18.059214033392902</v>
      </c>
      <c r="J5">
        <v>-2.59285343465308</v>
      </c>
      <c r="K5">
        <v>1481.1448837836199</v>
      </c>
      <c r="L5">
        <v>1288.54054590639</v>
      </c>
      <c r="M5">
        <v>54.4284409150603</v>
      </c>
      <c r="N5">
        <v>1.0951827932571401</v>
      </c>
      <c r="O5">
        <v>4.2621463066800702</v>
      </c>
      <c r="P5">
        <v>74.586917157084599</v>
      </c>
      <c r="Q5">
        <v>0.133613800839048</v>
      </c>
    </row>
    <row r="6" spans="1:17" x14ac:dyDescent="0.3">
      <c r="A6" t="s">
        <v>28</v>
      </c>
      <c r="B6" t="s">
        <v>29</v>
      </c>
      <c r="C6" t="s">
        <v>3144</v>
      </c>
      <c r="D6" t="s">
        <v>24</v>
      </c>
      <c r="E6">
        <v>869946.39779449999</v>
      </c>
      <c r="F6">
        <v>1235</v>
      </c>
      <c r="G6">
        <v>0.43120082227964901</v>
      </c>
      <c r="H6">
        <v>0.50849104169932302</v>
      </c>
      <c r="I6">
        <v>3.62943910839103</v>
      </c>
      <c r="J6">
        <v>-0.67322394299001698</v>
      </c>
      <c r="K6">
        <v>1199.0143586653201</v>
      </c>
      <c r="L6">
        <v>1112.75480449167</v>
      </c>
      <c r="M6">
        <v>59.113973616815997</v>
      </c>
      <c r="N6">
        <v>0.88452921183938304</v>
      </c>
      <c r="O6">
        <v>1.84615384615385</v>
      </c>
      <c r="P6">
        <v>37.374860956618399</v>
      </c>
      <c r="Q6">
        <v>7.7929698744066994E-2</v>
      </c>
    </row>
    <row r="7" spans="1:17" x14ac:dyDescent="0.3">
      <c r="A7" t="s">
        <v>30</v>
      </c>
      <c r="B7" t="s">
        <v>31</v>
      </c>
      <c r="C7" t="s">
        <v>3143</v>
      </c>
      <c r="D7" t="s">
        <v>21</v>
      </c>
      <c r="E7">
        <v>784742.841939584</v>
      </c>
      <c r="F7">
        <v>1894.65</v>
      </c>
      <c r="G7">
        <v>2.5100514009494801</v>
      </c>
      <c r="H7">
        <v>4.8299241214630602</v>
      </c>
      <c r="I7">
        <v>7.51101141114796</v>
      </c>
      <c r="J7">
        <v>-1.0926140298318301</v>
      </c>
      <c r="K7">
        <v>1800.6220888959899</v>
      </c>
      <c r="L7">
        <v>1621.98764278875</v>
      </c>
      <c r="M7">
        <v>45.951914206731097</v>
      </c>
      <c r="N7">
        <v>0.78527210143639503</v>
      </c>
      <c r="O7">
        <v>4.2804739661678797</v>
      </c>
      <c r="P7">
        <v>40.173121740095397</v>
      </c>
      <c r="Q7">
        <v>-2.8459548035679998E-2</v>
      </c>
    </row>
    <row r="8" spans="1:17" x14ac:dyDescent="0.3">
      <c r="A8" t="s">
        <v>32</v>
      </c>
      <c r="B8" t="s">
        <v>33</v>
      </c>
      <c r="C8" t="s">
        <v>3144</v>
      </c>
      <c r="D8" t="s">
        <v>34</v>
      </c>
      <c r="E8">
        <v>699912.73013645003</v>
      </c>
      <c r="F8">
        <v>784.25</v>
      </c>
      <c r="G8">
        <v>6.7271822755728996</v>
      </c>
      <c r="H8">
        <v>-6.2398617227573103</v>
      </c>
      <c r="I8">
        <v>-9.4966467613697798</v>
      </c>
      <c r="J8">
        <v>-2.9740530328020598</v>
      </c>
      <c r="K8">
        <v>823.50090237596601</v>
      </c>
      <c r="L8">
        <v>763.68347276013105</v>
      </c>
      <c r="M8">
        <v>26.133860356583899</v>
      </c>
      <c r="N8">
        <v>0.93336536951039695</v>
      </c>
      <c r="O8">
        <v>16.289448517692001</v>
      </c>
      <c r="P8">
        <v>44.375920471281198</v>
      </c>
      <c r="Q8">
        <v>6.9527253773521994E-2</v>
      </c>
    </row>
    <row r="9" spans="1:17" x14ac:dyDescent="0.3">
      <c r="A9" t="s">
        <v>35</v>
      </c>
      <c r="B9" t="s">
        <v>36</v>
      </c>
      <c r="C9" t="s">
        <v>3146</v>
      </c>
      <c r="D9" t="s">
        <v>37</v>
      </c>
      <c r="E9">
        <v>686503.57493115996</v>
      </c>
      <c r="F9">
        <v>2921.8</v>
      </c>
      <c r="G9">
        <v>-10.6130692222081</v>
      </c>
      <c r="H9">
        <v>1.04084498485323</v>
      </c>
      <c r="I9">
        <v>11.398494791042801</v>
      </c>
      <c r="J9">
        <v>3.0739489410554102</v>
      </c>
      <c r="K9">
        <v>2708.51939834522</v>
      </c>
      <c r="L9">
        <v>2545.8201926215102</v>
      </c>
      <c r="M9">
        <v>85.087372138328902</v>
      </c>
      <c r="N9">
        <v>0.99400971556401996</v>
      </c>
      <c r="O9">
        <v>0.56129783010472301</v>
      </c>
      <c r="P9">
        <v>34.518081996270801</v>
      </c>
      <c r="Q9">
        <v>-5.6346026352443998E-2</v>
      </c>
    </row>
    <row r="10" spans="1:17" x14ac:dyDescent="0.3">
      <c r="A10" t="s">
        <v>38</v>
      </c>
      <c r="B10" t="s">
        <v>39</v>
      </c>
      <c r="C10" t="s">
        <v>3144</v>
      </c>
      <c r="D10" t="s">
        <v>40</v>
      </c>
      <c r="E10">
        <v>651032.013363929</v>
      </c>
      <c r="F10">
        <v>1029.3</v>
      </c>
      <c r="G10">
        <v>25.764766060602302</v>
      </c>
      <c r="H10">
        <v>-12.1875891127125</v>
      </c>
      <c r="I10">
        <v>-9.1406868717261798</v>
      </c>
      <c r="J10">
        <v>-1.1972509638981901</v>
      </c>
      <c r="K10">
        <v>1066.73213082186</v>
      </c>
      <c r="L10">
        <v>961.32038772373096</v>
      </c>
      <c r="M10">
        <v>30.0369276651147</v>
      </c>
      <c r="N10">
        <v>0.39394425574254999</v>
      </c>
      <c r="O10">
        <v>18.721461187214601</v>
      </c>
      <c r="P10">
        <v>72.311040428559394</v>
      </c>
      <c r="Q10">
        <v>-1.6594529033140001E-2</v>
      </c>
    </row>
    <row r="11" spans="1:17" x14ac:dyDescent="0.3">
      <c r="A11" t="s">
        <v>41</v>
      </c>
      <c r="B11" t="s">
        <v>42</v>
      </c>
      <c r="C11" t="s">
        <v>3146</v>
      </c>
      <c r="D11" t="s">
        <v>43</v>
      </c>
      <c r="E11">
        <v>639968.19339092495</v>
      </c>
      <c r="F11">
        <v>511.75</v>
      </c>
      <c r="G11">
        <v>-11.380388750937801</v>
      </c>
      <c r="H11">
        <v>-1.4397450056566901</v>
      </c>
      <c r="I11">
        <v>14.1397756245679</v>
      </c>
      <c r="J11">
        <v>0.79909948826066202</v>
      </c>
      <c r="K11">
        <v>485.18126049920198</v>
      </c>
      <c r="L11">
        <v>451.707906154981</v>
      </c>
      <c r="M11">
        <v>60.072719494210602</v>
      </c>
      <c r="N11">
        <v>0.79030882140508096</v>
      </c>
      <c r="O11">
        <v>0.82071323888619396</v>
      </c>
      <c r="P11">
        <v>28.1457368223362</v>
      </c>
      <c r="Q11">
        <v>0.119886372676398</v>
      </c>
    </row>
    <row r="12" spans="1:17" x14ac:dyDescent="0.3">
      <c r="A12" t="s">
        <v>44</v>
      </c>
      <c r="B12" t="s">
        <v>45</v>
      </c>
      <c r="C12" t="s">
        <v>3147</v>
      </c>
      <c r="D12" t="s">
        <v>46</v>
      </c>
      <c r="E12">
        <v>492014.42506699997</v>
      </c>
      <c r="F12">
        <v>3578.3</v>
      </c>
      <c r="G12">
        <v>-2.17771732332533</v>
      </c>
      <c r="H12">
        <v>-2.8495213176393399</v>
      </c>
      <c r="I12">
        <v>-12.571480761742</v>
      </c>
      <c r="J12">
        <v>-2.4729065867387998</v>
      </c>
      <c r="K12">
        <v>3621.5896491049698</v>
      </c>
      <c r="L12">
        <v>3442.8806461918998</v>
      </c>
      <c r="M12">
        <v>34.187732757850199</v>
      </c>
      <c r="N12">
        <v>0.818271761501422</v>
      </c>
      <c r="O12">
        <v>9.5464326635553203</v>
      </c>
      <c r="P12">
        <v>25.728641450431301</v>
      </c>
      <c r="Q12">
        <v>0.12235033381176499</v>
      </c>
    </row>
    <row r="13" spans="1:17" x14ac:dyDescent="0.3">
      <c r="A13" t="s">
        <v>47</v>
      </c>
      <c r="B13" t="s">
        <v>48</v>
      </c>
      <c r="C13" t="s">
        <v>3143</v>
      </c>
      <c r="D13" t="s">
        <v>21</v>
      </c>
      <c r="E13">
        <v>472693.82526907499</v>
      </c>
      <c r="F13">
        <v>1746.75</v>
      </c>
      <c r="G13">
        <v>10.4851468653486</v>
      </c>
      <c r="H13">
        <v>8.3729767369774297</v>
      </c>
      <c r="I13">
        <v>-4.2633305909143404</v>
      </c>
      <c r="J13">
        <v>0.68102752058512395</v>
      </c>
      <c r="K13">
        <v>1635.77518501502</v>
      </c>
      <c r="L13">
        <v>1494.4693656863201</v>
      </c>
      <c r="M13">
        <v>53.699280762752203</v>
      </c>
      <c r="N13">
        <v>0.99587896497164397</v>
      </c>
      <c r="O13">
        <v>4.0303420638328298</v>
      </c>
      <c r="P13">
        <v>44.532704480575902</v>
      </c>
      <c r="Q13">
        <v>1.7244838398729E-2</v>
      </c>
    </row>
    <row r="14" spans="1:17" x14ac:dyDescent="0.3">
      <c r="A14" t="s">
        <v>49</v>
      </c>
      <c r="B14" t="s">
        <v>50</v>
      </c>
      <c r="C14" t="s">
        <v>3144</v>
      </c>
      <c r="D14" t="s">
        <v>51</v>
      </c>
      <c r="E14">
        <v>454432.100741025</v>
      </c>
      <c r="F14">
        <v>7347.45</v>
      </c>
      <c r="G14">
        <v>-26.412618389813598</v>
      </c>
      <c r="H14">
        <v>7.9896499122757696</v>
      </c>
      <c r="I14">
        <v>3.3414465008065002</v>
      </c>
      <c r="J14">
        <v>1.9895097208266499</v>
      </c>
      <c r="K14">
        <v>6942.0848922495497</v>
      </c>
      <c r="L14">
        <v>6968.9262974372195</v>
      </c>
      <c r="M14">
        <v>72.879852408920797</v>
      </c>
      <c r="N14">
        <v>1.4030317188039201</v>
      </c>
      <c r="O14">
        <v>11.4944640657643</v>
      </c>
      <c r="P14">
        <v>18.740909531659</v>
      </c>
      <c r="Q14">
        <v>-5.6526959537288E-2</v>
      </c>
    </row>
    <row r="15" spans="1:17" x14ac:dyDescent="0.3">
      <c r="A15" t="s">
        <v>52</v>
      </c>
      <c r="B15" t="s">
        <v>53</v>
      </c>
      <c r="C15" t="s">
        <v>3148</v>
      </c>
      <c r="D15" t="s">
        <v>54</v>
      </c>
      <c r="E15">
        <v>437122.84150944999</v>
      </c>
      <c r="F15">
        <v>1821.85</v>
      </c>
      <c r="G15">
        <v>34.432516985103902</v>
      </c>
      <c r="H15">
        <v>2.3050255218093501</v>
      </c>
      <c r="I15">
        <v>3.4626922912345801</v>
      </c>
      <c r="J15">
        <v>1.15718405966729</v>
      </c>
      <c r="K15">
        <v>1709.6543392973199</v>
      </c>
      <c r="L15">
        <v>1513.2359996044499</v>
      </c>
      <c r="M15">
        <v>66.418720247401893</v>
      </c>
      <c r="N15">
        <v>0.91044437396929001</v>
      </c>
      <c r="O15">
        <v>1.54513269478826</v>
      </c>
      <c r="P15">
        <v>70.529320915430304</v>
      </c>
      <c r="Q15">
        <v>0.138762427728535</v>
      </c>
    </row>
    <row r="16" spans="1:17" x14ac:dyDescent="0.3">
      <c r="A16" t="s">
        <v>55</v>
      </c>
      <c r="B16" t="s">
        <v>56</v>
      </c>
      <c r="C16" t="s">
        <v>3149</v>
      </c>
      <c r="D16" t="s">
        <v>57</v>
      </c>
      <c r="E16">
        <v>382333.43354439997</v>
      </c>
      <c r="F16">
        <v>1038.7</v>
      </c>
      <c r="G16">
        <v>37.7988056427345</v>
      </c>
      <c r="H16">
        <v>-2.85606822413187</v>
      </c>
      <c r="I16">
        <v>-9.8193683443036601</v>
      </c>
      <c r="J16">
        <v>-3.4365320395752699</v>
      </c>
      <c r="K16">
        <v>1054.0922861717299</v>
      </c>
      <c r="L16">
        <v>933.02244957922801</v>
      </c>
      <c r="M16">
        <v>30.910228138013</v>
      </c>
      <c r="N16">
        <v>0.93989334245602796</v>
      </c>
      <c r="O16">
        <v>13.507268701261101</v>
      </c>
      <c r="P16">
        <v>70.754561893802403</v>
      </c>
      <c r="Q16">
        <v>0.17053923432189799</v>
      </c>
    </row>
    <row r="17" spans="1:17" x14ac:dyDescent="0.3">
      <c r="A17" t="s">
        <v>58</v>
      </c>
      <c r="B17" t="s">
        <v>59</v>
      </c>
      <c r="C17" t="s">
        <v>3149</v>
      </c>
      <c r="D17" t="s">
        <v>57</v>
      </c>
      <c r="E17">
        <v>381865.50631605001</v>
      </c>
      <c r="F17">
        <v>12145.75</v>
      </c>
      <c r="G17">
        <v>-10.512548830102601</v>
      </c>
      <c r="H17">
        <v>-3.5037383891828702</v>
      </c>
      <c r="I17">
        <v>-4.2769528352255799</v>
      </c>
      <c r="J17">
        <v>-0.156038609760726</v>
      </c>
      <c r="K17">
        <v>12383.9074531018</v>
      </c>
      <c r="L17">
        <v>11787.8624319276</v>
      </c>
      <c r="M17">
        <v>32.9407426100545</v>
      </c>
      <c r="N17">
        <v>1.02180799570573</v>
      </c>
      <c r="O17">
        <v>12.631990614000699</v>
      </c>
      <c r="P17">
        <v>24.729785933977901</v>
      </c>
      <c r="Q17">
        <v>6.1121564456862003E-2</v>
      </c>
    </row>
    <row r="18" spans="1:17" x14ac:dyDescent="0.3">
      <c r="A18" t="s">
        <v>60</v>
      </c>
      <c r="B18" t="s">
        <v>61</v>
      </c>
      <c r="C18" t="s">
        <v>3150</v>
      </c>
      <c r="D18" t="s">
        <v>62</v>
      </c>
      <c r="E18">
        <v>378024.52923399</v>
      </c>
      <c r="F18">
        <v>389.85</v>
      </c>
      <c r="G18">
        <v>34.551458129951399</v>
      </c>
      <c r="H18">
        <v>-6.7414467380663003</v>
      </c>
      <c r="I18">
        <v>1.1817356762994999</v>
      </c>
      <c r="J18">
        <v>-4.1509218847247302</v>
      </c>
      <c r="K18">
        <v>395.32808683999599</v>
      </c>
      <c r="L18">
        <v>345.80737420425402</v>
      </c>
      <c r="M18">
        <v>26.872529594041499</v>
      </c>
      <c r="N18">
        <v>0.78806572711719303</v>
      </c>
      <c r="O18">
        <v>9.3497499038091405</v>
      </c>
      <c r="P18">
        <v>71.174533479692599</v>
      </c>
      <c r="Q18">
        <v>0.183561998606494</v>
      </c>
    </row>
    <row r="19" spans="1:17" x14ac:dyDescent="0.3">
      <c r="A19" t="s">
        <v>63</v>
      </c>
      <c r="B19" t="s">
        <v>64</v>
      </c>
      <c r="C19" t="s">
        <v>3142</v>
      </c>
      <c r="D19" t="s">
        <v>65</v>
      </c>
      <c r="E19">
        <v>376024.54546733998</v>
      </c>
      <c r="F19">
        <v>298.89999999999998</v>
      </c>
      <c r="G19">
        <v>37.162452882841102</v>
      </c>
      <c r="H19">
        <v>-10.155562599437401</v>
      </c>
      <c r="I19">
        <v>-1.7726331345561701</v>
      </c>
      <c r="J19">
        <v>-5.0559576869637901</v>
      </c>
      <c r="K19">
        <v>314.011567724798</v>
      </c>
      <c r="L19">
        <v>271.15068604502898</v>
      </c>
      <c r="M19">
        <v>19.4890576977328</v>
      </c>
      <c r="N19">
        <v>0.78146905057698801</v>
      </c>
      <c r="O19">
        <v>15.4232184677149</v>
      </c>
      <c r="P19">
        <v>66.147859922178895</v>
      </c>
      <c r="Q19">
        <v>0.113189334413289</v>
      </c>
    </row>
    <row r="20" spans="1:17" x14ac:dyDescent="0.3">
      <c r="A20" t="s">
        <v>66</v>
      </c>
      <c r="B20" t="s">
        <v>67</v>
      </c>
      <c r="C20" t="s">
        <v>3144</v>
      </c>
      <c r="D20" t="s">
        <v>24</v>
      </c>
      <c r="E20">
        <v>362067.72657187498</v>
      </c>
      <c r="F20">
        <v>1170.8499999999999</v>
      </c>
      <c r="G20">
        <v>-8.7764616276905301</v>
      </c>
      <c r="H20">
        <v>-0.93453581474351299</v>
      </c>
      <c r="I20">
        <v>-4.91053656437425</v>
      </c>
      <c r="J20">
        <v>-4.56572990200481E-2</v>
      </c>
      <c r="K20">
        <v>1184.5254711534999</v>
      </c>
      <c r="L20">
        <v>1129.21974010545</v>
      </c>
      <c r="M20">
        <v>47.681804931146203</v>
      </c>
      <c r="N20">
        <v>0.72691794066340298</v>
      </c>
      <c r="O20">
        <v>14.4168766280907</v>
      </c>
      <c r="P20">
        <v>23.066007988227799</v>
      </c>
      <c r="Q20">
        <v>2.4308148076741001E-2</v>
      </c>
    </row>
    <row r="21" spans="1:17" x14ac:dyDescent="0.3">
      <c r="A21" t="s">
        <v>68</v>
      </c>
      <c r="B21" t="s">
        <v>69</v>
      </c>
      <c r="C21" t="s">
        <v>3144</v>
      </c>
      <c r="D21" t="s">
        <v>24</v>
      </c>
      <c r="E21">
        <v>355903.30394817999</v>
      </c>
      <c r="F21">
        <v>1790.15</v>
      </c>
      <c r="G21">
        <v>-26.7964484446236</v>
      </c>
      <c r="H21">
        <v>-3.0242640146760098</v>
      </c>
      <c r="I21">
        <v>-7.3624068979077197</v>
      </c>
      <c r="J21">
        <v>4.2289720010238702E-2</v>
      </c>
      <c r="K21">
        <v>1782.14541731504</v>
      </c>
      <c r="L21">
        <v>1772.27374919115</v>
      </c>
      <c r="M21">
        <v>53.892847115626203</v>
      </c>
      <c r="N21">
        <v>0.80809144128867005</v>
      </c>
      <c r="O21">
        <v>7.6166801664664803</v>
      </c>
      <c r="P21">
        <v>15.9536224374129</v>
      </c>
      <c r="Q21">
        <v>-0.112321549674698</v>
      </c>
    </row>
    <row r="22" spans="1:17" x14ac:dyDescent="0.3">
      <c r="A22" t="s">
        <v>70</v>
      </c>
      <c r="B22" t="s">
        <v>71</v>
      </c>
      <c r="C22" t="s">
        <v>3151</v>
      </c>
      <c r="D22" t="s">
        <v>72</v>
      </c>
      <c r="E22">
        <v>348884.02707751998</v>
      </c>
      <c r="F22">
        <v>5361.4</v>
      </c>
      <c r="G22">
        <v>14.876818580924001</v>
      </c>
      <c r="H22">
        <v>3.1352637160458601</v>
      </c>
      <c r="I22">
        <v>23.860165608611702</v>
      </c>
      <c r="J22">
        <v>7.6612324103073304</v>
      </c>
      <c r="K22">
        <v>4976.50691808387</v>
      </c>
      <c r="L22">
        <v>4525.6459482681403</v>
      </c>
      <c r="M22">
        <v>78.138118540616304</v>
      </c>
      <c r="N22">
        <v>1.0439549849673999</v>
      </c>
      <c r="O22">
        <v>0.626701980825905</v>
      </c>
      <c r="P22">
        <v>48.268805309734397</v>
      </c>
      <c r="Q22">
        <v>4.8471711807910002E-3</v>
      </c>
    </row>
    <row r="23" spans="1:17" x14ac:dyDescent="0.3">
      <c r="A23" t="s">
        <v>73</v>
      </c>
      <c r="B23" t="s">
        <v>74</v>
      </c>
      <c r="C23" t="s">
        <v>3152</v>
      </c>
      <c r="D23" t="s">
        <v>75</v>
      </c>
      <c r="E23">
        <v>337913.43228121498</v>
      </c>
      <c r="F23">
        <v>2964.15</v>
      </c>
      <c r="G23">
        <v>-12.460662530017499</v>
      </c>
      <c r="H23">
        <v>-9.6126352914463595</v>
      </c>
      <c r="I23">
        <v>-18.442808128374502</v>
      </c>
      <c r="J23">
        <v>-0.57407499238666304</v>
      </c>
      <c r="K23">
        <v>3081.92204346463</v>
      </c>
      <c r="L23">
        <v>3002.1193481210998</v>
      </c>
      <c r="M23">
        <v>25.544511954805099</v>
      </c>
      <c r="N23">
        <v>0.81290633302710003</v>
      </c>
      <c r="O23">
        <v>26.306023649275499</v>
      </c>
      <c r="P23">
        <v>38.3823529411764</v>
      </c>
      <c r="Q23">
        <v>7.3632674904362996E-2</v>
      </c>
    </row>
    <row r="24" spans="1:17" x14ac:dyDescent="0.3">
      <c r="A24" t="s">
        <v>76</v>
      </c>
      <c r="B24" t="s">
        <v>77</v>
      </c>
      <c r="C24" t="s">
        <v>3153</v>
      </c>
      <c r="D24" t="s">
        <v>78</v>
      </c>
      <c r="E24">
        <v>331266.70492712897</v>
      </c>
      <c r="F24">
        <v>11432.85</v>
      </c>
      <c r="G24">
        <v>9.2982742177162692</v>
      </c>
      <c r="H24">
        <v>-1.6441888944865699</v>
      </c>
      <c r="I24">
        <v>7.0297311819566399</v>
      </c>
      <c r="J24">
        <v>2.1257896348866199</v>
      </c>
      <c r="K24">
        <v>11283.6389029494</v>
      </c>
      <c r="L24">
        <v>10289.3373703097</v>
      </c>
      <c r="M24">
        <v>57.738686789515199</v>
      </c>
      <c r="N24">
        <v>0.66131284071321705</v>
      </c>
      <c r="O24">
        <v>5.6429499206234599</v>
      </c>
      <c r="P24">
        <v>42.110366001454302</v>
      </c>
      <c r="Q24">
        <v>3.3097453269992999E-2</v>
      </c>
    </row>
    <row r="25" spans="1:17" x14ac:dyDescent="0.3">
      <c r="A25" t="s">
        <v>79</v>
      </c>
      <c r="B25" t="s">
        <v>80</v>
      </c>
      <c r="C25" t="s">
        <v>3154</v>
      </c>
      <c r="D25" t="s">
        <v>81</v>
      </c>
      <c r="E25">
        <v>326842.26708979998</v>
      </c>
      <c r="F25">
        <v>3684.55</v>
      </c>
      <c r="G25">
        <v>-11.1490377893958</v>
      </c>
      <c r="H25">
        <v>8.8499888086219496</v>
      </c>
      <c r="I25">
        <v>-12.609487738230801</v>
      </c>
      <c r="J25">
        <v>4.69582703874035</v>
      </c>
      <c r="K25">
        <v>3483.5872312063202</v>
      </c>
      <c r="L25">
        <v>3419.0214456285798</v>
      </c>
      <c r="M25">
        <v>67.749659197470194</v>
      </c>
      <c r="N25">
        <v>0.82999966959299398</v>
      </c>
      <c r="O25">
        <v>5.4932081258226697</v>
      </c>
      <c r="P25">
        <v>20.5815456613159</v>
      </c>
      <c r="Q25">
        <v>7.2761532262024003E-2</v>
      </c>
    </row>
    <row r="26" spans="1:17" x14ac:dyDescent="0.3">
      <c r="A26" t="s">
        <v>82</v>
      </c>
      <c r="B26" t="s">
        <v>83</v>
      </c>
      <c r="C26" t="s">
        <v>3149</v>
      </c>
      <c r="D26" t="s">
        <v>57</v>
      </c>
      <c r="E26">
        <v>324582.09146567999</v>
      </c>
      <c r="F26">
        <v>2708.85</v>
      </c>
      <c r="G26">
        <v>45.403987108054402</v>
      </c>
      <c r="H26">
        <v>-3.3181894081440801</v>
      </c>
      <c r="I26">
        <v>32.136054031409302</v>
      </c>
      <c r="J26">
        <v>-3.3504482353193401</v>
      </c>
      <c r="K26">
        <v>2739.0921568376798</v>
      </c>
      <c r="L26">
        <v>2308.0903361799201</v>
      </c>
      <c r="M26">
        <v>38.131856368408997</v>
      </c>
      <c r="N26">
        <v>0.775191650125582</v>
      </c>
      <c r="O26">
        <v>11.2464699042029</v>
      </c>
      <c r="P26">
        <v>86.817241379310303</v>
      </c>
      <c r="Q26">
        <v>0.20069833347371699</v>
      </c>
    </row>
    <row r="27" spans="1:17" x14ac:dyDescent="0.3">
      <c r="A27" t="s">
        <v>84</v>
      </c>
      <c r="B27" t="s">
        <v>85</v>
      </c>
      <c r="C27" t="s">
        <v>3154</v>
      </c>
      <c r="D27" t="s">
        <v>86</v>
      </c>
      <c r="E27">
        <v>314515.20061692502</v>
      </c>
      <c r="F27">
        <v>3280.75</v>
      </c>
      <c r="G27">
        <v>-25.1596178209412</v>
      </c>
      <c r="H27">
        <v>6.0229391721231504</v>
      </c>
      <c r="I27">
        <v>3.1794370598182802</v>
      </c>
      <c r="J27">
        <v>5.5125517869646199</v>
      </c>
      <c r="K27">
        <v>3070.7393985230601</v>
      </c>
      <c r="L27">
        <v>3016.1563232608501</v>
      </c>
      <c r="M27">
        <v>81.510394749098396</v>
      </c>
      <c r="N27">
        <v>0.86058781996228295</v>
      </c>
      <c r="O27">
        <v>4.3343747618684603</v>
      </c>
      <c r="P27">
        <v>22.869929965169799</v>
      </c>
      <c r="Q27">
        <v>-5.7268444005532999E-2</v>
      </c>
    </row>
    <row r="28" spans="1:17" x14ac:dyDescent="0.3">
      <c r="A28" t="s">
        <v>87</v>
      </c>
      <c r="B28" t="s">
        <v>88</v>
      </c>
      <c r="C28" t="s">
        <v>3155</v>
      </c>
      <c r="D28" t="s">
        <v>89</v>
      </c>
      <c r="E28">
        <v>311438.48587500001</v>
      </c>
      <c r="F28">
        <v>4656.8500000000004</v>
      </c>
      <c r="G28">
        <v>102.31134869849301</v>
      </c>
      <c r="H28">
        <v>-3.0334879487808899</v>
      </c>
      <c r="I28">
        <v>27.265804484554</v>
      </c>
      <c r="J28">
        <v>1.45093561691537</v>
      </c>
      <c r="K28">
        <v>4801.2599881415099</v>
      </c>
      <c r="L28">
        <v>3983.81496261648</v>
      </c>
      <c r="M28">
        <v>39.8905469250153</v>
      </c>
      <c r="N28">
        <v>0.61739072168599196</v>
      </c>
      <c r="O28">
        <v>21.858122980126002</v>
      </c>
      <c r="P28">
        <v>163.42629256703199</v>
      </c>
      <c r="Q28">
        <v>0.24837954824480599</v>
      </c>
    </row>
    <row r="29" spans="1:17" x14ac:dyDescent="0.3">
      <c r="A29" t="s">
        <v>90</v>
      </c>
      <c r="B29" t="s">
        <v>91</v>
      </c>
      <c r="C29" t="s">
        <v>3156</v>
      </c>
      <c r="D29" t="s">
        <v>92</v>
      </c>
      <c r="E29">
        <v>310174.35111255001</v>
      </c>
      <c r="F29">
        <v>1435.9</v>
      </c>
      <c r="G29">
        <v>36.902788061747501</v>
      </c>
      <c r="H29">
        <v>-8.43453036719972</v>
      </c>
      <c r="I29">
        <v>-2.6496663287837401</v>
      </c>
      <c r="J29">
        <v>-1.75924568228252</v>
      </c>
      <c r="K29">
        <v>1476.35085165958</v>
      </c>
      <c r="L29">
        <v>1304.54359892549</v>
      </c>
      <c r="M29">
        <v>25.312065934261401</v>
      </c>
      <c r="N29">
        <v>0.472674962253889</v>
      </c>
      <c r="O29">
        <v>12.9187269308447</v>
      </c>
      <c r="P29">
        <v>90.311464546056996</v>
      </c>
      <c r="Q29">
        <v>6.8256261178863006E-2</v>
      </c>
    </row>
    <row r="30" spans="1:17" x14ac:dyDescent="0.3">
      <c r="A30" t="s">
        <v>93</v>
      </c>
      <c r="B30" t="s">
        <v>94</v>
      </c>
      <c r="C30" t="s">
        <v>3150</v>
      </c>
      <c r="D30" t="s">
        <v>95</v>
      </c>
      <c r="E30">
        <v>305571.33847324498</v>
      </c>
      <c r="F30">
        <v>328.55</v>
      </c>
      <c r="G30">
        <v>39.801847244344899</v>
      </c>
      <c r="H30">
        <v>-7.6461801405004</v>
      </c>
      <c r="I30">
        <v>4.1984343533369604</v>
      </c>
      <c r="J30">
        <v>-1.3310534200145301</v>
      </c>
      <c r="K30">
        <v>334.17585347774099</v>
      </c>
      <c r="L30">
        <v>293.83971088276701</v>
      </c>
      <c r="M30">
        <v>29.9999994860915</v>
      </c>
      <c r="N30">
        <v>0.94434617074732696</v>
      </c>
      <c r="O30">
        <v>10.3332826053873</v>
      </c>
      <c r="P30">
        <v>72.331497508523398</v>
      </c>
      <c r="Q30">
        <v>0.11935926628593201</v>
      </c>
    </row>
    <row r="31" spans="1:17" x14ac:dyDescent="0.3">
      <c r="A31" t="s">
        <v>96</v>
      </c>
      <c r="B31" t="s">
        <v>97</v>
      </c>
      <c r="C31" t="s">
        <v>3149</v>
      </c>
      <c r="D31" t="s">
        <v>98</v>
      </c>
      <c r="E31">
        <v>302927.48285407998</v>
      </c>
      <c r="F31">
        <v>10847.6</v>
      </c>
      <c r="G31">
        <v>99.876099318636705</v>
      </c>
      <c r="H31">
        <v>9.2859294640839494</v>
      </c>
      <c r="I31">
        <v>14.4094247919467</v>
      </c>
      <c r="J31">
        <v>0.485454558078531</v>
      </c>
      <c r="K31">
        <v>10024.9841253995</v>
      </c>
      <c r="L31">
        <v>8573.0929131939301</v>
      </c>
      <c r="M31">
        <v>66.384931485551206</v>
      </c>
      <c r="N31">
        <v>1.08178345389607</v>
      </c>
      <c r="O31">
        <v>2.8255097901840101</v>
      </c>
      <c r="P31">
        <v>127.76634611346699</v>
      </c>
      <c r="Q31">
        <v>0.16555259280732701</v>
      </c>
    </row>
    <row r="32" spans="1:17" x14ac:dyDescent="0.3">
      <c r="A32" t="s">
        <v>99</v>
      </c>
      <c r="B32" t="s">
        <v>100</v>
      </c>
      <c r="C32" t="s">
        <v>3142</v>
      </c>
      <c r="D32" t="s">
        <v>101</v>
      </c>
      <c r="E32">
        <v>298553.37380151497</v>
      </c>
      <c r="F32">
        <v>484.45</v>
      </c>
      <c r="G32">
        <v>47.854469975291103</v>
      </c>
      <c r="H32">
        <v>-10.120624041941699</v>
      </c>
      <c r="I32">
        <v>-4.1296669839361497</v>
      </c>
      <c r="J32">
        <v>-5.7215018330854397</v>
      </c>
      <c r="K32">
        <v>507.038940110407</v>
      </c>
      <c r="L32">
        <v>444.61008547582497</v>
      </c>
      <c r="M32">
        <v>18.5187764763145</v>
      </c>
      <c r="N32">
        <v>1.0535990235453101</v>
      </c>
      <c r="O32">
        <v>12.199401383011599</v>
      </c>
      <c r="P32">
        <v>80.092936802973895</v>
      </c>
      <c r="Q32">
        <v>0.14161577616111501</v>
      </c>
    </row>
    <row r="33" spans="1:17" x14ac:dyDescent="0.3">
      <c r="A33" t="s">
        <v>102</v>
      </c>
      <c r="B33" t="s">
        <v>103</v>
      </c>
      <c r="C33" t="s">
        <v>3144</v>
      </c>
      <c r="D33" t="s">
        <v>40</v>
      </c>
      <c r="E33">
        <v>296493.16808971501</v>
      </c>
      <c r="F33">
        <v>1860.45</v>
      </c>
      <c r="G33">
        <v>-5.7623781728618404</v>
      </c>
      <c r="H33">
        <v>17.558812587250198</v>
      </c>
      <c r="I33">
        <v>5.5051746738548903</v>
      </c>
      <c r="J33">
        <v>4.7358679707161597</v>
      </c>
      <c r="K33">
        <v>1668.4588753784999</v>
      </c>
      <c r="L33">
        <v>1612.0450137484099</v>
      </c>
      <c r="M33">
        <v>84.484692946085303</v>
      </c>
      <c r="N33">
        <v>1.6359540693208601</v>
      </c>
      <c r="O33">
        <v>2.0183288989223001</v>
      </c>
      <c r="P33">
        <v>31.105316937387599</v>
      </c>
      <c r="Q33">
        <v>-2.7171968573985999E-2</v>
      </c>
    </row>
    <row r="34" spans="1:17" x14ac:dyDescent="0.3">
      <c r="A34" t="s">
        <v>104</v>
      </c>
      <c r="B34" t="s">
        <v>105</v>
      </c>
      <c r="C34" t="s">
        <v>3150</v>
      </c>
      <c r="D34" t="s">
        <v>106</v>
      </c>
      <c r="E34">
        <v>295540.85958285001</v>
      </c>
      <c r="F34">
        <v>1865.75</v>
      </c>
      <c r="G34">
        <v>58.0664949264443</v>
      </c>
      <c r="H34">
        <v>1.88840038016062</v>
      </c>
      <c r="I34">
        <v>-14.2042641619937</v>
      </c>
      <c r="J34">
        <v>2.62040879148813</v>
      </c>
      <c r="K34">
        <v>1840.3882392390999</v>
      </c>
      <c r="L34">
        <v>1703.21056762895</v>
      </c>
      <c r="M34">
        <v>47.091793340139098</v>
      </c>
      <c r="N34">
        <v>0.56686962255187001</v>
      </c>
      <c r="O34">
        <v>16.526865871633301</v>
      </c>
      <c r="P34">
        <v>128.77199435963399</v>
      </c>
      <c r="Q34">
        <v>5.4674536464704E-2</v>
      </c>
    </row>
    <row r="35" spans="1:17" x14ac:dyDescent="0.3">
      <c r="A35" t="s">
        <v>107</v>
      </c>
      <c r="B35" t="s">
        <v>108</v>
      </c>
      <c r="C35" t="s">
        <v>3143</v>
      </c>
      <c r="D35" t="s">
        <v>21</v>
      </c>
      <c r="E35">
        <v>269021.14350394497</v>
      </c>
      <c r="F35">
        <v>520.6</v>
      </c>
      <c r="G35">
        <v>-6.0952028675404497</v>
      </c>
      <c r="H35">
        <v>2.8370500946678199</v>
      </c>
      <c r="I35">
        <v>-9.6844397092188697</v>
      </c>
      <c r="J35">
        <v>-2.5942350397327698</v>
      </c>
      <c r="K35">
        <v>513.95093792452406</v>
      </c>
      <c r="L35">
        <v>482.45418481304199</v>
      </c>
      <c r="M35">
        <v>41.127294659661899</v>
      </c>
      <c r="N35">
        <v>0.98577513450630305</v>
      </c>
      <c r="O35">
        <v>11.3907030349596</v>
      </c>
      <c r="P35">
        <v>38.808158912144997</v>
      </c>
      <c r="Q35">
        <v>-0.112420298225318</v>
      </c>
    </row>
    <row r="36" spans="1:17" x14ac:dyDescent="0.3">
      <c r="A36" t="s">
        <v>109</v>
      </c>
      <c r="B36" t="s">
        <v>110</v>
      </c>
      <c r="C36" t="s">
        <v>3151</v>
      </c>
      <c r="D36" t="s">
        <v>111</v>
      </c>
      <c r="E36">
        <v>253698.95885456499</v>
      </c>
      <c r="F36">
        <v>7136.65</v>
      </c>
      <c r="G36">
        <v>216.34764538777901</v>
      </c>
      <c r="H36">
        <v>23.0589781127123</v>
      </c>
      <c r="I36">
        <v>67.346632567659697</v>
      </c>
      <c r="J36">
        <v>-0.26218308100814303</v>
      </c>
      <c r="K36">
        <v>6208.6765295891901</v>
      </c>
      <c r="L36">
        <v>4621.48596569451</v>
      </c>
      <c r="M36">
        <v>65.807919554234701</v>
      </c>
      <c r="N36">
        <v>0.96000284502830502</v>
      </c>
      <c r="O36">
        <v>2.63919345911598</v>
      </c>
      <c r="P36">
        <v>266.92287917737701</v>
      </c>
      <c r="Q36">
        <v>0.28497425933863502</v>
      </c>
    </row>
    <row r="37" spans="1:17" x14ac:dyDescent="0.3">
      <c r="A37" t="s">
        <v>112</v>
      </c>
      <c r="B37" t="s">
        <v>113</v>
      </c>
      <c r="C37" t="s">
        <v>3142</v>
      </c>
      <c r="D37" t="s">
        <v>18</v>
      </c>
      <c r="E37">
        <v>247601.79380752199</v>
      </c>
      <c r="F37">
        <v>175.34</v>
      </c>
      <c r="G37">
        <v>58.3660259151074</v>
      </c>
      <c r="H37">
        <v>0.54244416348646196</v>
      </c>
      <c r="I37">
        <v>-10.2346863553459</v>
      </c>
      <c r="J37">
        <v>0.51207008866036796</v>
      </c>
      <c r="K37">
        <v>172.43791822709699</v>
      </c>
      <c r="L37">
        <v>155.78722984305799</v>
      </c>
      <c r="M37">
        <v>48.920154219113698</v>
      </c>
      <c r="N37">
        <v>0.88413691084249502</v>
      </c>
      <c r="O37">
        <v>12.2390783620394</v>
      </c>
      <c r="P37">
        <v>105.076023391812</v>
      </c>
      <c r="Q37">
        <v>0.107760862676929</v>
      </c>
    </row>
    <row r="38" spans="1:17" x14ac:dyDescent="0.3">
      <c r="A38" t="s">
        <v>114</v>
      </c>
      <c r="B38" t="s">
        <v>115</v>
      </c>
      <c r="C38" t="s">
        <v>3150</v>
      </c>
      <c r="D38" t="s">
        <v>62</v>
      </c>
      <c r="E38">
        <v>244992.76153232</v>
      </c>
      <c r="F38">
        <v>635.20000000000005</v>
      </c>
      <c r="G38">
        <v>33.623104650216</v>
      </c>
      <c r="H38">
        <v>-11.1421383414171</v>
      </c>
      <c r="I38">
        <v>1.17787422232786</v>
      </c>
      <c r="J38">
        <v>0.93050858548823101</v>
      </c>
      <c r="K38">
        <v>679.46540311360002</v>
      </c>
      <c r="L38">
        <v>602.19857375084996</v>
      </c>
      <c r="M38">
        <v>33.865270967555901</v>
      </c>
      <c r="N38">
        <v>0.66943237256204702</v>
      </c>
      <c r="O38">
        <v>41.034319899244302</v>
      </c>
      <c r="P38">
        <v>119.526524969759</v>
      </c>
      <c r="Q38">
        <v>0.170260620301878</v>
      </c>
    </row>
    <row r="39" spans="1:17" x14ac:dyDescent="0.3">
      <c r="A39" t="s">
        <v>116</v>
      </c>
      <c r="B39" t="s">
        <v>117</v>
      </c>
      <c r="C39" t="s">
        <v>3146</v>
      </c>
      <c r="D39" t="s">
        <v>118</v>
      </c>
      <c r="E39">
        <v>242654.25324300001</v>
      </c>
      <c r="F39">
        <v>2516.75</v>
      </c>
      <c r="G39">
        <v>-12.0737726268459</v>
      </c>
      <c r="H39">
        <v>-2.0080203164634001</v>
      </c>
      <c r="I39">
        <v>-14.4884074120011</v>
      </c>
      <c r="J39">
        <v>1.48010192371243</v>
      </c>
      <c r="K39">
        <v>2518.9492495965901</v>
      </c>
      <c r="L39">
        <v>2478.0700726057098</v>
      </c>
      <c r="M39">
        <v>51.416093306891703</v>
      </c>
      <c r="N39">
        <v>1.0207162076580401</v>
      </c>
      <c r="O39">
        <v>10.0347670606933</v>
      </c>
      <c r="P39">
        <v>15.0598443771887</v>
      </c>
      <c r="Q39">
        <v>-2.2544389731447002E-2</v>
      </c>
    </row>
    <row r="40" spans="1:17" x14ac:dyDescent="0.3">
      <c r="A40" t="s">
        <v>119</v>
      </c>
      <c r="B40" t="s">
        <v>120</v>
      </c>
      <c r="C40" t="s">
        <v>3155</v>
      </c>
      <c r="D40" t="s">
        <v>121</v>
      </c>
      <c r="E40">
        <v>233552.56623537501</v>
      </c>
      <c r="F40">
        <v>6558.25</v>
      </c>
      <c r="G40">
        <v>40.0175807149147</v>
      </c>
      <c r="H40">
        <v>-5.4154337153871301</v>
      </c>
      <c r="I40">
        <v>27.7670836136185</v>
      </c>
      <c r="J40">
        <v>-3.0717804081943298</v>
      </c>
      <c r="K40">
        <v>6947.4016610728404</v>
      </c>
      <c r="L40">
        <v>5936.7166596296602</v>
      </c>
      <c r="M40">
        <v>16.315593030423798</v>
      </c>
      <c r="N40">
        <v>0.72800459205607304</v>
      </c>
      <c r="O40">
        <v>21.506499447261</v>
      </c>
      <c r="P40">
        <v>102.040973505853</v>
      </c>
      <c r="Q40">
        <v>0.15836287740107099</v>
      </c>
    </row>
    <row r="41" spans="1:17" x14ac:dyDescent="0.3">
      <c r="A41" t="s">
        <v>122</v>
      </c>
      <c r="B41" t="s">
        <v>123</v>
      </c>
      <c r="C41" t="s">
        <v>3151</v>
      </c>
      <c r="D41" t="s">
        <v>124</v>
      </c>
      <c r="E41">
        <v>229147.75935519999</v>
      </c>
      <c r="F41">
        <v>259.95</v>
      </c>
      <c r="G41">
        <v>130.67277347846399</v>
      </c>
      <c r="H41">
        <v>-5.2877022446742403</v>
      </c>
      <c r="I41">
        <v>57.011909948106798</v>
      </c>
      <c r="J41">
        <v>4.4066316983696696</v>
      </c>
      <c r="K41">
        <v>238.140874451646</v>
      </c>
      <c r="L41">
        <v>185.79126094812401</v>
      </c>
      <c r="M41">
        <v>64.5578314386497</v>
      </c>
      <c r="N41">
        <v>0.93717409279952202</v>
      </c>
      <c r="O41">
        <v>8.0592421619542094</v>
      </c>
      <c r="P41">
        <v>169.378238341968</v>
      </c>
      <c r="Q41">
        <v>6.5781599569057006E-2</v>
      </c>
    </row>
    <row r="42" spans="1:17" x14ac:dyDescent="0.3">
      <c r="A42" t="s">
        <v>125</v>
      </c>
      <c r="B42" t="s">
        <v>126</v>
      </c>
      <c r="C42" t="s">
        <v>3152</v>
      </c>
      <c r="D42" t="s">
        <v>127</v>
      </c>
      <c r="E42">
        <v>227691.56612179999</v>
      </c>
      <c r="F42">
        <v>934.25</v>
      </c>
      <c r="G42">
        <v>-12.469180779035099</v>
      </c>
      <c r="H42">
        <v>1.3673896211162799</v>
      </c>
      <c r="I42">
        <v>1.72714607527894</v>
      </c>
      <c r="J42">
        <v>0.204313737362044</v>
      </c>
      <c r="K42">
        <v>919.674043432708</v>
      </c>
      <c r="L42">
        <v>870.68636047831296</v>
      </c>
      <c r="M42">
        <v>52.277515723312298</v>
      </c>
      <c r="N42">
        <v>0.98908332011534095</v>
      </c>
      <c r="O42">
        <v>3.7088573722236999</v>
      </c>
      <c r="P42">
        <v>29.2185338865836</v>
      </c>
      <c r="Q42">
        <v>1.3979444187975001E-2</v>
      </c>
    </row>
    <row r="43" spans="1:17" x14ac:dyDescent="0.3">
      <c r="A43" t="s">
        <v>128</v>
      </c>
      <c r="B43" t="s">
        <v>129</v>
      </c>
      <c r="C43" t="s">
        <v>3144</v>
      </c>
      <c r="D43" t="s">
        <v>130</v>
      </c>
      <c r="E43">
        <v>219982.161498</v>
      </c>
      <c r="F43">
        <v>168.33</v>
      </c>
      <c r="G43">
        <v>72.8048226727486</v>
      </c>
      <c r="H43">
        <v>-8.7533998594185007</v>
      </c>
      <c r="I43">
        <v>8.4381455749577299</v>
      </c>
      <c r="J43">
        <v>-3.7258106116637499</v>
      </c>
      <c r="K43">
        <v>180.52813063983101</v>
      </c>
      <c r="L43">
        <v>150.72436752007101</v>
      </c>
      <c r="M43">
        <v>16.570106068901499</v>
      </c>
      <c r="N43">
        <v>0.253320063660748</v>
      </c>
      <c r="O43">
        <v>36.042297867284503</v>
      </c>
      <c r="P43">
        <v>156.015209125475</v>
      </c>
      <c r="Q43">
        <v>0.17545806864236699</v>
      </c>
    </row>
    <row r="44" spans="1:17" x14ac:dyDescent="0.3">
      <c r="A44" t="s">
        <v>131</v>
      </c>
      <c r="B44" t="s">
        <v>132</v>
      </c>
      <c r="C44" t="s">
        <v>3144</v>
      </c>
      <c r="D44" t="s">
        <v>51</v>
      </c>
      <c r="E44">
        <v>217091.72070395999</v>
      </c>
      <c r="F44">
        <v>341.7</v>
      </c>
      <c r="G44">
        <v>10.783394821494699</v>
      </c>
      <c r="H44">
        <v>-7.2979159623718301E-2</v>
      </c>
      <c r="I44">
        <v>-14.7826199890971</v>
      </c>
      <c r="J44">
        <v>5.2560168434153001</v>
      </c>
      <c r="K44">
        <v>336.47541626906701</v>
      </c>
      <c r="L44">
        <v>306.67296038118599</v>
      </c>
      <c r="M44">
        <v>58.005934451765</v>
      </c>
      <c r="N44">
        <v>1.66865271681426</v>
      </c>
      <c r="O44">
        <v>15.510681884694099</v>
      </c>
      <c r="P44">
        <v>67.294981640146801</v>
      </c>
    </row>
    <row r="45" spans="1:17" x14ac:dyDescent="0.3">
      <c r="A45" t="s">
        <v>133</v>
      </c>
      <c r="B45" t="s">
        <v>134</v>
      </c>
      <c r="C45" t="s">
        <v>3155</v>
      </c>
      <c r="D45" t="s">
        <v>135</v>
      </c>
      <c r="E45">
        <v>205806.82293049499</v>
      </c>
      <c r="F45">
        <v>281.55</v>
      </c>
      <c r="G45">
        <v>68.760336369074807</v>
      </c>
      <c r="H45">
        <v>-8.8915039798500004</v>
      </c>
      <c r="I45">
        <v>21.6027255187104</v>
      </c>
      <c r="J45">
        <v>-4.0968040410853899</v>
      </c>
      <c r="K45">
        <v>298.02507169523398</v>
      </c>
      <c r="L45">
        <v>246.17438644796101</v>
      </c>
      <c r="M45">
        <v>21.4493110680984</v>
      </c>
      <c r="N45">
        <v>0.61940269389631297</v>
      </c>
      <c r="O45">
        <v>20.9376664890783</v>
      </c>
      <c r="P45">
        <v>121.692913385826</v>
      </c>
      <c r="Q45">
        <v>0.20203468872239</v>
      </c>
    </row>
    <row r="46" spans="1:17" x14ac:dyDescent="0.3">
      <c r="A46" t="s">
        <v>136</v>
      </c>
      <c r="B46" t="s">
        <v>137</v>
      </c>
      <c r="C46" t="s">
        <v>3157</v>
      </c>
      <c r="D46" t="s">
        <v>138</v>
      </c>
      <c r="E46">
        <v>204646.39529355001</v>
      </c>
      <c r="F46">
        <v>826.75</v>
      </c>
      <c r="G46">
        <v>27.046590588050599</v>
      </c>
      <c r="H46">
        <v>-5.6648344758383704</v>
      </c>
      <c r="I46">
        <v>-20.133201055816102</v>
      </c>
      <c r="J46">
        <v>-2.67111950730447</v>
      </c>
      <c r="K46">
        <v>841.86347122742302</v>
      </c>
      <c r="L46">
        <v>789.44073544223795</v>
      </c>
      <c r="M46">
        <v>40.588022952981298</v>
      </c>
      <c r="N46">
        <v>0.74844583835544198</v>
      </c>
      <c r="O46">
        <v>17.0365890535228</v>
      </c>
      <c r="P46">
        <v>61.301336454980003</v>
      </c>
      <c r="Q46">
        <v>0.123306754610413</v>
      </c>
    </row>
    <row r="47" spans="1:17" x14ac:dyDescent="0.3">
      <c r="A47" t="s">
        <v>139</v>
      </c>
      <c r="B47" t="s">
        <v>140</v>
      </c>
      <c r="C47" t="s">
        <v>3152</v>
      </c>
      <c r="D47" t="s">
        <v>141</v>
      </c>
      <c r="E47">
        <v>202857.56518999999</v>
      </c>
      <c r="F47">
        <v>480.1</v>
      </c>
      <c r="G47">
        <v>24.240049692457099</v>
      </c>
      <c r="H47">
        <v>-22.049376839582301</v>
      </c>
      <c r="I47">
        <v>44.814224392401897</v>
      </c>
      <c r="J47">
        <v>-1.6155019340160599</v>
      </c>
      <c r="K47">
        <v>561.56313329299303</v>
      </c>
      <c r="L47">
        <v>489.249649146384</v>
      </c>
      <c r="M47">
        <v>28.364547954917398</v>
      </c>
      <c r="N47">
        <v>1.3547437861776701</v>
      </c>
      <c r="O47">
        <v>68.235784211622502</v>
      </c>
      <c r="P47">
        <v>68.692902319044194</v>
      </c>
      <c r="Q47">
        <v>3.0139566358978999E-2</v>
      </c>
    </row>
    <row r="48" spans="1:17" x14ac:dyDescent="0.3">
      <c r="A48" t="s">
        <v>142</v>
      </c>
      <c r="B48" t="s">
        <v>143</v>
      </c>
      <c r="C48" t="s">
        <v>3146</v>
      </c>
      <c r="D48" t="s">
        <v>144</v>
      </c>
      <c r="E48">
        <v>198276.33594501999</v>
      </c>
      <c r="F48">
        <v>1493.25</v>
      </c>
      <c r="G48">
        <v>36.5657364213195</v>
      </c>
      <c r="H48">
        <v>-3.9553805862893898</v>
      </c>
      <c r="I48">
        <v>-5.2742247289763604</v>
      </c>
      <c r="J48">
        <v>0.85435431872452094</v>
      </c>
      <c r="K48">
        <v>1534.10233548064</v>
      </c>
      <c r="L48">
        <v>1385.49483524628</v>
      </c>
      <c r="M48">
        <v>52.130068094230303</v>
      </c>
      <c r="N48">
        <v>0.83434515411643195</v>
      </c>
      <c r="O48">
        <v>14.033149171270701</v>
      </c>
      <c r="P48">
        <v>80.311537764897594</v>
      </c>
      <c r="Q48">
        <v>0.20870212868691701</v>
      </c>
    </row>
    <row r="49" spans="1:17" x14ac:dyDescent="0.3">
      <c r="A49" t="s">
        <v>145</v>
      </c>
      <c r="B49" t="s">
        <v>146</v>
      </c>
      <c r="C49" t="s">
        <v>3144</v>
      </c>
      <c r="D49" t="s">
        <v>40</v>
      </c>
      <c r="E49">
        <v>190515.147195175</v>
      </c>
      <c r="F49">
        <v>1901.75</v>
      </c>
      <c r="G49">
        <v>15.0400734921429</v>
      </c>
      <c r="H49">
        <v>8.1819864765829493</v>
      </c>
      <c r="I49">
        <v>13.2667908324525</v>
      </c>
      <c r="J49">
        <v>3.8484967902285301</v>
      </c>
      <c r="K49">
        <v>1721.5848036148</v>
      </c>
      <c r="L49">
        <v>1532.24411052952</v>
      </c>
      <c r="M49">
        <v>71.4821634107835</v>
      </c>
      <c r="N49">
        <v>1.14437533152501</v>
      </c>
      <c r="O49">
        <v>1.80097278822137</v>
      </c>
      <c r="P49">
        <v>50.413255823150202</v>
      </c>
      <c r="Q49">
        <v>4.6288700021715E-2</v>
      </c>
    </row>
    <row r="50" spans="1:17" x14ac:dyDescent="0.3">
      <c r="A50" t="s">
        <v>147</v>
      </c>
      <c r="B50" t="s">
        <v>148</v>
      </c>
      <c r="C50" t="s">
        <v>3152</v>
      </c>
      <c r="D50" t="s">
        <v>127</v>
      </c>
      <c r="E50">
        <v>186591.345943327</v>
      </c>
      <c r="F50">
        <v>149.47</v>
      </c>
      <c r="G50">
        <v>-11.845908267639199</v>
      </c>
      <c r="H50">
        <v>-3.2714505686969102</v>
      </c>
      <c r="I50">
        <v>-13.453903098143</v>
      </c>
      <c r="J50">
        <v>-0.23381694121364499</v>
      </c>
      <c r="K50">
        <v>157.67658236312801</v>
      </c>
      <c r="L50">
        <v>152.58257065859399</v>
      </c>
      <c r="M50">
        <v>30.5312520457055</v>
      </c>
      <c r="N50">
        <v>0.74570157419756</v>
      </c>
      <c r="O50">
        <v>23.503044089114798</v>
      </c>
      <c r="P50">
        <v>30.427574171029601</v>
      </c>
      <c r="Q50">
        <v>-1.9176250625345E-2</v>
      </c>
    </row>
    <row r="51" spans="1:17" x14ac:dyDescent="0.3">
      <c r="A51" t="s">
        <v>149</v>
      </c>
      <c r="B51" t="s">
        <v>150</v>
      </c>
      <c r="C51" t="s">
        <v>3156</v>
      </c>
      <c r="D51" t="s">
        <v>151</v>
      </c>
      <c r="E51">
        <v>185733.70234764999</v>
      </c>
      <c r="F51">
        <v>4808.5</v>
      </c>
      <c r="G51">
        <v>66.459980273146698</v>
      </c>
      <c r="H51">
        <v>9.0436798379680994</v>
      </c>
      <c r="I51">
        <v>38.539349967051301</v>
      </c>
      <c r="J51">
        <v>-9.8552664320854504E-3</v>
      </c>
      <c r="K51">
        <v>4470.3055030592404</v>
      </c>
      <c r="L51">
        <v>3795.7398519888302</v>
      </c>
      <c r="M51">
        <v>66.033053708831602</v>
      </c>
      <c r="N51">
        <v>1.4054669036535801</v>
      </c>
      <c r="O51">
        <v>2.81376728709576</v>
      </c>
      <c r="P51">
        <v>106.07709944928899</v>
      </c>
      <c r="Q51">
        <v>9.7141894921315003E-2</v>
      </c>
    </row>
    <row r="52" spans="1:17" x14ac:dyDescent="0.3">
      <c r="A52" t="s">
        <v>152</v>
      </c>
      <c r="B52" t="s">
        <v>153</v>
      </c>
      <c r="C52" t="s">
        <v>3143</v>
      </c>
      <c r="D52" t="s">
        <v>21</v>
      </c>
      <c r="E52">
        <v>181990.22372966001</v>
      </c>
      <c r="F52">
        <v>6146.6</v>
      </c>
      <c r="G52">
        <v>-14.2337690063555</v>
      </c>
      <c r="H52">
        <v>10.5661368197442</v>
      </c>
      <c r="I52">
        <v>9.1202558119581205</v>
      </c>
      <c r="J52">
        <v>1.80214041687764</v>
      </c>
      <c r="K52">
        <v>5664.28099591299</v>
      </c>
      <c r="L52">
        <v>5339.7276786021503</v>
      </c>
      <c r="M52">
        <v>71.426111088173997</v>
      </c>
      <c r="N52">
        <v>1.62408332157456</v>
      </c>
      <c r="O52">
        <v>4.8059089577977998</v>
      </c>
      <c r="P52">
        <v>36.181054823808303</v>
      </c>
      <c r="Q52">
        <v>-2.1645033452616001E-2</v>
      </c>
    </row>
    <row r="53" spans="1:17" x14ac:dyDescent="0.3">
      <c r="A53" t="s">
        <v>154</v>
      </c>
      <c r="B53" t="s">
        <v>155</v>
      </c>
      <c r="C53" t="s">
        <v>3153</v>
      </c>
      <c r="D53" t="s">
        <v>78</v>
      </c>
      <c r="E53">
        <v>181911.02909830501</v>
      </c>
      <c r="F53">
        <v>2710.35</v>
      </c>
      <c r="G53">
        <v>20.297895528138302</v>
      </c>
      <c r="H53">
        <v>3.24659149970029</v>
      </c>
      <c r="I53">
        <v>10.3106447232803</v>
      </c>
      <c r="J53">
        <v>0.759778228707922</v>
      </c>
      <c r="K53">
        <v>2661.4194622383302</v>
      </c>
      <c r="L53">
        <v>2386.9575184817299</v>
      </c>
      <c r="M53">
        <v>52.1422843013668</v>
      </c>
      <c r="N53">
        <v>0.78466292951902605</v>
      </c>
      <c r="O53">
        <v>6.1763240909845596</v>
      </c>
      <c r="P53">
        <v>48.854075311850302</v>
      </c>
      <c r="Q53">
        <v>7.3296983592437998E-2</v>
      </c>
    </row>
    <row r="54" spans="1:17" x14ac:dyDescent="0.3">
      <c r="A54" t="s">
        <v>156</v>
      </c>
      <c r="B54" t="s">
        <v>157</v>
      </c>
      <c r="C54" t="s">
        <v>3152</v>
      </c>
      <c r="D54" t="s">
        <v>158</v>
      </c>
      <c r="E54">
        <v>179672.57707490001</v>
      </c>
      <c r="F54">
        <v>459.8</v>
      </c>
      <c r="G54">
        <v>67.135416592066406</v>
      </c>
      <c r="H54">
        <v>4.3722254734263997</v>
      </c>
      <c r="I54">
        <v>56.1272461166688</v>
      </c>
      <c r="J54">
        <v>-1.30282368166874</v>
      </c>
      <c r="K54">
        <v>445.90062832862498</v>
      </c>
      <c r="L54">
        <v>377.13639517756798</v>
      </c>
      <c r="M54">
        <v>52.774782037809103</v>
      </c>
      <c r="N54">
        <v>0.81347133500098201</v>
      </c>
      <c r="O54">
        <v>10.2109612875163</v>
      </c>
      <c r="P54">
        <v>121.05769230769199</v>
      </c>
      <c r="Q54">
        <v>3.7960768653274003E-2</v>
      </c>
    </row>
    <row r="55" spans="1:17" x14ac:dyDescent="0.3">
      <c r="A55" t="s">
        <v>159</v>
      </c>
      <c r="B55" t="s">
        <v>160</v>
      </c>
      <c r="C55" t="s">
        <v>3144</v>
      </c>
      <c r="D55" t="s">
        <v>130</v>
      </c>
      <c r="E55">
        <v>172793.32815360001</v>
      </c>
      <c r="F55">
        <v>523.6</v>
      </c>
      <c r="G55">
        <v>87.943263423705503</v>
      </c>
      <c r="H55">
        <v>6.2691966951075697</v>
      </c>
      <c r="I55">
        <v>10.1893652673837</v>
      </c>
      <c r="J55">
        <v>3.3076575402901397E-2</v>
      </c>
      <c r="K55">
        <v>520.8011148992</v>
      </c>
      <c r="L55">
        <v>439.00402692075897</v>
      </c>
      <c r="M55">
        <v>38.858171426617602</v>
      </c>
      <c r="N55">
        <v>0.821162707446353</v>
      </c>
      <c r="O55">
        <v>10.771581359816601</v>
      </c>
      <c r="P55">
        <v>138.162383443256</v>
      </c>
      <c r="Q55">
        <v>0.20186797481673199</v>
      </c>
    </row>
    <row r="56" spans="1:17" x14ac:dyDescent="0.3">
      <c r="A56" t="s">
        <v>161</v>
      </c>
      <c r="B56" t="s">
        <v>162</v>
      </c>
      <c r="C56" t="s">
        <v>3158</v>
      </c>
      <c r="D56" t="s">
        <v>163</v>
      </c>
      <c r="E56">
        <v>166517.51846947501</v>
      </c>
      <c r="F56">
        <v>3273.95</v>
      </c>
      <c r="G56">
        <v>3.91096038220783</v>
      </c>
      <c r="H56">
        <v>-0.95840524245158498</v>
      </c>
      <c r="I56">
        <v>1.78600463640385</v>
      </c>
      <c r="J56">
        <v>3.9916972831212001</v>
      </c>
      <c r="K56">
        <v>3119.3819200369799</v>
      </c>
      <c r="L56">
        <v>2931.9296431841199</v>
      </c>
      <c r="M56">
        <v>81.022059143352607</v>
      </c>
      <c r="N56">
        <v>1.2018550138503401</v>
      </c>
      <c r="O56">
        <v>0.83843675071397705</v>
      </c>
      <c r="P56">
        <v>42.808226647183197</v>
      </c>
      <c r="Q56">
        <v>1.018976821863E-2</v>
      </c>
    </row>
    <row r="57" spans="1:17" x14ac:dyDescent="0.3">
      <c r="A57" t="s">
        <v>164</v>
      </c>
      <c r="B57" t="s">
        <v>165</v>
      </c>
      <c r="C57" t="s">
        <v>3155</v>
      </c>
      <c r="D57" t="s">
        <v>166</v>
      </c>
      <c r="E57">
        <v>161069.43675374999</v>
      </c>
      <c r="F57">
        <v>7600.9</v>
      </c>
      <c r="G57">
        <v>38.747961221678601</v>
      </c>
      <c r="H57">
        <v>-10.6667808386962</v>
      </c>
      <c r="I57">
        <v>19.2620932395028</v>
      </c>
      <c r="J57">
        <v>-3.9618282379866399</v>
      </c>
      <c r="K57">
        <v>7827.0046529996998</v>
      </c>
      <c r="L57">
        <v>6745.2529563984099</v>
      </c>
      <c r="M57">
        <v>39.8328474271405</v>
      </c>
      <c r="N57">
        <v>0.70967278247538501</v>
      </c>
      <c r="O57">
        <v>20.379823441960799</v>
      </c>
      <c r="P57">
        <v>97.425974025974</v>
      </c>
      <c r="Q57">
        <v>0.17494741307262099</v>
      </c>
    </row>
    <row r="58" spans="1:17" x14ac:dyDescent="0.3">
      <c r="A58" t="s">
        <v>167</v>
      </c>
      <c r="B58" t="s">
        <v>168</v>
      </c>
      <c r="C58" t="s">
        <v>3144</v>
      </c>
      <c r="D58" t="s">
        <v>40</v>
      </c>
      <c r="E58">
        <v>158266.68548417999</v>
      </c>
      <c r="F58">
        <v>735.8</v>
      </c>
      <c r="G58">
        <v>-15.7720231578081</v>
      </c>
      <c r="H58">
        <v>2.0623356092223801</v>
      </c>
      <c r="I58">
        <v>7.6547148208310896</v>
      </c>
      <c r="J58">
        <v>0.30880827641465602</v>
      </c>
      <c r="K58">
        <v>690.66725044268105</v>
      </c>
      <c r="L58">
        <v>635.13482424706899</v>
      </c>
      <c r="M58">
        <v>49.973785069038101</v>
      </c>
      <c r="N58">
        <v>0.69326702487916203</v>
      </c>
      <c r="O58">
        <v>3.45202500679533</v>
      </c>
      <c r="P58">
        <v>43.879546343371103</v>
      </c>
      <c r="Q58">
        <v>-5.1607607410345001E-2</v>
      </c>
    </row>
    <row r="59" spans="1:17" x14ac:dyDescent="0.3">
      <c r="A59" t="s">
        <v>169</v>
      </c>
      <c r="B59" t="s">
        <v>170</v>
      </c>
      <c r="C59" t="s">
        <v>3144</v>
      </c>
      <c r="D59" t="s">
        <v>130</v>
      </c>
      <c r="E59">
        <v>155373.38211999999</v>
      </c>
      <c r="F59">
        <v>590.04999999999995</v>
      </c>
      <c r="G59">
        <v>92.358768325438206</v>
      </c>
      <c r="H59">
        <v>0.48354551604476997</v>
      </c>
      <c r="I59">
        <v>11.0131619717743</v>
      </c>
      <c r="J59">
        <v>-0.65428400608789605</v>
      </c>
      <c r="K59">
        <v>591.478310044144</v>
      </c>
      <c r="L59">
        <v>491.55445386543198</v>
      </c>
      <c r="M59">
        <v>36.328342417084102</v>
      </c>
      <c r="N59">
        <v>0.686031644958224</v>
      </c>
      <c r="O59">
        <v>10.8380645707991</v>
      </c>
      <c r="P59">
        <v>146.264607679465</v>
      </c>
      <c r="Q59">
        <v>0.20188403753140799</v>
      </c>
    </row>
    <row r="60" spans="1:17" x14ac:dyDescent="0.3">
      <c r="A60" t="s">
        <v>171</v>
      </c>
      <c r="B60" t="s">
        <v>172</v>
      </c>
      <c r="C60" t="s">
        <v>3153</v>
      </c>
      <c r="D60" t="s">
        <v>78</v>
      </c>
      <c r="E60">
        <v>155213.72596616999</v>
      </c>
      <c r="F60">
        <v>630.15</v>
      </c>
      <c r="G60">
        <v>13.939179328169301</v>
      </c>
      <c r="H60">
        <v>-5.3232264980159698</v>
      </c>
      <c r="I60">
        <v>-6.1928379457335403</v>
      </c>
      <c r="J60">
        <v>1.92696227809806</v>
      </c>
      <c r="K60">
        <v>639.71867049870798</v>
      </c>
      <c r="L60">
        <v>596.33336536788295</v>
      </c>
      <c r="M60">
        <v>54.3072102865913</v>
      </c>
      <c r="N60">
        <v>0.81302457972616504</v>
      </c>
      <c r="O60">
        <v>12.187574387050701</v>
      </c>
      <c r="P60">
        <v>55.958420987501498</v>
      </c>
      <c r="Q60">
        <v>3.4249382427829003E-2</v>
      </c>
    </row>
    <row r="61" spans="1:17" x14ac:dyDescent="0.3">
      <c r="A61" t="s">
        <v>173</v>
      </c>
      <c r="B61" t="s">
        <v>174</v>
      </c>
      <c r="C61" t="s">
        <v>3143</v>
      </c>
      <c r="D61" t="s">
        <v>21</v>
      </c>
      <c r="E61">
        <v>154479.29747039999</v>
      </c>
      <c r="F61">
        <v>1579.2</v>
      </c>
      <c r="G61">
        <v>-1.35549042520331</v>
      </c>
      <c r="H61">
        <v>6.4185152892912596</v>
      </c>
      <c r="I61">
        <v>11.6533520403941</v>
      </c>
      <c r="J61">
        <v>0.33276298024741802</v>
      </c>
      <c r="K61">
        <v>1537.55789292543</v>
      </c>
      <c r="L61">
        <v>1374.76354940542</v>
      </c>
      <c r="M61">
        <v>34.389255666586202</v>
      </c>
      <c r="N61">
        <v>0.84268980899478396</v>
      </c>
      <c r="O61">
        <v>5.4331306990881503</v>
      </c>
      <c r="P61">
        <v>43.805491053134801</v>
      </c>
      <c r="Q61">
        <v>-1.2202931981378E-2</v>
      </c>
    </row>
    <row r="62" spans="1:17" x14ac:dyDescent="0.3">
      <c r="A62" t="s">
        <v>175</v>
      </c>
      <c r="B62" t="s">
        <v>176</v>
      </c>
      <c r="C62" t="s">
        <v>3146</v>
      </c>
      <c r="D62" t="s">
        <v>177</v>
      </c>
      <c r="E62">
        <v>152621.040567135</v>
      </c>
      <c r="F62">
        <v>1492.05</v>
      </c>
      <c r="G62">
        <v>18.498149854730698</v>
      </c>
      <c r="H62">
        <v>-4.1441293402376704</v>
      </c>
      <c r="I62">
        <v>9.6315789032564396</v>
      </c>
      <c r="J62">
        <v>-1.7700566301634399</v>
      </c>
      <c r="K62">
        <v>1431.02329857685</v>
      </c>
      <c r="L62">
        <v>1290.10364316852</v>
      </c>
      <c r="M62">
        <v>63.597774498022901</v>
      </c>
      <c r="N62">
        <v>0.79195806822535497</v>
      </c>
      <c r="O62">
        <v>2.42619215173753</v>
      </c>
      <c r="P62">
        <v>55.454261304438397</v>
      </c>
      <c r="Q62">
        <v>6.8944051156630002E-3</v>
      </c>
    </row>
    <row r="63" spans="1:17" x14ac:dyDescent="0.3">
      <c r="A63" t="s">
        <v>178</v>
      </c>
      <c r="B63" t="s">
        <v>179</v>
      </c>
      <c r="C63" t="s">
        <v>3142</v>
      </c>
      <c r="D63" t="s">
        <v>18</v>
      </c>
      <c r="E63">
        <v>150893.22087264</v>
      </c>
      <c r="F63">
        <v>347.8</v>
      </c>
      <c r="G63">
        <v>65.415594196028096</v>
      </c>
      <c r="H63">
        <v>4.1354765359513896</v>
      </c>
      <c r="I63">
        <v>0.187029775270355</v>
      </c>
      <c r="J63">
        <v>-0.94857276538220103</v>
      </c>
      <c r="K63">
        <v>335.858822596484</v>
      </c>
      <c r="L63">
        <v>292.80100435172199</v>
      </c>
      <c r="M63">
        <v>42.991092482082799</v>
      </c>
      <c r="N63">
        <v>0.84187967087166105</v>
      </c>
      <c r="O63">
        <v>5.57791834387577</v>
      </c>
      <c r="P63">
        <v>109.865741439131</v>
      </c>
      <c r="Q63">
        <v>4.5425059898263002E-2</v>
      </c>
    </row>
    <row r="64" spans="1:17" x14ac:dyDescent="0.3">
      <c r="A64" t="s">
        <v>180</v>
      </c>
      <c r="B64" t="s">
        <v>181</v>
      </c>
      <c r="C64" t="s">
        <v>3152</v>
      </c>
      <c r="D64" t="s">
        <v>182</v>
      </c>
      <c r="E64">
        <v>147341.69861456499</v>
      </c>
      <c r="F64">
        <v>658.55</v>
      </c>
      <c r="G64">
        <v>10.0108666914716</v>
      </c>
      <c r="H64">
        <v>5.2621071164990303</v>
      </c>
      <c r="I64">
        <v>12.533067736241099</v>
      </c>
      <c r="J64">
        <v>-3.6985570991788199</v>
      </c>
      <c r="K64">
        <v>667.56862518188598</v>
      </c>
      <c r="L64">
        <v>611.58059636555004</v>
      </c>
      <c r="M64">
        <v>34.382605535570796</v>
      </c>
      <c r="N64">
        <v>0.94266493299792598</v>
      </c>
      <c r="O64">
        <v>8.6098246146837791</v>
      </c>
      <c r="P64">
        <v>46.752089136490198</v>
      </c>
      <c r="Q64">
        <v>2.5109951638502E-2</v>
      </c>
    </row>
    <row r="65" spans="1:17" x14ac:dyDescent="0.3">
      <c r="A65" t="s">
        <v>183</v>
      </c>
      <c r="B65" t="s">
        <v>184</v>
      </c>
      <c r="C65" t="s">
        <v>3142</v>
      </c>
      <c r="D65" t="s">
        <v>185</v>
      </c>
      <c r="E65">
        <v>143172.359226325</v>
      </c>
      <c r="F65">
        <v>217.75</v>
      </c>
      <c r="G65">
        <v>43.640606564487797</v>
      </c>
      <c r="H65">
        <v>-5.7377970896214201</v>
      </c>
      <c r="I65">
        <v>7.9665150515801901</v>
      </c>
      <c r="J65">
        <v>-5.1105080993653997</v>
      </c>
      <c r="K65">
        <v>226.94868799738001</v>
      </c>
      <c r="L65">
        <v>195.02036323551201</v>
      </c>
      <c r="M65">
        <v>24.958480934281699</v>
      </c>
      <c r="N65">
        <v>0.66099962493775599</v>
      </c>
      <c r="O65">
        <v>13.111366245694599</v>
      </c>
      <c r="P65">
        <v>87.473095135600502</v>
      </c>
      <c r="Q65">
        <v>9.4229016754337994E-2</v>
      </c>
    </row>
    <row r="66" spans="1:17" x14ac:dyDescent="0.3">
      <c r="A66" t="s">
        <v>186</v>
      </c>
      <c r="B66" t="s">
        <v>187</v>
      </c>
      <c r="C66" t="s">
        <v>3146</v>
      </c>
      <c r="D66" t="s">
        <v>118</v>
      </c>
      <c r="E66">
        <v>143062.52006772</v>
      </c>
      <c r="F66">
        <v>5939.45</v>
      </c>
      <c r="G66">
        <v>4.1926863885360897</v>
      </c>
      <c r="H66">
        <v>-0.82246348111432099</v>
      </c>
      <c r="I66">
        <v>9.43487020876203</v>
      </c>
      <c r="J66">
        <v>0.539378268037641</v>
      </c>
      <c r="K66">
        <v>5718.1581604245603</v>
      </c>
      <c r="L66">
        <v>5274.3299048204899</v>
      </c>
      <c r="M66">
        <v>64.963855718725299</v>
      </c>
      <c r="N66">
        <v>0.946811110723764</v>
      </c>
      <c r="O66">
        <v>1.10363754219666</v>
      </c>
      <c r="P66">
        <v>36.6113117280401</v>
      </c>
      <c r="Q66">
        <v>1.8776079296021E-2</v>
      </c>
    </row>
    <row r="67" spans="1:17" x14ac:dyDescent="0.3">
      <c r="A67" t="s">
        <v>188</v>
      </c>
      <c r="B67" t="s">
        <v>189</v>
      </c>
      <c r="C67" t="s">
        <v>3148</v>
      </c>
      <c r="D67" t="s">
        <v>190</v>
      </c>
      <c r="E67">
        <v>137340.16986299999</v>
      </c>
      <c r="F67">
        <v>5173.5</v>
      </c>
      <c r="G67">
        <v>12.653068601034301</v>
      </c>
      <c r="H67">
        <v>2.8726637307729002</v>
      </c>
      <c r="I67">
        <v>32.658743652863897</v>
      </c>
      <c r="J67">
        <v>1.8912496489806601</v>
      </c>
      <c r="K67">
        <v>4790.5368225638304</v>
      </c>
      <c r="L67">
        <v>4226.1146249322301</v>
      </c>
      <c r="M67">
        <v>74.416165668397895</v>
      </c>
      <c r="N67">
        <v>0.85940932256736202</v>
      </c>
      <c r="O67">
        <v>0.4020489030637</v>
      </c>
      <c r="P67">
        <v>56.996328103662698</v>
      </c>
      <c r="Q67">
        <v>-3.2386497772128001E-2</v>
      </c>
    </row>
    <row r="68" spans="1:17" x14ac:dyDescent="0.3">
      <c r="A68" t="s">
        <v>191</v>
      </c>
      <c r="B68" t="s">
        <v>192</v>
      </c>
      <c r="C68" t="s">
        <v>3150</v>
      </c>
      <c r="D68" t="s">
        <v>95</v>
      </c>
      <c r="E68">
        <v>133517.26297139499</v>
      </c>
      <c r="F68">
        <v>417.85</v>
      </c>
      <c r="G68">
        <v>27.863176375144398</v>
      </c>
      <c r="H68">
        <v>-3.5663108477741199</v>
      </c>
      <c r="I68">
        <v>-9.7226230199921506</v>
      </c>
      <c r="J68">
        <v>-2.9707779700123802</v>
      </c>
      <c r="K68">
        <v>427.967302377929</v>
      </c>
      <c r="L68">
        <v>390.95613116817202</v>
      </c>
      <c r="M68">
        <v>36.472597781858802</v>
      </c>
      <c r="N68">
        <v>0.85717042771766305</v>
      </c>
      <c r="O68">
        <v>12.719875553428199</v>
      </c>
      <c r="P68">
        <v>81.044194107452299</v>
      </c>
      <c r="Q68">
        <v>0.140625567160721</v>
      </c>
    </row>
    <row r="69" spans="1:17" x14ac:dyDescent="0.3">
      <c r="A69" t="s">
        <v>193</v>
      </c>
      <c r="B69" t="s">
        <v>194</v>
      </c>
      <c r="C69" t="s">
        <v>3149</v>
      </c>
      <c r="D69" t="s">
        <v>98</v>
      </c>
      <c r="E69">
        <v>131366.33789214</v>
      </c>
      <c r="F69">
        <v>2765.1</v>
      </c>
      <c r="G69">
        <v>59.887166943715002</v>
      </c>
      <c r="H69">
        <v>5.7915974341372802</v>
      </c>
      <c r="I69">
        <v>11.0389534410424</v>
      </c>
      <c r="J69">
        <v>-2.2532222820760399</v>
      </c>
      <c r="K69">
        <v>2583.7921585819199</v>
      </c>
      <c r="L69">
        <v>2203.5121194890598</v>
      </c>
      <c r="M69">
        <v>60.515418556957599</v>
      </c>
      <c r="N69">
        <v>0.73958831311375794</v>
      </c>
      <c r="O69">
        <v>3.43206393982133</v>
      </c>
      <c r="P69">
        <v>92.127570872706997</v>
      </c>
      <c r="Q69">
        <v>0.26640766957604001</v>
      </c>
    </row>
    <row r="70" spans="1:17" x14ac:dyDescent="0.3">
      <c r="A70" t="s">
        <v>195</v>
      </c>
      <c r="B70" t="s">
        <v>196</v>
      </c>
      <c r="C70" t="s">
        <v>3148</v>
      </c>
      <c r="D70" t="s">
        <v>54</v>
      </c>
      <c r="E70">
        <v>130836.8204388</v>
      </c>
      <c r="F70">
        <v>1620.15</v>
      </c>
      <c r="G70">
        <v>4.07271485195613</v>
      </c>
      <c r="H70">
        <v>-0.123653246317219</v>
      </c>
      <c r="I70">
        <v>-3.1446469537180799</v>
      </c>
      <c r="J70">
        <v>-1.6560397422444499</v>
      </c>
      <c r="K70">
        <v>1564.62173386784</v>
      </c>
      <c r="L70">
        <v>1434.2396693165699</v>
      </c>
      <c r="M70">
        <v>52.343217091631303</v>
      </c>
      <c r="N70">
        <v>0.88008816901114595</v>
      </c>
      <c r="O70">
        <v>3.7928586859241298</v>
      </c>
      <c r="P70">
        <v>43.1227915194346</v>
      </c>
      <c r="Q70">
        <v>4.9238974489885998E-2</v>
      </c>
    </row>
    <row r="71" spans="1:17" x14ac:dyDescent="0.3">
      <c r="A71" t="s">
        <v>197</v>
      </c>
      <c r="B71" t="s">
        <v>198</v>
      </c>
      <c r="C71" t="s">
        <v>3149</v>
      </c>
      <c r="D71" t="s">
        <v>199</v>
      </c>
      <c r="E71">
        <v>130106.21116185001</v>
      </c>
      <c r="F71">
        <v>4747.3500000000004</v>
      </c>
      <c r="G71">
        <v>13.6287374029924</v>
      </c>
      <c r="H71">
        <v>-2.4597077940895602</v>
      </c>
      <c r="I71">
        <v>14.6016007256541</v>
      </c>
      <c r="J71">
        <v>-1.7766919118953199</v>
      </c>
      <c r="K71">
        <v>4809.9981882500397</v>
      </c>
      <c r="L71">
        <v>4388.9641818328701</v>
      </c>
      <c r="M71">
        <v>31.512940721331699</v>
      </c>
      <c r="N71">
        <v>0.64799379875926399</v>
      </c>
      <c r="O71">
        <v>6.5626086132263</v>
      </c>
      <c r="P71">
        <v>44.957251908396898</v>
      </c>
      <c r="Q71">
        <v>5.1545961289268999E-2</v>
      </c>
    </row>
    <row r="72" spans="1:17" x14ac:dyDescent="0.3">
      <c r="A72" t="s">
        <v>200</v>
      </c>
      <c r="B72" t="s">
        <v>201</v>
      </c>
      <c r="C72" t="s">
        <v>3144</v>
      </c>
      <c r="D72" t="s">
        <v>51</v>
      </c>
      <c r="E72">
        <v>129274.86626145001</v>
      </c>
      <c r="F72">
        <v>1538.25</v>
      </c>
      <c r="G72">
        <v>4.0612401710226003</v>
      </c>
      <c r="H72">
        <v>9.1876174565987991</v>
      </c>
      <c r="I72">
        <v>29.5615201131342</v>
      </c>
      <c r="J72">
        <v>5.0203366955311601</v>
      </c>
      <c r="K72">
        <v>1407.3236001893099</v>
      </c>
      <c r="L72">
        <v>1275.16806351489</v>
      </c>
      <c r="M72">
        <v>73.033730740069402</v>
      </c>
      <c r="N72">
        <v>1.3963430298186901</v>
      </c>
      <c r="O72">
        <v>1.2059158134243499</v>
      </c>
      <c r="P72">
        <v>52.121242088607502</v>
      </c>
      <c r="Q72">
        <v>0.11841890767563799</v>
      </c>
    </row>
    <row r="73" spans="1:17" x14ac:dyDescent="0.3">
      <c r="A73" t="s">
        <v>202</v>
      </c>
      <c r="B73" t="s">
        <v>203</v>
      </c>
      <c r="C73" t="s">
        <v>3150</v>
      </c>
      <c r="D73" t="s">
        <v>62</v>
      </c>
      <c r="E73">
        <v>127474.2579106</v>
      </c>
      <c r="F73">
        <v>730.75</v>
      </c>
      <c r="G73">
        <v>43.634629008518701</v>
      </c>
      <c r="H73">
        <v>-1.6321408210175701</v>
      </c>
      <c r="I73">
        <v>32.705590948732898</v>
      </c>
      <c r="J73">
        <v>0.50173247412386701</v>
      </c>
      <c r="K73">
        <v>696.50994671206297</v>
      </c>
      <c r="L73">
        <v>589.18764581228299</v>
      </c>
      <c r="M73">
        <v>62.921343731724399</v>
      </c>
      <c r="N73">
        <v>0.99092105004029096</v>
      </c>
      <c r="O73">
        <v>2.9079712624016301</v>
      </c>
      <c r="P73">
        <v>110.287769784172</v>
      </c>
      <c r="Q73">
        <v>7.9897015112017994E-2</v>
      </c>
    </row>
    <row r="74" spans="1:17" x14ac:dyDescent="0.3">
      <c r="A74" t="s">
        <v>204</v>
      </c>
      <c r="B74" t="s">
        <v>205</v>
      </c>
      <c r="C74" t="s">
        <v>3149</v>
      </c>
      <c r="D74" t="s">
        <v>206</v>
      </c>
      <c r="E74">
        <v>126963.03071337601</v>
      </c>
      <c r="F74">
        <v>187.36</v>
      </c>
      <c r="G74">
        <v>59.506817543331401</v>
      </c>
      <c r="H74">
        <v>-1.3236426081060699</v>
      </c>
      <c r="I74">
        <v>50.240377516227397</v>
      </c>
      <c r="J74">
        <v>-2.47078034896467</v>
      </c>
      <c r="K74">
        <v>186.924412597003</v>
      </c>
      <c r="L74">
        <v>149.52987533808701</v>
      </c>
      <c r="M74">
        <v>31.753265845496699</v>
      </c>
      <c r="N74">
        <v>0.45490718404423403</v>
      </c>
      <c r="O74">
        <v>11.4859094790777</v>
      </c>
      <c r="P74">
        <v>115.85253456221101</v>
      </c>
      <c r="Q74">
        <v>3.8891533857978999E-2</v>
      </c>
    </row>
    <row r="75" spans="1:17" x14ac:dyDescent="0.3">
      <c r="A75" t="s">
        <v>207</v>
      </c>
      <c r="B75" t="s">
        <v>208</v>
      </c>
      <c r="C75" t="s">
        <v>3144</v>
      </c>
      <c r="D75" t="s">
        <v>51</v>
      </c>
      <c r="E75">
        <v>124657.4716625</v>
      </c>
      <c r="F75">
        <v>3315.7</v>
      </c>
      <c r="G75">
        <v>43.595735824822398</v>
      </c>
      <c r="H75">
        <v>9.23370007637374</v>
      </c>
      <c r="I75">
        <v>22.786161081751601</v>
      </c>
      <c r="J75">
        <v>1.6159413301271</v>
      </c>
      <c r="K75">
        <v>2992.4995564128499</v>
      </c>
      <c r="L75">
        <v>2544.64740640427</v>
      </c>
      <c r="M75">
        <v>76.446607092808705</v>
      </c>
      <c r="N75">
        <v>0.76199572046057995</v>
      </c>
      <c r="O75">
        <v>0.22619657990772199</v>
      </c>
      <c r="P75">
        <v>88.301104580174297</v>
      </c>
      <c r="Q75">
        <v>0.11185417881441399</v>
      </c>
    </row>
    <row r="76" spans="1:17" x14ac:dyDescent="0.3">
      <c r="A76" t="s">
        <v>209</v>
      </c>
      <c r="B76" t="s">
        <v>210</v>
      </c>
      <c r="C76" t="s">
        <v>3144</v>
      </c>
      <c r="D76" t="s">
        <v>34</v>
      </c>
      <c r="E76">
        <v>121811.436126345</v>
      </c>
      <c r="F76">
        <v>235.55</v>
      </c>
      <c r="G76">
        <v>-9.6657311664233596</v>
      </c>
      <c r="H76">
        <v>-5.2570790959832898</v>
      </c>
      <c r="I76">
        <v>-25.946742039455099</v>
      </c>
      <c r="J76">
        <v>-4.70046635896691</v>
      </c>
      <c r="K76">
        <v>251.941357591697</v>
      </c>
      <c r="L76">
        <v>246.580591301498</v>
      </c>
      <c r="M76">
        <v>22.958066340028001</v>
      </c>
      <c r="N76">
        <v>0.847850490299488</v>
      </c>
      <c r="O76">
        <v>27.2341328804924</v>
      </c>
      <c r="P76">
        <v>25.392600479105599</v>
      </c>
      <c r="Q76">
        <v>0.13753527518602299</v>
      </c>
    </row>
    <row r="77" spans="1:17" x14ac:dyDescent="0.3">
      <c r="A77" t="s">
        <v>211</v>
      </c>
      <c r="B77" t="s">
        <v>212</v>
      </c>
      <c r="C77" t="s">
        <v>3150</v>
      </c>
      <c r="D77" t="s">
        <v>213</v>
      </c>
      <c r="E77">
        <v>120975.16846261</v>
      </c>
      <c r="F77">
        <v>1007.05</v>
      </c>
      <c r="G77">
        <v>-10.7100629728422</v>
      </c>
      <c r="H77">
        <v>-14.724637735891701</v>
      </c>
      <c r="I77">
        <v>-16.1904241404144</v>
      </c>
      <c r="J77">
        <v>-1.6578548063010301</v>
      </c>
      <c r="K77">
        <v>1053.2296414904099</v>
      </c>
      <c r="L77">
        <v>1056.9214674618299</v>
      </c>
      <c r="M77">
        <v>38.847648352758497</v>
      </c>
      <c r="N77">
        <v>0.74735511702732305</v>
      </c>
      <c r="O77">
        <v>33.8563129933965</v>
      </c>
      <c r="P77">
        <v>46.800291545189403</v>
      </c>
      <c r="Q77">
        <v>-3.3721989260300997E-2</v>
      </c>
    </row>
    <row r="78" spans="1:17" x14ac:dyDescent="0.3">
      <c r="A78" t="s">
        <v>214</v>
      </c>
      <c r="B78" t="s">
        <v>215</v>
      </c>
      <c r="C78" t="s">
        <v>3144</v>
      </c>
      <c r="D78" t="s">
        <v>34</v>
      </c>
      <c r="E78">
        <v>120713.763562354</v>
      </c>
      <c r="F78">
        <v>109.63</v>
      </c>
      <c r="G78">
        <v>32.724760732244697</v>
      </c>
      <c r="H78">
        <v>-6.4908054407332401</v>
      </c>
      <c r="I78">
        <v>-25.809797688077499</v>
      </c>
      <c r="J78">
        <v>-4.3467099583953797</v>
      </c>
      <c r="K78">
        <v>117.558591647706</v>
      </c>
      <c r="L78">
        <v>111.334402808086</v>
      </c>
      <c r="M78">
        <v>23.0665073027325</v>
      </c>
      <c r="N78">
        <v>0.572853277827583</v>
      </c>
      <c r="O78">
        <v>30.3475326096871</v>
      </c>
      <c r="P78">
        <v>65.479245283018798</v>
      </c>
      <c r="Q78">
        <v>0.123692113442956</v>
      </c>
    </row>
    <row r="79" spans="1:17" x14ac:dyDescent="0.3">
      <c r="A79" t="s">
        <v>216</v>
      </c>
      <c r="B79" t="s">
        <v>217</v>
      </c>
      <c r="C79" t="s">
        <v>3157</v>
      </c>
      <c r="D79" t="s">
        <v>138</v>
      </c>
      <c r="E79">
        <v>118758.810010139</v>
      </c>
      <c r="F79">
        <v>1193.3</v>
      </c>
      <c r="G79">
        <v>23.768556403956001</v>
      </c>
      <c r="H79">
        <v>-2.8793522071452999</v>
      </c>
      <c r="I79">
        <v>-9.8101778007856293</v>
      </c>
      <c r="J79">
        <v>-4.1514688047455897</v>
      </c>
      <c r="K79">
        <v>1291.39137491165</v>
      </c>
      <c r="L79">
        <v>1182.23950856737</v>
      </c>
      <c r="M79">
        <v>34.317064708844498</v>
      </c>
      <c r="N79">
        <v>0.99893094671320004</v>
      </c>
      <c r="O79">
        <v>38.267828710299099</v>
      </c>
      <c r="P79">
        <v>70.0584295282884</v>
      </c>
      <c r="Q79">
        <v>8.6707057360827997E-2</v>
      </c>
    </row>
    <row r="80" spans="1:17" x14ac:dyDescent="0.3">
      <c r="A80" t="s">
        <v>218</v>
      </c>
      <c r="B80" t="s">
        <v>219</v>
      </c>
      <c r="C80" t="s">
        <v>3154</v>
      </c>
      <c r="D80" t="s">
        <v>220</v>
      </c>
      <c r="E80">
        <v>118638.16480680001</v>
      </c>
      <c r="F80">
        <v>1892.4</v>
      </c>
      <c r="G80">
        <v>5.0521978078817398</v>
      </c>
      <c r="H80">
        <v>1.5088203470376</v>
      </c>
      <c r="I80">
        <v>11.8277071620569</v>
      </c>
      <c r="J80">
        <v>-0.84751477806686304</v>
      </c>
      <c r="K80">
        <v>1852.2471165198899</v>
      </c>
      <c r="L80">
        <v>1660.70756434753</v>
      </c>
      <c r="M80">
        <v>54.301826928833201</v>
      </c>
      <c r="N80">
        <v>0.65660471738591797</v>
      </c>
      <c r="O80">
        <v>4.9143944197843998</v>
      </c>
      <c r="P80">
        <v>53.497992456503198</v>
      </c>
      <c r="Q80">
        <v>-1.3524254491000001E-4</v>
      </c>
    </row>
    <row r="81" spans="1:17" x14ac:dyDescent="0.3">
      <c r="A81" t="s">
        <v>221</v>
      </c>
      <c r="B81" t="s">
        <v>222</v>
      </c>
      <c r="C81" t="s">
        <v>3146</v>
      </c>
      <c r="D81" t="s">
        <v>223</v>
      </c>
      <c r="E81">
        <v>117941.849820135</v>
      </c>
      <c r="F81">
        <v>1192.05</v>
      </c>
      <c r="G81">
        <v>14.095716202254099</v>
      </c>
      <c r="H81">
        <v>-3.22541344651914</v>
      </c>
      <c r="I81">
        <v>-11.989394292400499</v>
      </c>
      <c r="J81">
        <v>-1.40848667628494</v>
      </c>
      <c r="K81">
        <v>1173.52837906845</v>
      </c>
      <c r="L81">
        <v>1092.1539232007101</v>
      </c>
      <c r="M81">
        <v>49.850684183858597</v>
      </c>
      <c r="N81">
        <v>0.89890598891268603</v>
      </c>
      <c r="O81">
        <v>5.1483074387101899</v>
      </c>
      <c r="P81">
        <v>41.195295397311902</v>
      </c>
      <c r="Q81">
        <v>9.1218273631419999E-3</v>
      </c>
    </row>
    <row r="82" spans="1:17" x14ac:dyDescent="0.3">
      <c r="A82" t="s">
        <v>224</v>
      </c>
      <c r="B82" t="s">
        <v>225</v>
      </c>
      <c r="C82" t="s">
        <v>3146</v>
      </c>
      <c r="D82" t="s">
        <v>177</v>
      </c>
      <c r="E82">
        <v>117389.044320535</v>
      </c>
      <c r="F82">
        <v>662.35</v>
      </c>
      <c r="G82">
        <v>-9.5517009439352396</v>
      </c>
      <c r="H82">
        <v>-1.7571737104191101</v>
      </c>
      <c r="I82">
        <v>13.314878736678899</v>
      </c>
      <c r="J82">
        <v>2.12032805585907</v>
      </c>
      <c r="K82">
        <v>626.89245230524898</v>
      </c>
      <c r="L82">
        <v>582.02182322640601</v>
      </c>
      <c r="M82">
        <v>71.463828745650801</v>
      </c>
      <c r="N82">
        <v>0.80757867816177298</v>
      </c>
      <c r="O82">
        <v>0.38499282856494499</v>
      </c>
      <c r="P82">
        <v>35.394521668029398</v>
      </c>
      <c r="Q82">
        <v>-7.7539737458658997E-2</v>
      </c>
    </row>
    <row r="83" spans="1:17" x14ac:dyDescent="0.3">
      <c r="A83" t="s">
        <v>226</v>
      </c>
      <c r="B83" t="s">
        <v>227</v>
      </c>
      <c r="C83" t="s">
        <v>3147</v>
      </c>
      <c r="D83" t="s">
        <v>130</v>
      </c>
      <c r="E83">
        <v>117365.781429</v>
      </c>
      <c r="F83">
        <v>562.9</v>
      </c>
      <c r="G83">
        <v>171.230208527466</v>
      </c>
      <c r="H83">
        <v>6.5242778770790597</v>
      </c>
      <c r="I83">
        <v>118.473652177837</v>
      </c>
      <c r="J83">
        <v>-5.3152933441298398</v>
      </c>
      <c r="K83">
        <v>542.48325433825096</v>
      </c>
      <c r="L83">
        <v>376.48509447139202</v>
      </c>
      <c r="M83">
        <v>36.151117455070398</v>
      </c>
      <c r="N83">
        <v>0.62783004359504202</v>
      </c>
      <c r="O83">
        <v>14.940486764967099</v>
      </c>
      <c r="P83">
        <v>295.99015124867998</v>
      </c>
      <c r="Q83">
        <v>0.22594040669955201</v>
      </c>
    </row>
    <row r="84" spans="1:17" x14ac:dyDescent="0.3">
      <c r="A84" t="s">
        <v>228</v>
      </c>
      <c r="B84" t="s">
        <v>229</v>
      </c>
      <c r="C84" t="s">
        <v>3148</v>
      </c>
      <c r="D84" t="s">
        <v>54</v>
      </c>
      <c r="E84">
        <v>116124.0149184</v>
      </c>
      <c r="F84">
        <v>3431.1</v>
      </c>
      <c r="G84">
        <v>57.936859871932903</v>
      </c>
      <c r="H84">
        <v>-0.64111388935962199</v>
      </c>
      <c r="I84">
        <v>16.321182696997202</v>
      </c>
      <c r="J84">
        <v>-1.3220381510141499</v>
      </c>
      <c r="K84">
        <v>3215.9395519831301</v>
      </c>
      <c r="L84">
        <v>2737.33302687988</v>
      </c>
      <c r="M84">
        <v>57.840644463153403</v>
      </c>
      <c r="N84">
        <v>1.00669285215789</v>
      </c>
      <c r="O84">
        <v>4.1648450934102801</v>
      </c>
      <c r="P84">
        <v>88.371901507041002</v>
      </c>
      <c r="Q84">
        <v>0.1060198734011</v>
      </c>
    </row>
    <row r="85" spans="1:17" x14ac:dyDescent="0.3">
      <c r="A85" t="s">
        <v>230</v>
      </c>
      <c r="B85" t="s">
        <v>231</v>
      </c>
      <c r="C85" t="s">
        <v>3144</v>
      </c>
      <c r="D85" t="s">
        <v>232</v>
      </c>
      <c r="E85">
        <v>115267.8012421</v>
      </c>
      <c r="F85">
        <v>10357.1</v>
      </c>
      <c r="G85">
        <v>18.330262625768999</v>
      </c>
      <c r="H85">
        <v>10.8883027838757</v>
      </c>
      <c r="I85">
        <v>9.3454359252822794</v>
      </c>
      <c r="J85">
        <v>6.9262241000940703</v>
      </c>
      <c r="K85">
        <v>9700.10723243949</v>
      </c>
      <c r="L85">
        <v>8653.5465972255897</v>
      </c>
      <c r="M85">
        <v>50.766465605934499</v>
      </c>
      <c r="N85">
        <v>1.6970494738127</v>
      </c>
      <c r="O85">
        <v>7.9935503181392402</v>
      </c>
      <c r="P85">
        <v>56.265182033524901</v>
      </c>
      <c r="Q85">
        <v>0.112320015330858</v>
      </c>
    </row>
    <row r="86" spans="1:17" x14ac:dyDescent="0.3">
      <c r="A86" t="s">
        <v>233</v>
      </c>
      <c r="B86" t="s">
        <v>234</v>
      </c>
      <c r="C86" t="s">
        <v>3149</v>
      </c>
      <c r="D86" t="s">
        <v>98</v>
      </c>
      <c r="E86">
        <v>114894.577194539</v>
      </c>
      <c r="F86">
        <v>5745.3</v>
      </c>
      <c r="G86">
        <v>62.287568520068298</v>
      </c>
      <c r="H86">
        <v>7.8286479396849096</v>
      </c>
      <c r="I86">
        <v>12.1207033382481</v>
      </c>
      <c r="J86">
        <v>5.01880384987426</v>
      </c>
      <c r="K86">
        <v>5402.19229714223</v>
      </c>
      <c r="L86">
        <v>4777.4700669890899</v>
      </c>
      <c r="M86">
        <v>82.799482256115098</v>
      </c>
      <c r="N86">
        <v>1.1496767602040801</v>
      </c>
      <c r="O86">
        <v>2.5977755730771199</v>
      </c>
      <c r="P86">
        <v>96.491048068537395</v>
      </c>
      <c r="Q86">
        <v>8.254791115757E-2</v>
      </c>
    </row>
    <row r="87" spans="1:17" x14ac:dyDescent="0.3">
      <c r="A87" t="s">
        <v>235</v>
      </c>
      <c r="B87" t="s">
        <v>236</v>
      </c>
      <c r="C87" t="s">
        <v>3144</v>
      </c>
      <c r="D87" t="s">
        <v>24</v>
      </c>
      <c r="E87">
        <v>111237.78841203</v>
      </c>
      <c r="F87">
        <v>1428.1</v>
      </c>
      <c r="G87">
        <v>-27.338574087905702</v>
      </c>
      <c r="H87">
        <v>1.59203449363127</v>
      </c>
      <c r="I87">
        <v>-18.18964262922</v>
      </c>
      <c r="J87">
        <v>2.0444404457334999E-2</v>
      </c>
      <c r="K87">
        <v>1414.89922459954</v>
      </c>
      <c r="L87">
        <v>1440.2477051363901</v>
      </c>
      <c r="M87">
        <v>59.469597570530603</v>
      </c>
      <c r="N87">
        <v>0.77142207849369504</v>
      </c>
      <c r="O87">
        <v>18.654155871437499</v>
      </c>
      <c r="P87">
        <v>7.4405657538368901</v>
      </c>
      <c r="Q87">
        <v>7.3777100207700005E-4</v>
      </c>
    </row>
    <row r="88" spans="1:17" x14ac:dyDescent="0.3">
      <c r="A88" t="s">
        <v>237</v>
      </c>
      <c r="B88" t="s">
        <v>238</v>
      </c>
      <c r="C88" t="s">
        <v>3145</v>
      </c>
      <c r="D88" t="s">
        <v>239</v>
      </c>
      <c r="E88">
        <v>111159.3196956</v>
      </c>
      <c r="F88">
        <v>421.5</v>
      </c>
      <c r="G88">
        <v>93.146392607238795</v>
      </c>
      <c r="H88">
        <v>-1.29586110690009</v>
      </c>
      <c r="I88">
        <v>59.4772175320239</v>
      </c>
      <c r="J88">
        <v>-6.6276267438107599</v>
      </c>
      <c r="K88">
        <v>413.24042317635599</v>
      </c>
      <c r="L88">
        <v>327.01388458275198</v>
      </c>
      <c r="M88">
        <v>38.818184392506701</v>
      </c>
      <c r="N88">
        <v>0.37565227056822798</v>
      </c>
      <c r="O88">
        <v>9.2170818505338001</v>
      </c>
      <c r="P88">
        <v>152.84943011397701</v>
      </c>
      <c r="Q88">
        <v>4.3178205974295003E-2</v>
      </c>
    </row>
    <row r="89" spans="1:17" x14ac:dyDescent="0.3">
      <c r="A89" t="s">
        <v>240</v>
      </c>
      <c r="B89" t="s">
        <v>241</v>
      </c>
      <c r="C89" t="s">
        <v>3148</v>
      </c>
      <c r="D89" t="s">
        <v>54</v>
      </c>
      <c r="E89">
        <v>111103.32600585</v>
      </c>
      <c r="F89">
        <v>1100</v>
      </c>
      <c r="G89">
        <v>49.191319758680997</v>
      </c>
      <c r="H89">
        <v>-17.907619721150901</v>
      </c>
      <c r="I89">
        <v>-0.24631719055602</v>
      </c>
      <c r="J89">
        <v>-1.75093849842118</v>
      </c>
      <c r="K89">
        <v>1148.85194091126</v>
      </c>
      <c r="L89">
        <v>974.87635329400098</v>
      </c>
      <c r="M89">
        <v>33.685833432462601</v>
      </c>
      <c r="N89">
        <v>2.41131042485436</v>
      </c>
      <c r="O89">
        <v>20.390909090908998</v>
      </c>
      <c r="P89">
        <v>93.747247908410401</v>
      </c>
      <c r="Q89">
        <v>7.8587798054356006E-2</v>
      </c>
    </row>
    <row r="90" spans="1:17" x14ac:dyDescent="0.3">
      <c r="A90" t="s">
        <v>242</v>
      </c>
      <c r="B90" t="s">
        <v>243</v>
      </c>
      <c r="C90" t="s">
        <v>3148</v>
      </c>
      <c r="D90" t="s">
        <v>54</v>
      </c>
      <c r="E90">
        <v>110870.77205943</v>
      </c>
      <c r="F90">
        <v>6655.9</v>
      </c>
      <c r="G90">
        <v>-7.2514627704875396</v>
      </c>
      <c r="H90">
        <v>-7.2201098983230398</v>
      </c>
      <c r="I90">
        <v>-6.6574517509888302</v>
      </c>
      <c r="J90">
        <v>-4.0475428672199998</v>
      </c>
      <c r="K90">
        <v>6721.6036746174796</v>
      </c>
      <c r="L90">
        <v>6208.8064946572404</v>
      </c>
      <c r="M90">
        <v>27.6210709506298</v>
      </c>
      <c r="N90">
        <v>0.88482722308587203</v>
      </c>
      <c r="O90">
        <v>6.7842064934869803</v>
      </c>
      <c r="P90">
        <v>27.861609243979899</v>
      </c>
      <c r="Q90">
        <v>8.1135911309480006E-3</v>
      </c>
    </row>
    <row r="91" spans="1:17" x14ac:dyDescent="0.3">
      <c r="A91" t="s">
        <v>244</v>
      </c>
      <c r="B91" t="s">
        <v>245</v>
      </c>
      <c r="C91" t="s">
        <v>3144</v>
      </c>
      <c r="D91" t="s">
        <v>40</v>
      </c>
      <c r="E91">
        <v>110385.31670943899</v>
      </c>
      <c r="F91">
        <v>2232.4</v>
      </c>
      <c r="G91">
        <v>37.5336871624623</v>
      </c>
      <c r="H91">
        <v>11.9792070700317</v>
      </c>
      <c r="I91">
        <v>24.080991207727401</v>
      </c>
      <c r="J91">
        <v>6.7455303523293297</v>
      </c>
      <c r="K91">
        <v>2007.7216674203601</v>
      </c>
      <c r="L91">
        <v>1731.10292871907</v>
      </c>
      <c r="M91">
        <v>72.878514774906193</v>
      </c>
      <c r="N91">
        <v>1.0421903207183101</v>
      </c>
      <c r="O91">
        <v>2.3562085647733402</v>
      </c>
      <c r="P91">
        <v>76.334913112164202</v>
      </c>
      <c r="Q91">
        <v>1.4806579432658E-2</v>
      </c>
    </row>
    <row r="92" spans="1:17" x14ac:dyDescent="0.3">
      <c r="A92" t="s">
        <v>246</v>
      </c>
      <c r="B92" t="s">
        <v>247</v>
      </c>
      <c r="C92" t="s">
        <v>3144</v>
      </c>
      <c r="D92" t="s">
        <v>40</v>
      </c>
      <c r="E92">
        <v>109476.02285076999</v>
      </c>
      <c r="F92">
        <v>758.15</v>
      </c>
      <c r="G92">
        <v>5.6830554933944404</v>
      </c>
      <c r="H92">
        <v>-1.5627513836676901</v>
      </c>
      <c r="I92">
        <v>15.434961365031</v>
      </c>
      <c r="J92">
        <v>0.53491966464374596</v>
      </c>
      <c r="K92">
        <v>704.95128042594104</v>
      </c>
      <c r="L92">
        <v>616.43666014728399</v>
      </c>
      <c r="M92">
        <v>59.960140547549301</v>
      </c>
      <c r="N92">
        <v>0.777300651055577</v>
      </c>
      <c r="O92">
        <v>1.94552529182878</v>
      </c>
      <c r="P92">
        <v>63.588305103031601</v>
      </c>
      <c r="Q92">
        <v>-2.9982605215056999E-2</v>
      </c>
    </row>
    <row r="93" spans="1:17" x14ac:dyDescent="0.3">
      <c r="A93" t="s">
        <v>248</v>
      </c>
      <c r="B93" t="s">
        <v>249</v>
      </c>
      <c r="C93" t="s">
        <v>3146</v>
      </c>
      <c r="D93" t="s">
        <v>250</v>
      </c>
      <c r="E93">
        <v>109397.205045465</v>
      </c>
      <c r="F93">
        <v>1461.7</v>
      </c>
      <c r="G93">
        <v>11.1576630684929</v>
      </c>
      <c r="H93">
        <v>-2.3962013311174402</v>
      </c>
      <c r="I93">
        <v>16.476651659065599</v>
      </c>
      <c r="J93">
        <v>-0.67344339641301598</v>
      </c>
      <c r="K93">
        <v>1390.5747222689199</v>
      </c>
      <c r="L93">
        <v>1223.8135275863301</v>
      </c>
      <c r="M93">
        <v>65.007180999384801</v>
      </c>
      <c r="N93">
        <v>0.84844717932777802</v>
      </c>
      <c r="O93">
        <v>3.5780255866456798</v>
      </c>
      <c r="P93">
        <v>48.947877923268898</v>
      </c>
      <c r="Q93">
        <v>8.4457211318860997E-2</v>
      </c>
    </row>
    <row r="94" spans="1:17" x14ac:dyDescent="0.3">
      <c r="A94" t="s">
        <v>251</v>
      </c>
      <c r="B94" t="s">
        <v>252</v>
      </c>
      <c r="C94" t="s">
        <v>3144</v>
      </c>
      <c r="D94" t="s">
        <v>34</v>
      </c>
      <c r="E94">
        <v>108235.212577856</v>
      </c>
      <c r="F94">
        <v>57.26</v>
      </c>
      <c r="G94">
        <v>38.489514334865603</v>
      </c>
      <c r="H94">
        <v>-9.0666722184375299</v>
      </c>
      <c r="I94">
        <v>-21.040616532294798</v>
      </c>
      <c r="J94">
        <v>-3.27871960759472</v>
      </c>
      <c r="K94">
        <v>62.360434578161502</v>
      </c>
      <c r="L94">
        <v>57.758982876882499</v>
      </c>
      <c r="M94">
        <v>12.302277665604301</v>
      </c>
      <c r="N94">
        <v>0.33674685589472197</v>
      </c>
      <c r="O94">
        <v>46.262661543835101</v>
      </c>
      <c r="P94">
        <v>81.202531645569593</v>
      </c>
      <c r="Q94">
        <v>9.6975255667012997E-2</v>
      </c>
    </row>
    <row r="95" spans="1:17" x14ac:dyDescent="0.3">
      <c r="A95" t="s">
        <v>253</v>
      </c>
      <c r="B95" t="s">
        <v>254</v>
      </c>
      <c r="C95" t="s">
        <v>3142</v>
      </c>
      <c r="D95" t="s">
        <v>65</v>
      </c>
      <c r="E95">
        <v>103135.066988355</v>
      </c>
      <c r="F95">
        <v>634.04999999999995</v>
      </c>
      <c r="G95">
        <v>212.22516171444201</v>
      </c>
      <c r="H95">
        <v>-0.87823856341556505</v>
      </c>
      <c r="I95">
        <v>43.698157033522101</v>
      </c>
      <c r="J95">
        <v>-12.0565716146212</v>
      </c>
      <c r="K95">
        <v>616.18744105385497</v>
      </c>
      <c r="L95">
        <v>448.17018522637602</v>
      </c>
      <c r="M95">
        <v>31.119385529446799</v>
      </c>
      <c r="N95">
        <v>1.4254237399055401</v>
      </c>
      <c r="O95">
        <v>21.110322529768901</v>
      </c>
      <c r="P95">
        <v>251.59889094269801</v>
      </c>
      <c r="Q95">
        <v>0.15330451829564001</v>
      </c>
    </row>
    <row r="96" spans="1:17" x14ac:dyDescent="0.3">
      <c r="A96" t="s">
        <v>255</v>
      </c>
      <c r="B96" t="s">
        <v>256</v>
      </c>
      <c r="C96" t="s">
        <v>3155</v>
      </c>
      <c r="D96" t="s">
        <v>257</v>
      </c>
      <c r="E96">
        <v>101772.594</v>
      </c>
      <c r="F96">
        <v>3671.45</v>
      </c>
      <c r="G96">
        <v>81.893545544819503</v>
      </c>
      <c r="H96">
        <v>-2.0724060407854399</v>
      </c>
      <c r="I96">
        <v>20.457621717884798</v>
      </c>
      <c r="J96">
        <v>1.5683369324847101</v>
      </c>
      <c r="K96">
        <v>3746.5419892423802</v>
      </c>
      <c r="L96">
        <v>3156.07787633833</v>
      </c>
      <c r="M96">
        <v>33.166090401200599</v>
      </c>
      <c r="N96">
        <v>0.65252903721881605</v>
      </c>
      <c r="O96">
        <v>13.630854294624701</v>
      </c>
      <c r="P96">
        <v>122.067985241637</v>
      </c>
      <c r="Q96">
        <v>0.20070965686709</v>
      </c>
    </row>
    <row r="97" spans="1:17" x14ac:dyDescent="0.3">
      <c r="A97" t="s">
        <v>258</v>
      </c>
      <c r="B97" t="s">
        <v>259</v>
      </c>
      <c r="C97" t="s">
        <v>3155</v>
      </c>
      <c r="D97" t="s">
        <v>166</v>
      </c>
      <c r="E97">
        <v>101514.53676300999</v>
      </c>
      <c r="F97">
        <v>664.15</v>
      </c>
      <c r="G97">
        <v>21.332800195440999</v>
      </c>
      <c r="H97">
        <v>-4.4207260972557796</v>
      </c>
      <c r="I97">
        <v>30.613841020243701</v>
      </c>
      <c r="J97">
        <v>-2.3143738172075201</v>
      </c>
      <c r="K97">
        <v>696.96611798579602</v>
      </c>
      <c r="L97">
        <v>588.74334104942398</v>
      </c>
      <c r="M97">
        <v>23.426753621086199</v>
      </c>
      <c r="N97">
        <v>0.656083119517612</v>
      </c>
      <c r="O97">
        <v>18.007980124971699</v>
      </c>
      <c r="P97">
        <v>84.896993318485499</v>
      </c>
      <c r="Q97">
        <v>0.22831733285342401</v>
      </c>
    </row>
    <row r="98" spans="1:17" x14ac:dyDescent="0.3">
      <c r="A98" t="s">
        <v>260</v>
      </c>
      <c r="B98" t="s">
        <v>261</v>
      </c>
      <c r="C98" t="s">
        <v>3155</v>
      </c>
      <c r="D98" t="s">
        <v>262</v>
      </c>
      <c r="E98">
        <v>101403.492395814</v>
      </c>
      <c r="F98">
        <v>74.34</v>
      </c>
      <c r="G98">
        <v>183.93535364619899</v>
      </c>
      <c r="H98">
        <v>-2.5749875042856698</v>
      </c>
      <c r="I98">
        <v>78.059724798646698</v>
      </c>
      <c r="J98">
        <v>-0.33010608265373798</v>
      </c>
      <c r="K98">
        <v>68.330996553041302</v>
      </c>
      <c r="L98">
        <v>50.308279770454597</v>
      </c>
      <c r="M98">
        <v>43.740629981562698</v>
      </c>
      <c r="N98">
        <v>0.64817022962776905</v>
      </c>
      <c r="O98">
        <v>13.3844498251277</v>
      </c>
      <c r="P98">
        <v>242.58064516128999</v>
      </c>
      <c r="Q98">
        <v>0.2202377729719</v>
      </c>
    </row>
    <row r="99" spans="1:17" x14ac:dyDescent="0.3">
      <c r="A99" t="s">
        <v>263</v>
      </c>
      <c r="B99" t="s">
        <v>264</v>
      </c>
      <c r="C99" t="s">
        <v>3148</v>
      </c>
      <c r="D99" t="s">
        <v>54</v>
      </c>
      <c r="E99">
        <v>101116.54304392</v>
      </c>
      <c r="F99">
        <v>2216.8000000000002</v>
      </c>
      <c r="G99">
        <v>70.971860525915801</v>
      </c>
      <c r="H99">
        <v>6.17177646978657</v>
      </c>
      <c r="I99">
        <v>21.355801628802499</v>
      </c>
      <c r="J99">
        <v>1.5027851795207301</v>
      </c>
      <c r="K99">
        <v>2003.3117253538801</v>
      </c>
      <c r="L99">
        <v>1650.1022137239499</v>
      </c>
      <c r="M99">
        <v>55.693962821440898</v>
      </c>
      <c r="N99">
        <v>0.97819978985281297</v>
      </c>
      <c r="O99">
        <v>4.2944785276073496</v>
      </c>
      <c r="P99">
        <v>103.096655978011</v>
      </c>
      <c r="Q99">
        <v>0.11382612334386299</v>
      </c>
    </row>
    <row r="100" spans="1:17" x14ac:dyDescent="0.3">
      <c r="A100" t="s">
        <v>265</v>
      </c>
      <c r="B100" t="s">
        <v>266</v>
      </c>
      <c r="C100" t="s">
        <v>3155</v>
      </c>
      <c r="D100" t="s">
        <v>220</v>
      </c>
      <c r="E100">
        <v>100218.8964</v>
      </c>
      <c r="F100">
        <v>6664</v>
      </c>
      <c r="G100">
        <v>3.63494037489775</v>
      </c>
      <c r="H100">
        <v>-3.7154875257042801</v>
      </c>
      <c r="I100">
        <v>24.205342417571401</v>
      </c>
      <c r="J100">
        <v>-1.6272192376755401</v>
      </c>
      <c r="K100">
        <v>6630.80839604836</v>
      </c>
      <c r="L100">
        <v>5873.0950141059102</v>
      </c>
      <c r="M100">
        <v>45.247820721855398</v>
      </c>
      <c r="N100">
        <v>0.52098596364249194</v>
      </c>
      <c r="O100">
        <v>10.015756302521</v>
      </c>
      <c r="P100">
        <v>75.322283609576402</v>
      </c>
      <c r="Q100">
        <v>0.12315141621903</v>
      </c>
    </row>
    <row r="101" spans="1:17" x14ac:dyDescent="0.3">
      <c r="A101" t="s">
        <v>267</v>
      </c>
      <c r="B101" t="s">
        <v>268</v>
      </c>
      <c r="C101" t="s">
        <v>3146</v>
      </c>
      <c r="D101" t="s">
        <v>177</v>
      </c>
      <c r="E101">
        <v>100139.670726119</v>
      </c>
      <c r="F101">
        <v>3681.8</v>
      </c>
      <c r="G101">
        <v>57.286606878744102</v>
      </c>
      <c r="H101">
        <v>2.5574873939119902</v>
      </c>
      <c r="I101">
        <v>30.375366471758898</v>
      </c>
      <c r="J101">
        <v>1.20656346005549</v>
      </c>
      <c r="K101">
        <v>3366.7158766242001</v>
      </c>
      <c r="L101">
        <v>2829.51178761654</v>
      </c>
      <c r="M101">
        <v>72.347336305241697</v>
      </c>
      <c r="N101">
        <v>0.94686939186550201</v>
      </c>
      <c r="O101">
        <v>0.737411048943448</v>
      </c>
      <c r="P101">
        <v>90.860786397449502</v>
      </c>
      <c r="Q101">
        <v>0.10537557043657</v>
      </c>
    </row>
    <row r="102" spans="1:17" x14ac:dyDescent="0.3">
      <c r="A102" t="s">
        <v>269</v>
      </c>
      <c r="B102" t="s">
        <v>270</v>
      </c>
      <c r="C102" t="s">
        <v>3148</v>
      </c>
      <c r="D102" t="s">
        <v>271</v>
      </c>
      <c r="E102">
        <v>98646.339627990004</v>
      </c>
      <c r="F102">
        <v>6860.7</v>
      </c>
      <c r="G102">
        <v>8.8157954676463604</v>
      </c>
      <c r="H102">
        <v>2.9848306318383302</v>
      </c>
      <c r="I102">
        <v>-0.28759395010933902</v>
      </c>
      <c r="J102">
        <v>0.436699573310945</v>
      </c>
      <c r="K102">
        <v>6613.9247910716904</v>
      </c>
      <c r="L102">
        <v>6122.3930080023902</v>
      </c>
      <c r="M102">
        <v>53.669834691485299</v>
      </c>
      <c r="N102">
        <v>0.94176140140882003</v>
      </c>
      <c r="O102">
        <v>2.6717390353754</v>
      </c>
      <c r="P102">
        <v>45.169276343630898</v>
      </c>
      <c r="Q102">
        <v>1.8858411361086999E-2</v>
      </c>
    </row>
    <row r="103" spans="1:17" x14ac:dyDescent="0.3">
      <c r="A103" t="s">
        <v>272</v>
      </c>
      <c r="B103" t="s">
        <v>273</v>
      </c>
      <c r="C103" t="s">
        <v>3158</v>
      </c>
      <c r="D103" t="s">
        <v>274</v>
      </c>
      <c r="E103">
        <v>98466.75334825</v>
      </c>
      <c r="F103">
        <v>10881.5</v>
      </c>
      <c r="G103">
        <v>107.046822311604</v>
      </c>
      <c r="H103">
        <v>4.5500086703688201</v>
      </c>
      <c r="I103">
        <v>29.884013408151699</v>
      </c>
      <c r="J103">
        <v>4.18614843657845</v>
      </c>
      <c r="K103">
        <v>10532.7687624511</v>
      </c>
      <c r="L103">
        <v>8792.1197016261594</v>
      </c>
      <c r="M103">
        <v>56.012199721677497</v>
      </c>
      <c r="N103">
        <v>0.60128707546252202</v>
      </c>
      <c r="O103">
        <v>22.207416256949799</v>
      </c>
      <c r="P103">
        <v>148.54672742430901</v>
      </c>
      <c r="Q103">
        <v>0.18651451212119199</v>
      </c>
    </row>
    <row r="104" spans="1:17" x14ac:dyDescent="0.3">
      <c r="A104" t="s">
        <v>275</v>
      </c>
      <c r="B104" t="s">
        <v>276</v>
      </c>
      <c r="C104" t="s">
        <v>3149</v>
      </c>
      <c r="D104" t="s">
        <v>206</v>
      </c>
      <c r="E104">
        <v>97640.759774799997</v>
      </c>
      <c r="F104">
        <v>33105.699999999997</v>
      </c>
      <c r="G104">
        <v>44.4427529107734</v>
      </c>
      <c r="H104">
        <v>-0.78333794922084099</v>
      </c>
      <c r="I104">
        <v>1.6248255036078301</v>
      </c>
      <c r="J104">
        <v>1.0516899031149201</v>
      </c>
      <c r="K104">
        <v>32717.076663553598</v>
      </c>
      <c r="L104">
        <v>29219.740878775501</v>
      </c>
      <c r="M104">
        <v>57.2106168712628</v>
      </c>
      <c r="N104">
        <v>1.17239554833852</v>
      </c>
      <c r="O104">
        <v>10.7905889318153</v>
      </c>
      <c r="P104">
        <v>77.987634408602105</v>
      </c>
      <c r="Q104">
        <v>0.12009092929802299</v>
      </c>
    </row>
    <row r="105" spans="1:17" x14ac:dyDescent="0.3">
      <c r="A105" t="s">
        <v>277</v>
      </c>
      <c r="B105" t="s">
        <v>278</v>
      </c>
      <c r="C105" t="s">
        <v>3148</v>
      </c>
      <c r="D105" t="s">
        <v>54</v>
      </c>
      <c r="E105">
        <v>96633.362864909999</v>
      </c>
      <c r="F105">
        <v>2411.9499999999998</v>
      </c>
      <c r="G105">
        <v>10.4152322115769</v>
      </c>
      <c r="H105">
        <v>15.7594339438809</v>
      </c>
      <c r="I105">
        <v>0.67503574017484802</v>
      </c>
      <c r="J105">
        <v>-2.4793049493814499</v>
      </c>
      <c r="K105">
        <v>2256.7654160510001</v>
      </c>
      <c r="L105">
        <v>2109.6893932471498</v>
      </c>
      <c r="M105">
        <v>55.848459620419597</v>
      </c>
      <c r="N105">
        <v>0.87600504756285702</v>
      </c>
      <c r="O105">
        <v>5.9474698895084899</v>
      </c>
      <c r="P105">
        <v>43.3082796114197</v>
      </c>
    </row>
    <row r="106" spans="1:17" x14ac:dyDescent="0.3">
      <c r="A106" t="s">
        <v>279</v>
      </c>
      <c r="B106" t="s">
        <v>280</v>
      </c>
      <c r="C106" t="s">
        <v>3156</v>
      </c>
      <c r="D106" t="s">
        <v>46</v>
      </c>
      <c r="E106">
        <v>95970.532427728001</v>
      </c>
      <c r="F106">
        <v>90.89</v>
      </c>
      <c r="G106">
        <v>15.4285548894011</v>
      </c>
      <c r="H106">
        <v>-11.4682266697824</v>
      </c>
      <c r="I106">
        <v>-0.95695956285650696</v>
      </c>
      <c r="J106">
        <v>-2.7036527232856602</v>
      </c>
      <c r="K106">
        <v>94.379523539371903</v>
      </c>
      <c r="L106">
        <v>84.126473314383503</v>
      </c>
      <c r="M106">
        <v>33.134373903413902</v>
      </c>
      <c r="N106">
        <v>0.95873110270826101</v>
      </c>
      <c r="O106">
        <v>14.148971283969599</v>
      </c>
      <c r="P106">
        <v>74.788461538461505</v>
      </c>
      <c r="Q106">
        <v>0.14102021581527899</v>
      </c>
    </row>
    <row r="107" spans="1:17" x14ac:dyDescent="0.3">
      <c r="A107" t="s">
        <v>281</v>
      </c>
      <c r="B107" t="s">
        <v>282</v>
      </c>
      <c r="C107" t="s">
        <v>3151</v>
      </c>
      <c r="D107" t="s">
        <v>124</v>
      </c>
      <c r="E107">
        <v>95828.479114760004</v>
      </c>
      <c r="F107">
        <v>7418.6</v>
      </c>
      <c r="G107">
        <v>38.697655589895902</v>
      </c>
      <c r="H107">
        <v>2.9479692073097401</v>
      </c>
      <c r="I107">
        <v>32.881843614608698</v>
      </c>
      <c r="J107">
        <v>-2.0856958008303601</v>
      </c>
      <c r="K107">
        <v>7110.6354918049401</v>
      </c>
      <c r="L107">
        <v>6070.8285517719296</v>
      </c>
      <c r="M107">
        <v>46.2270947857549</v>
      </c>
      <c r="N107">
        <v>0.68275738628663096</v>
      </c>
      <c r="O107">
        <v>4.4199714231795797</v>
      </c>
      <c r="P107">
        <v>86.770055764655496</v>
      </c>
      <c r="Q107">
        <v>-1.0547765304805E-2</v>
      </c>
    </row>
    <row r="108" spans="1:17" x14ac:dyDescent="0.3">
      <c r="A108" t="s">
        <v>283</v>
      </c>
      <c r="B108" t="s">
        <v>284</v>
      </c>
      <c r="C108" t="s">
        <v>3152</v>
      </c>
      <c r="D108" t="s">
        <v>127</v>
      </c>
      <c r="E108">
        <v>95694.097354440004</v>
      </c>
      <c r="F108">
        <v>945.8</v>
      </c>
      <c r="G108">
        <v>6.7338786269300703</v>
      </c>
      <c r="H108">
        <v>0.29577939955097299</v>
      </c>
      <c r="I108">
        <v>3.4013280256552001</v>
      </c>
      <c r="J108">
        <v>-0.40181728651302001</v>
      </c>
      <c r="K108">
        <v>965.66450361207205</v>
      </c>
      <c r="L108">
        <v>885.57547728656095</v>
      </c>
      <c r="M108">
        <v>42.119743334124998</v>
      </c>
      <c r="N108">
        <v>0.68237822261769399</v>
      </c>
      <c r="O108">
        <v>15.9864664834002</v>
      </c>
      <c r="P108">
        <v>62.6203576341127</v>
      </c>
      <c r="Q108">
        <v>0.108203495335713</v>
      </c>
    </row>
    <row r="109" spans="1:17" x14ac:dyDescent="0.3">
      <c r="A109" t="s">
        <v>285</v>
      </c>
      <c r="B109" t="s">
        <v>286</v>
      </c>
      <c r="C109" t="s">
        <v>3150</v>
      </c>
      <c r="D109" t="s">
        <v>106</v>
      </c>
      <c r="E109">
        <v>95297.245195034993</v>
      </c>
      <c r="F109">
        <v>94.87</v>
      </c>
      <c r="G109">
        <v>47.622282348210803</v>
      </c>
      <c r="H109">
        <v>-5.7618027554413098</v>
      </c>
      <c r="I109">
        <v>-5.62450612806657</v>
      </c>
      <c r="J109">
        <v>-1.9661491029724101</v>
      </c>
      <c r="K109">
        <v>99.0565334872595</v>
      </c>
      <c r="L109">
        <v>88.709147330254297</v>
      </c>
      <c r="M109">
        <v>35.615431882051098</v>
      </c>
      <c r="N109">
        <v>0.52198330700878404</v>
      </c>
      <c r="O109">
        <v>24.802361125750998</v>
      </c>
      <c r="P109">
        <v>96.0123966942148</v>
      </c>
      <c r="Q109">
        <v>0.15235735423251701</v>
      </c>
    </row>
    <row r="110" spans="1:17" x14ac:dyDescent="0.3">
      <c r="A110" t="s">
        <v>287</v>
      </c>
      <c r="B110" t="s">
        <v>288</v>
      </c>
      <c r="C110" t="s">
        <v>3151</v>
      </c>
      <c r="D110" t="s">
        <v>289</v>
      </c>
      <c r="E110">
        <v>94779.234834794901</v>
      </c>
      <c r="F110">
        <v>665.85</v>
      </c>
      <c r="G110">
        <v>29.052198628174501</v>
      </c>
      <c r="H110">
        <v>3.80178831253482</v>
      </c>
      <c r="I110">
        <v>5.3642476092074798</v>
      </c>
      <c r="J110">
        <v>2.4228419494286202</v>
      </c>
      <c r="K110">
        <v>629.43722459891001</v>
      </c>
      <c r="L110">
        <v>559.85147437894705</v>
      </c>
      <c r="M110">
        <v>63.019260830997901</v>
      </c>
      <c r="N110">
        <v>0.90186951700601603</v>
      </c>
      <c r="O110">
        <v>1.14890741157918</v>
      </c>
      <c r="P110">
        <v>79.184607104413303</v>
      </c>
      <c r="Q110">
        <v>0.21143022773623901</v>
      </c>
    </row>
    <row r="111" spans="1:17" x14ac:dyDescent="0.3">
      <c r="A111" t="s">
        <v>290</v>
      </c>
      <c r="B111" t="s">
        <v>291</v>
      </c>
      <c r="C111" t="s">
        <v>3143</v>
      </c>
      <c r="D111" t="s">
        <v>292</v>
      </c>
      <c r="E111">
        <v>94733.126355560002</v>
      </c>
      <c r="F111">
        <v>10922.45</v>
      </c>
      <c r="G111">
        <v>122.61764714906001</v>
      </c>
      <c r="H111">
        <v>1.55753128715467</v>
      </c>
      <c r="I111">
        <v>23.927427797407798</v>
      </c>
      <c r="J111">
        <v>1.3338279459661899</v>
      </c>
      <c r="K111">
        <v>10520.545644705</v>
      </c>
      <c r="L111">
        <v>8297.2576837456709</v>
      </c>
      <c r="M111">
        <v>46.729137067192603</v>
      </c>
      <c r="N111">
        <v>1.2591135466272101</v>
      </c>
      <c r="O111">
        <v>5.9743921922279197</v>
      </c>
      <c r="P111">
        <v>182.321391645988</v>
      </c>
      <c r="Q111">
        <v>8.7165031506021007E-2</v>
      </c>
    </row>
    <row r="112" spans="1:17" x14ac:dyDescent="0.3">
      <c r="A112" t="s">
        <v>293</v>
      </c>
      <c r="B112" t="s">
        <v>294</v>
      </c>
      <c r="C112" t="s">
        <v>3144</v>
      </c>
      <c r="D112" t="s">
        <v>34</v>
      </c>
      <c r="E112">
        <v>94352.914406519994</v>
      </c>
      <c r="F112">
        <v>104.02</v>
      </c>
      <c r="G112">
        <v>18.677644242115999</v>
      </c>
      <c r="H112">
        <v>-6.7009945516099396</v>
      </c>
      <c r="I112">
        <v>-22.143806464984301</v>
      </c>
      <c r="J112">
        <v>-6.1441060073043099</v>
      </c>
      <c r="K112">
        <v>111.52681009819599</v>
      </c>
      <c r="L112">
        <v>105.54181293125001</v>
      </c>
      <c r="M112">
        <v>26.580762716473799</v>
      </c>
      <c r="N112">
        <v>0.87178560999944599</v>
      </c>
      <c r="O112">
        <v>23.918477215919999</v>
      </c>
      <c r="P112">
        <v>52.835733176608798</v>
      </c>
      <c r="Q112">
        <v>0.146667107548304</v>
      </c>
    </row>
    <row r="113" spans="1:17" x14ac:dyDescent="0.3">
      <c r="A113" t="s">
        <v>295</v>
      </c>
      <c r="B113" t="s">
        <v>296</v>
      </c>
      <c r="C113" t="s">
        <v>3144</v>
      </c>
      <c r="D113" t="s">
        <v>297</v>
      </c>
      <c r="E113">
        <v>94083.519031250005</v>
      </c>
      <c r="F113">
        <v>87.5</v>
      </c>
      <c r="G113">
        <v>-1.0819307443916799</v>
      </c>
      <c r="H113">
        <v>-9.6386863865256895</v>
      </c>
      <c r="I113">
        <v>-6.8174181923167296</v>
      </c>
      <c r="J113">
        <v>-5.67673441540542</v>
      </c>
      <c r="K113">
        <v>92.902539876449197</v>
      </c>
      <c r="L113">
        <v>83.803977649093198</v>
      </c>
      <c r="M113">
        <v>17.753421621337701</v>
      </c>
      <c r="N113">
        <v>0.33607211057016301</v>
      </c>
      <c r="O113">
        <v>23.314285714285699</v>
      </c>
      <c r="P113">
        <v>47.058823529411697</v>
      </c>
      <c r="Q113">
        <v>8.1717166400326002E-2</v>
      </c>
    </row>
    <row r="114" spans="1:17" x14ac:dyDescent="0.3">
      <c r="A114" t="s">
        <v>298</v>
      </c>
      <c r="B114" t="s">
        <v>299</v>
      </c>
      <c r="C114" t="s">
        <v>3144</v>
      </c>
      <c r="D114" t="s">
        <v>232</v>
      </c>
      <c r="E114">
        <v>94018.619219820001</v>
      </c>
      <c r="F114">
        <v>4401.3999999999996</v>
      </c>
      <c r="G114">
        <v>39.409273463009797</v>
      </c>
      <c r="H114">
        <v>4.4667301888542204</v>
      </c>
      <c r="I114">
        <v>5.9466544229012896</v>
      </c>
      <c r="J114">
        <v>1.07534542913723</v>
      </c>
      <c r="K114">
        <v>4226.55019563514</v>
      </c>
      <c r="L114">
        <v>3726.14392183051</v>
      </c>
      <c r="M114">
        <v>49.142240456833598</v>
      </c>
      <c r="N114">
        <v>0.76627000171320403</v>
      </c>
      <c r="O114">
        <v>3.28986231653565</v>
      </c>
      <c r="P114">
        <v>74.302516682177199</v>
      </c>
      <c r="Q114">
        <v>1.3862391409758E-2</v>
      </c>
    </row>
    <row r="115" spans="1:17" x14ac:dyDescent="0.3">
      <c r="A115" t="s">
        <v>300</v>
      </c>
      <c r="B115" t="s">
        <v>301</v>
      </c>
      <c r="C115" t="s">
        <v>3153</v>
      </c>
      <c r="D115" t="s">
        <v>78</v>
      </c>
      <c r="E115">
        <v>93083.278535279998</v>
      </c>
      <c r="F115">
        <v>25798.6</v>
      </c>
      <c r="G115">
        <v>-25.809994722240301</v>
      </c>
      <c r="H115">
        <v>3.2532299013180901</v>
      </c>
      <c r="I115">
        <v>-8.9388226825758501</v>
      </c>
      <c r="J115">
        <v>1.4340184725795999</v>
      </c>
      <c r="K115">
        <v>25871.417457430402</v>
      </c>
      <c r="L115">
        <v>26071.442281819101</v>
      </c>
      <c r="M115">
        <v>66.174025002100606</v>
      </c>
      <c r="N115">
        <v>0.75070060323071597</v>
      </c>
      <c r="O115">
        <v>19.145031125719999</v>
      </c>
      <c r="P115">
        <v>8.8548523206750893</v>
      </c>
      <c r="Q115">
        <v>-8.0246266889866996E-2</v>
      </c>
    </row>
    <row r="116" spans="1:17" x14ac:dyDescent="0.3">
      <c r="A116" t="s">
        <v>302</v>
      </c>
      <c r="B116" t="s">
        <v>303</v>
      </c>
      <c r="C116" t="s">
        <v>3145</v>
      </c>
      <c r="D116" t="s">
        <v>27</v>
      </c>
      <c r="E116">
        <v>92003.757964799996</v>
      </c>
      <c r="F116">
        <v>13.2</v>
      </c>
      <c r="G116">
        <v>-9.0004870617646997</v>
      </c>
      <c r="H116">
        <v>-19.723280938435401</v>
      </c>
      <c r="I116">
        <v>-14.860224375432001</v>
      </c>
      <c r="J116">
        <v>-12.5723945892199</v>
      </c>
      <c r="K116">
        <v>15.564949712276301</v>
      </c>
      <c r="L116">
        <v>14.3780104347993</v>
      </c>
      <c r="M116">
        <v>18.226493512214098</v>
      </c>
      <c r="N116">
        <v>1.25353830914208</v>
      </c>
      <c r="O116">
        <v>45.303030303030297</v>
      </c>
      <c r="P116">
        <v>28.1553398058252</v>
      </c>
      <c r="Q116">
        <v>1.9560781683046001E-2</v>
      </c>
    </row>
    <row r="117" spans="1:17" x14ac:dyDescent="0.3">
      <c r="A117" t="s">
        <v>304</v>
      </c>
      <c r="B117" t="s">
        <v>305</v>
      </c>
      <c r="C117" t="s">
        <v>3144</v>
      </c>
      <c r="D117" t="s">
        <v>34</v>
      </c>
      <c r="E117">
        <v>91664.388879999999</v>
      </c>
      <c r="F117">
        <v>121.2</v>
      </c>
      <c r="G117">
        <v>9.2271363760049301</v>
      </c>
      <c r="H117">
        <v>-2.79458823342254</v>
      </c>
      <c r="I117">
        <v>-32.0309560827491</v>
      </c>
      <c r="J117">
        <v>0.86966401341326005</v>
      </c>
      <c r="K117">
        <v>129.20904735561399</v>
      </c>
      <c r="L117">
        <v>129.403818453507</v>
      </c>
      <c r="M117">
        <v>33.591860968175098</v>
      </c>
      <c r="N117">
        <v>0.68989427587507601</v>
      </c>
      <c r="O117">
        <v>42.326732673267301</v>
      </c>
      <c r="P117">
        <v>39.792387543252502</v>
      </c>
      <c r="Q117">
        <v>0.13729336920420099</v>
      </c>
    </row>
    <row r="118" spans="1:17" x14ac:dyDescent="0.3">
      <c r="A118" t="s">
        <v>306</v>
      </c>
      <c r="B118" t="s">
        <v>307</v>
      </c>
      <c r="C118" t="s">
        <v>3155</v>
      </c>
      <c r="D118" t="s">
        <v>166</v>
      </c>
      <c r="E118">
        <v>91247.470217775</v>
      </c>
      <c r="F118">
        <v>262.05</v>
      </c>
      <c r="G118">
        <v>61.564688647987502</v>
      </c>
      <c r="H118">
        <v>-15.415391953490801</v>
      </c>
      <c r="I118">
        <v>-7.9138484178598896</v>
      </c>
      <c r="J118">
        <v>-7.9929745941386301</v>
      </c>
      <c r="K118">
        <v>293.585375452699</v>
      </c>
      <c r="L118">
        <v>252.35291120083599</v>
      </c>
      <c r="M118">
        <v>11.1184581521862</v>
      </c>
      <c r="N118">
        <v>0.61902511818759698</v>
      </c>
      <c r="O118">
        <v>27.971761114291098</v>
      </c>
      <c r="P118">
        <v>130.881057268722</v>
      </c>
      <c r="Q118">
        <v>0.166837912195445</v>
      </c>
    </row>
    <row r="119" spans="1:17" x14ac:dyDescent="0.3">
      <c r="A119" t="s">
        <v>308</v>
      </c>
      <c r="B119" t="s">
        <v>309</v>
      </c>
      <c r="C119" t="s">
        <v>3142</v>
      </c>
      <c r="D119" t="s">
        <v>18</v>
      </c>
      <c r="E119">
        <v>89666.440866379999</v>
      </c>
      <c r="F119">
        <v>421.4</v>
      </c>
      <c r="G119">
        <v>111.99573739337799</v>
      </c>
      <c r="H119">
        <v>11.6212615693304</v>
      </c>
      <c r="I119">
        <v>12.6329865261992</v>
      </c>
      <c r="J119">
        <v>3.9157854730564399</v>
      </c>
      <c r="K119">
        <v>388.46160507297998</v>
      </c>
      <c r="L119">
        <v>328.04099365697601</v>
      </c>
      <c r="M119">
        <v>51.538121557175501</v>
      </c>
      <c r="N119">
        <v>1.0803664848391901</v>
      </c>
      <c r="O119">
        <v>8.4836260085429505</v>
      </c>
      <c r="P119">
        <v>164.25585284280899</v>
      </c>
      <c r="Q119">
        <v>9.2825956267961002E-2</v>
      </c>
    </row>
    <row r="120" spans="1:17" x14ac:dyDescent="0.3">
      <c r="A120" t="s">
        <v>310</v>
      </c>
      <c r="B120" t="s">
        <v>311</v>
      </c>
      <c r="C120" t="s">
        <v>3142</v>
      </c>
      <c r="D120" t="s">
        <v>185</v>
      </c>
      <c r="E120">
        <v>89607.026512425</v>
      </c>
      <c r="F120">
        <v>814.75</v>
      </c>
      <c r="G120">
        <v>-2.1615882266184099</v>
      </c>
      <c r="H120">
        <v>-8.8056213165425401</v>
      </c>
      <c r="I120">
        <v>-29.3974437925195</v>
      </c>
      <c r="J120">
        <v>0.40759992080816398</v>
      </c>
      <c r="K120">
        <v>871.68941146568704</v>
      </c>
      <c r="L120">
        <v>929.65407175752398</v>
      </c>
      <c r="M120">
        <v>25.868664812798102</v>
      </c>
      <c r="N120">
        <v>1.00466776685715</v>
      </c>
      <c r="O120">
        <v>54.575023013194198</v>
      </c>
      <c r="P120">
        <v>56.082375478927197</v>
      </c>
      <c r="Q120">
        <v>-1.2238372213988E-2</v>
      </c>
    </row>
    <row r="121" spans="1:17" x14ac:dyDescent="0.3">
      <c r="A121" t="s">
        <v>312</v>
      </c>
      <c r="B121" t="s">
        <v>313</v>
      </c>
      <c r="C121" t="s">
        <v>3148</v>
      </c>
      <c r="D121" t="s">
        <v>54</v>
      </c>
      <c r="E121">
        <v>88194.726452550007</v>
      </c>
      <c r="F121">
        <v>1518.5</v>
      </c>
      <c r="G121">
        <v>49.168068557469802</v>
      </c>
      <c r="H121">
        <v>0.98869728331221896</v>
      </c>
      <c r="I121">
        <v>31.7621105545951</v>
      </c>
      <c r="J121">
        <v>-1.5172984056287699</v>
      </c>
      <c r="K121">
        <v>1439.36181280291</v>
      </c>
      <c r="L121">
        <v>1201.3533812364501</v>
      </c>
      <c r="M121">
        <v>40.128325413541802</v>
      </c>
      <c r="N121">
        <v>0.62133895595991995</v>
      </c>
      <c r="O121">
        <v>4.3431017451432297</v>
      </c>
      <c r="P121">
        <v>81.932546576409194</v>
      </c>
      <c r="Q121">
        <v>8.1854650261767997E-2</v>
      </c>
    </row>
    <row r="122" spans="1:17" x14ac:dyDescent="0.3">
      <c r="A122" t="s">
        <v>314</v>
      </c>
      <c r="B122" t="s">
        <v>315</v>
      </c>
      <c r="C122" t="s">
        <v>3155</v>
      </c>
      <c r="D122" t="s">
        <v>316</v>
      </c>
      <c r="E122">
        <v>87758.344349999999</v>
      </c>
      <c r="F122">
        <v>4351.1499999999996</v>
      </c>
      <c r="G122">
        <v>65.676166716944707</v>
      </c>
      <c r="H122">
        <v>-14.268543435445901</v>
      </c>
      <c r="I122">
        <v>99.772717655307304</v>
      </c>
      <c r="J122">
        <v>4.8929279730737996</v>
      </c>
      <c r="K122">
        <v>4488.8603608760404</v>
      </c>
      <c r="L122">
        <v>3314.8843174029698</v>
      </c>
      <c r="M122">
        <v>43.122254691406098</v>
      </c>
      <c r="N122">
        <v>0.83147690083292802</v>
      </c>
      <c r="O122">
        <v>34.677039403376099</v>
      </c>
      <c r="P122">
        <v>149.77898966704899</v>
      </c>
      <c r="Q122">
        <v>0.25852356174213897</v>
      </c>
    </row>
    <row r="123" spans="1:17" x14ac:dyDescent="0.3">
      <c r="A123" t="s">
        <v>317</v>
      </c>
      <c r="B123" t="s">
        <v>318</v>
      </c>
      <c r="C123" t="s">
        <v>3146</v>
      </c>
      <c r="D123" t="s">
        <v>177</v>
      </c>
      <c r="E123">
        <v>87521.055289199998</v>
      </c>
      <c r="F123">
        <v>676</v>
      </c>
      <c r="G123">
        <v>-10.1503465847864</v>
      </c>
      <c r="H123">
        <v>-1.2942661049958799</v>
      </c>
      <c r="I123">
        <v>21.897041924646398</v>
      </c>
      <c r="J123">
        <v>3.2612735613091099</v>
      </c>
      <c r="K123">
        <v>650.60370375872503</v>
      </c>
      <c r="L123">
        <v>593.09038275560295</v>
      </c>
      <c r="M123">
        <v>62.847424568088201</v>
      </c>
      <c r="N123">
        <v>1.1253854268886201</v>
      </c>
      <c r="O123">
        <v>2.4852071005916998</v>
      </c>
      <c r="P123">
        <v>39.008842278428901</v>
      </c>
      <c r="Q123">
        <v>-2.1412625306375999E-2</v>
      </c>
    </row>
    <row r="124" spans="1:17" x14ac:dyDescent="0.3">
      <c r="A124" t="s">
        <v>319</v>
      </c>
      <c r="B124" t="s">
        <v>320</v>
      </c>
      <c r="C124" t="s">
        <v>3148</v>
      </c>
      <c r="D124" t="s">
        <v>271</v>
      </c>
      <c r="E124">
        <v>85762.746886880006</v>
      </c>
      <c r="F124">
        <v>882.4</v>
      </c>
      <c r="G124">
        <v>16.0161018580459</v>
      </c>
      <c r="H124">
        <v>-1.1409061670882099</v>
      </c>
      <c r="I124">
        <v>4.3957839840245496</v>
      </c>
      <c r="J124">
        <v>4.78432027100017</v>
      </c>
      <c r="K124">
        <v>880.35556693612705</v>
      </c>
      <c r="L124">
        <v>801.31349420468405</v>
      </c>
      <c r="M124">
        <v>53.241730451062402</v>
      </c>
      <c r="N124">
        <v>1.01176085341053</v>
      </c>
      <c r="O124">
        <v>11.0494106980961</v>
      </c>
      <c r="P124">
        <v>66.161378401280402</v>
      </c>
      <c r="Q124">
        <v>9.5347698271056006E-2</v>
      </c>
    </row>
    <row r="125" spans="1:17" x14ac:dyDescent="0.3">
      <c r="A125" t="s">
        <v>321</v>
      </c>
      <c r="B125" t="s">
        <v>322</v>
      </c>
      <c r="C125" t="s">
        <v>3150</v>
      </c>
      <c r="D125" t="s">
        <v>95</v>
      </c>
      <c r="E125">
        <v>80284.630683280004</v>
      </c>
      <c r="F125">
        <v>1670.45</v>
      </c>
      <c r="G125">
        <v>107.000684656652</v>
      </c>
      <c r="H125">
        <v>-6.7154851306459697</v>
      </c>
      <c r="I125">
        <v>33.249683746898903</v>
      </c>
      <c r="J125">
        <v>-1.4362597662605201</v>
      </c>
      <c r="K125">
        <v>1646.5422110086599</v>
      </c>
      <c r="L125">
        <v>1351.90019866634</v>
      </c>
      <c r="M125">
        <v>44.089483875668101</v>
      </c>
      <c r="N125">
        <v>0.79562519663361797</v>
      </c>
      <c r="O125">
        <v>14.2207189679427</v>
      </c>
      <c r="P125">
        <v>141.41195173061601</v>
      </c>
      <c r="Q125">
        <v>0.15431512390795701</v>
      </c>
    </row>
    <row r="126" spans="1:17" x14ac:dyDescent="0.3">
      <c r="A126" t="s">
        <v>323</v>
      </c>
      <c r="B126" t="s">
        <v>324</v>
      </c>
      <c r="C126" t="s">
        <v>3157</v>
      </c>
      <c r="D126" t="s">
        <v>138</v>
      </c>
      <c r="E126">
        <v>79885.766044499993</v>
      </c>
      <c r="F126">
        <v>2873</v>
      </c>
      <c r="G126">
        <v>44.593728746291802</v>
      </c>
      <c r="H126">
        <v>-5.1500590204353101</v>
      </c>
      <c r="I126">
        <v>7.8023946279340803</v>
      </c>
      <c r="J126">
        <v>-1.2193121121549999</v>
      </c>
      <c r="K126">
        <v>2959.08639236817</v>
      </c>
      <c r="L126">
        <v>2604.8244158658799</v>
      </c>
      <c r="M126">
        <v>42.4821204175947</v>
      </c>
      <c r="N126">
        <v>0.60347789888529002</v>
      </c>
      <c r="O126">
        <v>18.437173686042399</v>
      </c>
      <c r="P126">
        <v>87.532637075718</v>
      </c>
      <c r="Q126">
        <v>5.9247312688535003E-2</v>
      </c>
    </row>
    <row r="127" spans="1:17" x14ac:dyDescent="0.3">
      <c r="A127" t="s">
        <v>325</v>
      </c>
      <c r="B127" t="s">
        <v>326</v>
      </c>
      <c r="C127" t="s">
        <v>3144</v>
      </c>
      <c r="D127" t="s">
        <v>51</v>
      </c>
      <c r="E127">
        <v>79863.211836629998</v>
      </c>
      <c r="F127">
        <v>1989.3</v>
      </c>
      <c r="G127">
        <v>27.615610867286598</v>
      </c>
      <c r="H127">
        <v>4.3501712669890704</v>
      </c>
      <c r="I127">
        <v>31.0653633247783</v>
      </c>
      <c r="J127">
        <v>1.58483466678578</v>
      </c>
      <c r="K127">
        <v>1867.09420298858</v>
      </c>
      <c r="L127">
        <v>1640.5787258778701</v>
      </c>
      <c r="M127">
        <v>64.307320087700603</v>
      </c>
      <c r="N127">
        <v>0.75965579234897695</v>
      </c>
      <c r="O127">
        <v>1.1461318051575899</v>
      </c>
      <c r="P127">
        <v>68.249672262866298</v>
      </c>
      <c r="Q127">
        <v>3.86863755843E-3</v>
      </c>
    </row>
    <row r="128" spans="1:17" x14ac:dyDescent="0.3">
      <c r="A128" t="s">
        <v>327</v>
      </c>
      <c r="B128" t="s">
        <v>328</v>
      </c>
      <c r="C128" t="s">
        <v>3143</v>
      </c>
      <c r="D128" t="s">
        <v>292</v>
      </c>
      <c r="E128">
        <v>79079.089560624998</v>
      </c>
      <c r="F128">
        <v>5168.75</v>
      </c>
      <c r="G128">
        <v>48.330211845537796</v>
      </c>
      <c r="H128">
        <v>8.3252476351041604</v>
      </c>
      <c r="I128">
        <v>14.6777521527613</v>
      </c>
      <c r="J128">
        <v>0.97309173684028605</v>
      </c>
      <c r="K128">
        <v>4755.9436277211598</v>
      </c>
      <c r="L128">
        <v>4038.6258639757302</v>
      </c>
      <c r="M128">
        <v>59.361534727052302</v>
      </c>
      <c r="N128">
        <v>0.93894274004908096</v>
      </c>
      <c r="O128">
        <v>3.1806529625150999</v>
      </c>
      <c r="P128">
        <v>85.366159804906005</v>
      </c>
      <c r="Q128">
        <v>0.136793263357394</v>
      </c>
    </row>
    <row r="129" spans="1:17" x14ac:dyDescent="0.3">
      <c r="A129" t="s">
        <v>329</v>
      </c>
      <c r="B129" t="s">
        <v>330</v>
      </c>
      <c r="C129" t="s">
        <v>3144</v>
      </c>
      <c r="D129" t="s">
        <v>124</v>
      </c>
      <c r="E129">
        <v>78979.770912719905</v>
      </c>
      <c r="F129">
        <v>1741.2</v>
      </c>
      <c r="G129">
        <v>92.874125311610598</v>
      </c>
      <c r="H129">
        <v>13.669120801738501</v>
      </c>
      <c r="I129">
        <v>44.313111334397703</v>
      </c>
      <c r="J129">
        <v>-2.0697045438365298</v>
      </c>
      <c r="K129">
        <v>1567.6897923368099</v>
      </c>
      <c r="L129">
        <v>1247.02125456198</v>
      </c>
      <c r="M129">
        <v>59.137593788067697</v>
      </c>
      <c r="N129">
        <v>0.93175997402758604</v>
      </c>
      <c r="O129">
        <v>6.2428210429588704</v>
      </c>
      <c r="P129">
        <v>163.29956146983201</v>
      </c>
      <c r="Q129">
        <v>2.5743418425564001E-2</v>
      </c>
    </row>
    <row r="130" spans="1:17" x14ac:dyDescent="0.3">
      <c r="A130" t="s">
        <v>331</v>
      </c>
      <c r="B130" t="s">
        <v>332</v>
      </c>
      <c r="C130" t="s">
        <v>3157</v>
      </c>
      <c r="D130" t="s">
        <v>138</v>
      </c>
      <c r="E130">
        <v>77576.668434359904</v>
      </c>
      <c r="F130">
        <v>1801.05</v>
      </c>
      <c r="G130">
        <v>153.24485163194501</v>
      </c>
      <c r="H130">
        <v>6.0391301763689702</v>
      </c>
      <c r="I130">
        <v>41.816417001247402</v>
      </c>
      <c r="J130">
        <v>2.76742365309532</v>
      </c>
      <c r="K130">
        <v>1756.0866424933099</v>
      </c>
      <c r="L130">
        <v>1445.3629350569199</v>
      </c>
      <c r="M130">
        <v>53.253537065563798</v>
      </c>
      <c r="N130">
        <v>2.1948707139383599</v>
      </c>
      <c r="O130">
        <v>15.1994669775964</v>
      </c>
      <c r="P130">
        <v>204.617336152219</v>
      </c>
      <c r="Q130">
        <v>0.17403633154524101</v>
      </c>
    </row>
    <row r="131" spans="1:17" x14ac:dyDescent="0.3">
      <c r="A131" t="s">
        <v>333</v>
      </c>
      <c r="B131" t="s">
        <v>334</v>
      </c>
      <c r="C131" t="s">
        <v>3144</v>
      </c>
      <c r="D131" t="s">
        <v>335</v>
      </c>
      <c r="E131">
        <v>76317.628344390003</v>
      </c>
      <c r="F131">
        <v>802.35</v>
      </c>
      <c r="G131">
        <v>-31.531450114082102</v>
      </c>
      <c r="H131">
        <v>9.2153155074159798</v>
      </c>
      <c r="I131">
        <v>2.9805815269515801</v>
      </c>
      <c r="J131">
        <v>11.3410540967975</v>
      </c>
      <c r="K131">
        <v>730.24474437052902</v>
      </c>
      <c r="L131">
        <v>737.62477860386298</v>
      </c>
      <c r="M131">
        <v>87.303940855897594</v>
      </c>
      <c r="N131">
        <v>2.32752709620787</v>
      </c>
      <c r="O131">
        <v>6.9109490870567596</v>
      </c>
      <c r="P131">
        <v>23.828999151169</v>
      </c>
      <c r="Q131">
        <v>-0.11001157424086699</v>
      </c>
    </row>
    <row r="132" spans="1:17" x14ac:dyDescent="0.3">
      <c r="A132" t="s">
        <v>336</v>
      </c>
      <c r="B132" t="s">
        <v>337</v>
      </c>
      <c r="C132" t="s">
        <v>3149</v>
      </c>
      <c r="D132" t="s">
        <v>338</v>
      </c>
      <c r="E132">
        <v>75372.590568059997</v>
      </c>
      <c r="F132">
        <v>3896.85</v>
      </c>
      <c r="G132">
        <v>-20.244717467921301</v>
      </c>
      <c r="H132">
        <v>-5.1382196514236096</v>
      </c>
      <c r="I132">
        <v>-1.2904226040275999</v>
      </c>
      <c r="J132">
        <v>-2.0434264205354702</v>
      </c>
      <c r="K132">
        <v>4050.8334305877602</v>
      </c>
      <c r="L132">
        <v>3780.93508759421</v>
      </c>
      <c r="M132">
        <v>32.480322530970597</v>
      </c>
      <c r="N132">
        <v>0.71754924237439499</v>
      </c>
      <c r="O132">
        <v>20.140626403376999</v>
      </c>
      <c r="P132">
        <v>35.342537119041403</v>
      </c>
      <c r="Q132">
        <v>0.11161139207816</v>
      </c>
    </row>
    <row r="133" spans="1:17" x14ac:dyDescent="0.3">
      <c r="A133" t="s">
        <v>339</v>
      </c>
      <c r="B133" t="s">
        <v>340</v>
      </c>
      <c r="C133" t="s">
        <v>3158</v>
      </c>
      <c r="D133" t="s">
        <v>163</v>
      </c>
      <c r="E133">
        <v>74970.284614874996</v>
      </c>
      <c r="F133">
        <v>2529.15</v>
      </c>
      <c r="G133">
        <v>-22.024840050451399</v>
      </c>
      <c r="H133">
        <v>-4.5540747153969701</v>
      </c>
      <c r="I133">
        <v>-7.8608352489812496</v>
      </c>
      <c r="J133">
        <v>-1.2127363228952299</v>
      </c>
      <c r="K133">
        <v>2496.5846668935201</v>
      </c>
      <c r="L133">
        <v>2427.6318417155298</v>
      </c>
      <c r="M133">
        <v>45.105477215366598</v>
      </c>
      <c r="N133">
        <v>1.1452936519777701</v>
      </c>
      <c r="O133">
        <v>6.5160231698396496</v>
      </c>
      <c r="P133">
        <v>21.462360427422201</v>
      </c>
      <c r="Q133">
        <v>-2.7593950581125001E-2</v>
      </c>
    </row>
    <row r="134" spans="1:17" x14ac:dyDescent="0.3">
      <c r="A134" t="s">
        <v>341</v>
      </c>
      <c r="B134" t="s">
        <v>342</v>
      </c>
      <c r="C134" t="s">
        <v>3148</v>
      </c>
      <c r="D134" t="s">
        <v>54</v>
      </c>
      <c r="E134">
        <v>74943.939824999994</v>
      </c>
      <c r="F134">
        <v>6268.05</v>
      </c>
      <c r="G134">
        <v>46.858907365208097</v>
      </c>
      <c r="H134">
        <v>7.7866243714672203</v>
      </c>
      <c r="I134">
        <v>10.6783863182515</v>
      </c>
      <c r="J134">
        <v>3.5403569639253698</v>
      </c>
      <c r="K134">
        <v>5639.7750873312098</v>
      </c>
      <c r="L134">
        <v>5045.1208733521698</v>
      </c>
      <c r="M134">
        <v>76.243165270862704</v>
      </c>
      <c r="N134">
        <v>0.97769977268521002</v>
      </c>
      <c r="O134">
        <v>1.2547762063161501</v>
      </c>
      <c r="P134">
        <v>81.840731070496105</v>
      </c>
      <c r="Q134">
        <v>4.7717641252211999E-2</v>
      </c>
    </row>
    <row r="135" spans="1:17" x14ac:dyDescent="0.3">
      <c r="A135" t="s">
        <v>343</v>
      </c>
      <c r="B135" t="s">
        <v>344</v>
      </c>
      <c r="C135" t="s">
        <v>3154</v>
      </c>
      <c r="D135" t="s">
        <v>345</v>
      </c>
      <c r="E135">
        <v>74206.054106274998</v>
      </c>
      <c r="F135">
        <v>12401.45</v>
      </c>
      <c r="G135">
        <v>113.64643611545</v>
      </c>
      <c r="H135">
        <v>1.7259379380027</v>
      </c>
      <c r="I135">
        <v>65.020672795911196</v>
      </c>
      <c r="J135">
        <v>-6.8773280507563799</v>
      </c>
      <c r="K135">
        <v>11996.3149177913</v>
      </c>
      <c r="L135">
        <v>9241.4824439065505</v>
      </c>
      <c r="M135">
        <v>43.664374893313997</v>
      </c>
      <c r="N135">
        <v>1.5257546191521001</v>
      </c>
      <c r="O135">
        <v>9.98552588608589</v>
      </c>
      <c r="P135">
        <v>161.99600714066901</v>
      </c>
      <c r="Q135">
        <v>0.12258198586675099</v>
      </c>
    </row>
    <row r="136" spans="1:17" x14ac:dyDescent="0.3">
      <c r="A136" t="s">
        <v>346</v>
      </c>
      <c r="B136" t="s">
        <v>347</v>
      </c>
      <c r="C136" t="s">
        <v>3151</v>
      </c>
      <c r="D136" t="s">
        <v>124</v>
      </c>
      <c r="E136">
        <v>74160</v>
      </c>
      <c r="F136">
        <v>927</v>
      </c>
      <c r="G136">
        <v>3.4019692023749899</v>
      </c>
      <c r="H136">
        <v>-2.0670011241585602</v>
      </c>
      <c r="I136">
        <v>-12.096107605775099</v>
      </c>
      <c r="J136">
        <v>1.5038210515114701</v>
      </c>
      <c r="K136">
        <v>957.726541253459</v>
      </c>
      <c r="L136">
        <v>926.02901512209803</v>
      </c>
      <c r="M136">
        <v>41.165371759460399</v>
      </c>
      <c r="N136">
        <v>0.67708666767762105</v>
      </c>
      <c r="O136">
        <v>22.858683926645</v>
      </c>
      <c r="P136">
        <v>45.857918338447</v>
      </c>
      <c r="Q136">
        <v>1.9269805441000001E-3</v>
      </c>
    </row>
    <row r="137" spans="1:17" x14ac:dyDescent="0.3">
      <c r="A137" t="s">
        <v>348</v>
      </c>
      <c r="B137" t="s">
        <v>349</v>
      </c>
      <c r="C137" t="s">
        <v>3149</v>
      </c>
      <c r="D137" t="s">
        <v>127</v>
      </c>
      <c r="E137">
        <v>72406.016105479997</v>
      </c>
      <c r="F137">
        <v>1555.15</v>
      </c>
      <c r="G137">
        <v>13.635676458251501</v>
      </c>
      <c r="H137">
        <v>-6.9349130795093696</v>
      </c>
      <c r="I137">
        <v>23.2217689857784</v>
      </c>
      <c r="J137">
        <v>-1.51377282621897</v>
      </c>
      <c r="K137">
        <v>1592.9163099231901</v>
      </c>
      <c r="L137">
        <v>1395.3647355804201</v>
      </c>
      <c r="M137">
        <v>38.836378636912301</v>
      </c>
      <c r="N137">
        <v>0.72609582103737702</v>
      </c>
      <c r="O137">
        <v>16.0338231038806</v>
      </c>
      <c r="P137">
        <v>55.158136286540902</v>
      </c>
      <c r="Q137">
        <v>9.1030194514423998E-2</v>
      </c>
    </row>
    <row r="138" spans="1:17" x14ac:dyDescent="0.3">
      <c r="A138" t="s">
        <v>350</v>
      </c>
      <c r="B138" t="s">
        <v>351</v>
      </c>
      <c r="C138" t="s">
        <v>3144</v>
      </c>
      <c r="D138" t="s">
        <v>24</v>
      </c>
      <c r="E138">
        <v>71746.484626509002</v>
      </c>
      <c r="F138">
        <v>23.14</v>
      </c>
      <c r="G138">
        <v>-5.3776788582680903E-2</v>
      </c>
      <c r="H138">
        <v>-6.5961482520596997</v>
      </c>
      <c r="I138">
        <v>-13.0166725783919</v>
      </c>
      <c r="J138">
        <v>-0.92630096174334897</v>
      </c>
      <c r="K138">
        <v>24.2199625968668</v>
      </c>
      <c r="L138">
        <v>23.136845774194502</v>
      </c>
      <c r="M138">
        <v>21.060727621868299</v>
      </c>
      <c r="N138">
        <v>0.43732570030475798</v>
      </c>
      <c r="O138">
        <v>41.961970613656</v>
      </c>
      <c r="P138">
        <v>47.388535031847098</v>
      </c>
      <c r="Q138">
        <v>5.4475477216636002E-2</v>
      </c>
    </row>
    <row r="139" spans="1:17" x14ac:dyDescent="0.3">
      <c r="A139" t="s">
        <v>352</v>
      </c>
      <c r="B139" t="s">
        <v>353</v>
      </c>
      <c r="C139" t="s">
        <v>3155</v>
      </c>
      <c r="D139" t="s">
        <v>199</v>
      </c>
      <c r="E139">
        <v>71619.461261639997</v>
      </c>
      <c r="F139">
        <v>243.9</v>
      </c>
      <c r="G139">
        <v>6.13017377062513</v>
      </c>
      <c r="H139">
        <v>-3.21466707704935</v>
      </c>
      <c r="I139">
        <v>32.948737888718803</v>
      </c>
      <c r="J139">
        <v>-1.0291927791072899</v>
      </c>
      <c r="K139">
        <v>244.50853399553799</v>
      </c>
      <c r="L139">
        <v>210.502833907103</v>
      </c>
      <c r="M139">
        <v>26.1718246056165</v>
      </c>
      <c r="N139">
        <v>0.67988304699209401</v>
      </c>
      <c r="O139">
        <v>8.5075850758507396</v>
      </c>
      <c r="P139">
        <v>54.807997461123399</v>
      </c>
      <c r="Q139">
        <v>8.7282872942514994E-2</v>
      </c>
    </row>
    <row r="140" spans="1:17" x14ac:dyDescent="0.3">
      <c r="A140" t="s">
        <v>354</v>
      </c>
      <c r="B140" t="s">
        <v>355</v>
      </c>
      <c r="C140" t="s">
        <v>3144</v>
      </c>
      <c r="D140" t="s">
        <v>40</v>
      </c>
      <c r="E140">
        <v>70640.915999999997</v>
      </c>
      <c r="F140">
        <v>402.65</v>
      </c>
      <c r="G140">
        <v>54.584099165913102</v>
      </c>
      <c r="H140">
        <v>-5.4916313402138899</v>
      </c>
      <c r="I140">
        <v>2.1484761578264</v>
      </c>
      <c r="J140">
        <v>-5.5416100154857002</v>
      </c>
      <c r="K140">
        <v>396.40078686105301</v>
      </c>
      <c r="L140">
        <v>350.03553197166002</v>
      </c>
      <c r="M140">
        <v>49.602738995495201</v>
      </c>
      <c r="N140">
        <v>0.97320986049129499</v>
      </c>
      <c r="O140">
        <v>16.180305476219999</v>
      </c>
      <c r="P140">
        <v>98.839506172839407</v>
      </c>
      <c r="Q140">
        <v>0.107277233769405</v>
      </c>
    </row>
    <row r="141" spans="1:17" x14ac:dyDescent="0.3">
      <c r="A141" t="s">
        <v>356</v>
      </c>
      <c r="B141" t="s">
        <v>357</v>
      </c>
      <c r="C141" t="s">
        <v>3144</v>
      </c>
      <c r="D141" t="s">
        <v>34</v>
      </c>
      <c r="E141">
        <v>70446.2162063</v>
      </c>
      <c r="F141">
        <v>523</v>
      </c>
      <c r="G141">
        <v>5.7411327934769796</v>
      </c>
      <c r="H141">
        <v>-8.6439564989215505</v>
      </c>
      <c r="I141">
        <v>-15.422268171052499</v>
      </c>
      <c r="J141">
        <v>-5.9506591476253501</v>
      </c>
      <c r="K141">
        <v>554.06535670359801</v>
      </c>
      <c r="L141">
        <v>509.755095694087</v>
      </c>
      <c r="M141">
        <v>32.025088302518199</v>
      </c>
      <c r="N141">
        <v>1.2230272900538901</v>
      </c>
      <c r="O141">
        <v>20.975143403441599</v>
      </c>
      <c r="P141">
        <v>37.559179379273999</v>
      </c>
      <c r="Q141">
        <v>0.16173366182408699</v>
      </c>
    </row>
    <row r="142" spans="1:17" x14ac:dyDescent="0.3">
      <c r="A142" t="s">
        <v>358</v>
      </c>
      <c r="B142" t="s">
        <v>359</v>
      </c>
      <c r="C142" t="s">
        <v>3154</v>
      </c>
      <c r="D142" t="s">
        <v>86</v>
      </c>
      <c r="E142">
        <v>70221.725011514995</v>
      </c>
      <c r="F142">
        <v>602.35</v>
      </c>
      <c r="G142">
        <v>-25.666395574444302</v>
      </c>
      <c r="H142">
        <v>12.1183079709352</v>
      </c>
      <c r="I142">
        <v>-6.3490766353435903</v>
      </c>
      <c r="J142">
        <v>5.6114695979587399</v>
      </c>
      <c r="K142">
        <v>551.7713812874</v>
      </c>
      <c r="L142">
        <v>541.89000278478295</v>
      </c>
      <c r="M142">
        <v>75.946453274920501</v>
      </c>
      <c r="N142">
        <v>0.89693922618906896</v>
      </c>
      <c r="O142">
        <v>12.849672117539599</v>
      </c>
      <c r="P142">
        <v>37.209567198177602</v>
      </c>
      <c r="Q142">
        <v>-7.5603623558415003E-2</v>
      </c>
    </row>
    <row r="143" spans="1:17" x14ac:dyDescent="0.3">
      <c r="A143" t="s">
        <v>360</v>
      </c>
      <c r="B143" t="s">
        <v>361</v>
      </c>
      <c r="C143" t="s">
        <v>3158</v>
      </c>
      <c r="D143" t="s">
        <v>163</v>
      </c>
      <c r="E143">
        <v>70044.122985649999</v>
      </c>
      <c r="F143">
        <v>4617.25</v>
      </c>
      <c r="G143">
        <v>-0.26742934316843697</v>
      </c>
      <c r="H143">
        <v>-6.6852093509297994E-2</v>
      </c>
      <c r="I143">
        <v>15.5670366524696</v>
      </c>
      <c r="J143">
        <v>3.6434614281409798</v>
      </c>
      <c r="K143">
        <v>4257.7634405661902</v>
      </c>
      <c r="L143">
        <v>3855.0236083345499</v>
      </c>
      <c r="M143">
        <v>69.871313336461498</v>
      </c>
      <c r="N143">
        <v>0.81090382630131297</v>
      </c>
      <c r="O143">
        <v>0.946450809464494</v>
      </c>
      <c r="P143">
        <v>43.392857142857103</v>
      </c>
      <c r="Q143">
        <v>1.0839112883648E-2</v>
      </c>
    </row>
    <row r="144" spans="1:17" x14ac:dyDescent="0.3">
      <c r="A144" t="s">
        <v>362</v>
      </c>
      <c r="B144" t="s">
        <v>363</v>
      </c>
      <c r="C144" t="s">
        <v>3146</v>
      </c>
      <c r="D144" t="s">
        <v>364</v>
      </c>
      <c r="E144">
        <v>69655.049614260002</v>
      </c>
      <c r="F144">
        <v>1924.2</v>
      </c>
      <c r="G144">
        <v>21.0260129868592</v>
      </c>
      <c r="H144">
        <v>4.24230934458725</v>
      </c>
      <c r="I144">
        <v>18.6719196838072</v>
      </c>
      <c r="J144">
        <v>-0.12545861085356999</v>
      </c>
      <c r="K144">
        <v>1768.3384607788801</v>
      </c>
      <c r="L144">
        <v>1555.62527172092</v>
      </c>
      <c r="M144">
        <v>58.585667501846402</v>
      </c>
      <c r="N144">
        <v>0.69336435207737601</v>
      </c>
      <c r="O144">
        <v>3.5339361812701302</v>
      </c>
      <c r="P144">
        <v>64.468567032779106</v>
      </c>
      <c r="Q144">
        <v>6.2094718912497002E-2</v>
      </c>
    </row>
    <row r="145" spans="1:17" x14ac:dyDescent="0.3">
      <c r="A145" t="s">
        <v>365</v>
      </c>
      <c r="B145" t="s">
        <v>366</v>
      </c>
      <c r="C145" t="s">
        <v>3155</v>
      </c>
      <c r="D145" t="s">
        <v>367</v>
      </c>
      <c r="E145">
        <v>68428.104600299994</v>
      </c>
      <c r="F145">
        <v>5386.9</v>
      </c>
      <c r="G145">
        <v>-8.3339742131783403</v>
      </c>
      <c r="H145">
        <v>1.5889715259241699</v>
      </c>
      <c r="I145">
        <v>22.877781309842</v>
      </c>
      <c r="J145">
        <v>1.4152797627148701</v>
      </c>
      <c r="K145">
        <v>5387.0755172701502</v>
      </c>
      <c r="L145">
        <v>4887.7707393499304</v>
      </c>
      <c r="M145">
        <v>59.6535798713305</v>
      </c>
      <c r="N145">
        <v>0.82917094222410503</v>
      </c>
      <c r="O145">
        <v>19.920547996064499</v>
      </c>
      <c r="P145">
        <v>49.594557067481198</v>
      </c>
      <c r="Q145">
        <v>9.9060576842312995E-2</v>
      </c>
    </row>
    <row r="146" spans="1:17" x14ac:dyDescent="0.3">
      <c r="A146" t="s">
        <v>368</v>
      </c>
      <c r="B146" t="s">
        <v>369</v>
      </c>
      <c r="C146" t="s">
        <v>3154</v>
      </c>
      <c r="D146" t="s">
        <v>81</v>
      </c>
      <c r="E146">
        <v>66266.986891139997</v>
      </c>
      <c r="F146">
        <v>642.6</v>
      </c>
      <c r="G146">
        <v>133.87417967165899</v>
      </c>
      <c r="H146">
        <v>18.937549948207899</v>
      </c>
      <c r="I146">
        <v>51.289662074227202</v>
      </c>
      <c r="J146">
        <v>6.3342647805314298</v>
      </c>
      <c r="K146">
        <v>560.39485703531204</v>
      </c>
      <c r="L146">
        <v>433.96284842008998</v>
      </c>
      <c r="M146">
        <v>69.106373363084103</v>
      </c>
      <c r="N146">
        <v>1.40791744323789</v>
      </c>
      <c r="O146">
        <v>3.1356987239340199</v>
      </c>
      <c r="P146">
        <v>216.863905325443</v>
      </c>
      <c r="Q146">
        <v>0.23847197070467099</v>
      </c>
    </row>
    <row r="147" spans="1:17" x14ac:dyDescent="0.3">
      <c r="A147" t="s">
        <v>370</v>
      </c>
      <c r="B147" t="s">
        <v>371</v>
      </c>
      <c r="C147" t="s">
        <v>3156</v>
      </c>
      <c r="D147" t="s">
        <v>92</v>
      </c>
      <c r="E147">
        <v>64347.116375730002</v>
      </c>
      <c r="F147">
        <v>311.7</v>
      </c>
      <c r="G147">
        <v>72.3417427116798</v>
      </c>
      <c r="H147">
        <v>-6.5019840740838504</v>
      </c>
      <c r="I147">
        <v>12.2440410274115</v>
      </c>
      <c r="J147">
        <v>-4.4307658954510396</v>
      </c>
      <c r="K147">
        <v>316.20299705528498</v>
      </c>
      <c r="L147">
        <v>263.67375650868598</v>
      </c>
      <c r="M147">
        <v>42.651432401812102</v>
      </c>
      <c r="N147">
        <v>0.81738990679088397</v>
      </c>
      <c r="O147">
        <v>15.8004491498235</v>
      </c>
      <c r="P147">
        <v>119.198312236286</v>
      </c>
    </row>
    <row r="148" spans="1:17" x14ac:dyDescent="0.3">
      <c r="A148" t="s">
        <v>372</v>
      </c>
      <c r="B148" t="s">
        <v>373</v>
      </c>
      <c r="C148" t="s">
        <v>3148</v>
      </c>
      <c r="D148" t="s">
        <v>54</v>
      </c>
      <c r="E148">
        <v>63533.713035840003</v>
      </c>
      <c r="F148">
        <v>29899.200000000001</v>
      </c>
      <c r="G148">
        <v>4.2661451154560899</v>
      </c>
      <c r="H148">
        <v>6.4123455925055204</v>
      </c>
      <c r="I148">
        <v>-1.0559859653224599</v>
      </c>
      <c r="J148">
        <v>-4.4974380676380703E-2</v>
      </c>
      <c r="K148">
        <v>28483.862123913001</v>
      </c>
      <c r="L148">
        <v>26689.358243631599</v>
      </c>
      <c r="M148">
        <v>65.993450828823896</v>
      </c>
      <c r="N148">
        <v>0.84959290271806098</v>
      </c>
      <c r="O148">
        <v>2.0796543051318999</v>
      </c>
      <c r="P148">
        <v>35.905454545454504</v>
      </c>
      <c r="Q148">
        <v>2.3407589316695E-2</v>
      </c>
    </row>
    <row r="149" spans="1:17" x14ac:dyDescent="0.3">
      <c r="A149" t="s">
        <v>374</v>
      </c>
      <c r="B149" t="s">
        <v>375</v>
      </c>
      <c r="C149" t="s">
        <v>3157</v>
      </c>
      <c r="D149" t="s">
        <v>138</v>
      </c>
      <c r="E149">
        <v>63361.325819619997</v>
      </c>
      <c r="F149">
        <v>1742.6</v>
      </c>
      <c r="G149">
        <v>19.808551740880802</v>
      </c>
      <c r="H149">
        <v>-3.9756263204629998</v>
      </c>
      <c r="I149">
        <v>17.3569781850859</v>
      </c>
      <c r="J149">
        <v>-0.67841588154119903</v>
      </c>
      <c r="K149">
        <v>1750.0864624497599</v>
      </c>
      <c r="L149">
        <v>1571.1348770509001</v>
      </c>
      <c r="M149">
        <v>45.549254867542402</v>
      </c>
      <c r="N149">
        <v>0.65566733590111104</v>
      </c>
      <c r="O149">
        <v>12.076781820268501</v>
      </c>
      <c r="P149">
        <v>65.788221862810303</v>
      </c>
      <c r="Q149">
        <v>0.103533703097864</v>
      </c>
    </row>
    <row r="150" spans="1:17" x14ac:dyDescent="0.3">
      <c r="A150" t="s">
        <v>376</v>
      </c>
      <c r="B150" t="s">
        <v>377</v>
      </c>
      <c r="C150" t="s">
        <v>3158</v>
      </c>
      <c r="D150" t="s">
        <v>378</v>
      </c>
      <c r="E150">
        <v>63037.751707080002</v>
      </c>
      <c r="F150">
        <v>974.2</v>
      </c>
      <c r="G150">
        <v>54.525968233389797</v>
      </c>
      <c r="H150">
        <v>-4.4795334624220704</v>
      </c>
      <c r="I150">
        <v>31.556265647227001</v>
      </c>
      <c r="J150">
        <v>0.38821557171858201</v>
      </c>
      <c r="K150">
        <v>962.96611625896503</v>
      </c>
      <c r="L150">
        <v>810.32820096621799</v>
      </c>
      <c r="M150">
        <v>45.548912238970601</v>
      </c>
      <c r="N150">
        <v>0.28759975604619697</v>
      </c>
      <c r="O150">
        <v>21.843563949907601</v>
      </c>
      <c r="P150">
        <v>102.32606438213899</v>
      </c>
      <c r="Q150">
        <v>0.15276726481689601</v>
      </c>
    </row>
    <row r="151" spans="1:17" x14ac:dyDescent="0.3">
      <c r="A151" t="s">
        <v>379</v>
      </c>
      <c r="B151" t="s">
        <v>380</v>
      </c>
      <c r="C151" t="s">
        <v>3158</v>
      </c>
      <c r="D151" t="s">
        <v>274</v>
      </c>
      <c r="E151">
        <v>62904.363621454999</v>
      </c>
      <c r="F151">
        <v>7375.85</v>
      </c>
      <c r="G151">
        <v>-11.8957472627295</v>
      </c>
      <c r="H151">
        <v>-6.7726421700462804</v>
      </c>
      <c r="I151">
        <v>14.010263875397399</v>
      </c>
      <c r="J151">
        <v>2.8178641974811498</v>
      </c>
      <c r="K151">
        <v>7715.2813863925603</v>
      </c>
      <c r="L151">
        <v>7172.90100714235</v>
      </c>
      <c r="M151">
        <v>53.664342186768998</v>
      </c>
      <c r="N151">
        <v>0.62333683539867502</v>
      </c>
      <c r="O151">
        <v>34.697017970810101</v>
      </c>
      <c r="P151">
        <v>38.513615023474102</v>
      </c>
      <c r="Q151">
        <v>0.113090587722212</v>
      </c>
    </row>
    <row r="152" spans="1:17" x14ac:dyDescent="0.3">
      <c r="A152" t="s">
        <v>381</v>
      </c>
      <c r="B152" t="s">
        <v>382</v>
      </c>
      <c r="C152" t="s">
        <v>3157</v>
      </c>
      <c r="D152" t="s">
        <v>138</v>
      </c>
      <c r="E152">
        <v>62521.031198379998</v>
      </c>
      <c r="F152">
        <v>3497.8</v>
      </c>
      <c r="G152">
        <v>61.629419989545497</v>
      </c>
      <c r="H152">
        <v>6.3563992661633799</v>
      </c>
      <c r="I152">
        <v>15.555620071421799</v>
      </c>
      <c r="J152">
        <v>-3.8038013650628599</v>
      </c>
      <c r="K152">
        <v>3551.3185637942001</v>
      </c>
      <c r="L152">
        <v>3033.4903282540699</v>
      </c>
      <c r="M152">
        <v>37.7052177814369</v>
      </c>
      <c r="N152">
        <v>0.98268896373262105</v>
      </c>
      <c r="O152">
        <v>18.274343873291699</v>
      </c>
      <c r="P152">
        <v>102.413124620236</v>
      </c>
      <c r="Q152">
        <v>0.19863255574147601</v>
      </c>
    </row>
    <row r="153" spans="1:17" x14ac:dyDescent="0.3">
      <c r="A153" t="s">
        <v>383</v>
      </c>
      <c r="B153" t="s">
        <v>384</v>
      </c>
      <c r="C153" t="s">
        <v>3151</v>
      </c>
      <c r="D153" t="s">
        <v>385</v>
      </c>
      <c r="E153">
        <v>62243.508293394902</v>
      </c>
      <c r="F153">
        <v>217.85</v>
      </c>
      <c r="G153">
        <v>22.837690732518499</v>
      </c>
      <c r="H153">
        <v>11.111856006323199</v>
      </c>
      <c r="I153">
        <v>25.168498696687799</v>
      </c>
      <c r="J153">
        <v>4.7399688180651101</v>
      </c>
      <c r="K153">
        <v>196.411077078262</v>
      </c>
      <c r="L153">
        <v>176.22966553678299</v>
      </c>
      <c r="M153">
        <v>64.336837240712697</v>
      </c>
      <c r="N153">
        <v>1.0768831613126999</v>
      </c>
      <c r="O153">
        <v>5.4854257516639899</v>
      </c>
      <c r="P153">
        <v>59.597069597069499</v>
      </c>
      <c r="Q153">
        <v>-6.4743532605117005E-2</v>
      </c>
    </row>
    <row r="154" spans="1:17" x14ac:dyDescent="0.3">
      <c r="A154" t="s">
        <v>386</v>
      </c>
      <c r="B154" t="s">
        <v>387</v>
      </c>
      <c r="C154" t="s">
        <v>3149</v>
      </c>
      <c r="D154" t="s">
        <v>206</v>
      </c>
      <c r="E154">
        <v>61492.947799499998</v>
      </c>
      <c r="F154">
        <v>1101.7</v>
      </c>
      <c r="G154">
        <v>49.769065495749601</v>
      </c>
      <c r="H154">
        <v>9.2864068844501393</v>
      </c>
      <c r="I154">
        <v>60.025458888101298</v>
      </c>
      <c r="J154">
        <v>-5.9180106981610097</v>
      </c>
      <c r="K154">
        <v>1064.1460399748401</v>
      </c>
      <c r="L154">
        <v>859.33495954024897</v>
      </c>
      <c r="M154">
        <v>31.6014541493747</v>
      </c>
      <c r="N154">
        <v>0.95785160941565195</v>
      </c>
      <c r="O154">
        <v>13.914858854497499</v>
      </c>
      <c r="P154">
        <v>100.820269777615</v>
      </c>
      <c r="Q154">
        <v>0.13369207977427799</v>
      </c>
    </row>
    <row r="155" spans="1:17" x14ac:dyDescent="0.3">
      <c r="A155" t="s">
        <v>388</v>
      </c>
      <c r="B155" t="s">
        <v>389</v>
      </c>
      <c r="C155" t="s">
        <v>3152</v>
      </c>
      <c r="D155" t="s">
        <v>390</v>
      </c>
      <c r="E155">
        <v>60859.891686950003</v>
      </c>
      <c r="F155">
        <v>207.67</v>
      </c>
      <c r="G155">
        <v>17.901616621978398</v>
      </c>
      <c r="H155">
        <v>-8.8358857785782696</v>
      </c>
      <c r="I155">
        <v>-20.115194880129401</v>
      </c>
      <c r="J155">
        <v>-3.29201324593389</v>
      </c>
      <c r="K155">
        <v>229.63655239800701</v>
      </c>
      <c r="L155">
        <v>220.65228201511101</v>
      </c>
      <c r="M155">
        <v>26.664226592493101</v>
      </c>
      <c r="N155">
        <v>0.7989965661142</v>
      </c>
      <c r="O155">
        <v>37.8870323108778</v>
      </c>
      <c r="P155">
        <v>53.092517508293298</v>
      </c>
      <c r="Q155">
        <v>7.9972795662394999E-2</v>
      </c>
    </row>
    <row r="156" spans="1:17" x14ac:dyDescent="0.3">
      <c r="A156" t="s">
        <v>391</v>
      </c>
      <c r="B156" t="s">
        <v>392</v>
      </c>
      <c r="C156" t="s">
        <v>3149</v>
      </c>
      <c r="D156" t="s">
        <v>206</v>
      </c>
      <c r="E156">
        <v>60396.519606349997</v>
      </c>
      <c r="F156">
        <v>3864.05</v>
      </c>
      <c r="G156">
        <v>-21.024007963606401</v>
      </c>
      <c r="H156">
        <v>-4.9084003767720601</v>
      </c>
      <c r="I156">
        <v>23.667854167895499</v>
      </c>
      <c r="J156">
        <v>-1.3630885034665701</v>
      </c>
      <c r="K156">
        <v>4026.4953998218798</v>
      </c>
      <c r="L156">
        <v>3703.9681478422399</v>
      </c>
      <c r="M156">
        <v>42.817691340693898</v>
      </c>
      <c r="N156">
        <v>0.47564160300679098</v>
      </c>
      <c r="O156">
        <v>28.1298119848345</v>
      </c>
      <c r="P156">
        <v>47.923206492611598</v>
      </c>
      <c r="Q156">
        <v>0.10897600607708501</v>
      </c>
    </row>
    <row r="157" spans="1:17" x14ac:dyDescent="0.3">
      <c r="A157" t="s">
        <v>393</v>
      </c>
      <c r="B157" t="s">
        <v>394</v>
      </c>
      <c r="C157" t="s">
        <v>3154</v>
      </c>
      <c r="D157" t="s">
        <v>345</v>
      </c>
      <c r="E157">
        <v>60153.191308300004</v>
      </c>
      <c r="F157">
        <v>1778.65</v>
      </c>
      <c r="G157">
        <v>70.255463330375605</v>
      </c>
      <c r="H157">
        <v>21.751421942065999</v>
      </c>
      <c r="I157">
        <v>54.8036325611859</v>
      </c>
      <c r="J157">
        <v>2.4511004933395002</v>
      </c>
      <c r="K157">
        <v>1591.47084645991</v>
      </c>
      <c r="L157">
        <v>1310.92833507559</v>
      </c>
      <c r="M157">
        <v>72.600925766245894</v>
      </c>
      <c r="N157">
        <v>1.16098874208536</v>
      </c>
      <c r="O157">
        <v>2.8167430354482299</v>
      </c>
      <c r="P157">
        <v>120.48469071525901</v>
      </c>
      <c r="Q157">
        <v>2.5974765569353998E-2</v>
      </c>
    </row>
    <row r="158" spans="1:17" hidden="1" x14ac:dyDescent="0.3">
      <c r="A158" t="s">
        <v>395</v>
      </c>
      <c r="B158" t="s">
        <v>396</v>
      </c>
      <c r="C158" t="s">
        <v>3159</v>
      </c>
      <c r="D158" t="s">
        <v>130</v>
      </c>
      <c r="E158">
        <v>59982.844943802003</v>
      </c>
      <c r="F158">
        <v>223.17</v>
      </c>
      <c r="G158">
        <v>246.13535364619901</v>
      </c>
      <c r="H158">
        <v>-10.880816282760099</v>
      </c>
      <c r="I158">
        <v>47.304198020032103</v>
      </c>
      <c r="J158">
        <v>-4.0220606695203598</v>
      </c>
      <c r="K158">
        <v>236.41474577056101</v>
      </c>
      <c r="M158">
        <v>21.780455915231499</v>
      </c>
      <c r="N158">
        <v>0.36307877492579699</v>
      </c>
      <c r="O158">
        <v>38.9075592597571</v>
      </c>
      <c r="P158">
        <v>376.85897435897402</v>
      </c>
    </row>
    <row r="159" spans="1:17" hidden="1" x14ac:dyDescent="0.3">
      <c r="A159" t="s">
        <v>397</v>
      </c>
      <c r="B159" t="s">
        <v>398</v>
      </c>
      <c r="C159" t="s">
        <v>3159</v>
      </c>
      <c r="D159" t="s">
        <v>27</v>
      </c>
      <c r="E159">
        <v>59835</v>
      </c>
      <c r="F159">
        <v>1196.7</v>
      </c>
      <c r="G159">
        <v>21.3266299280147</v>
      </c>
      <c r="H159">
        <v>3.0387951373619</v>
      </c>
      <c r="I159">
        <v>36.2810519063827</v>
      </c>
      <c r="J159">
        <v>-3.5507329869485602</v>
      </c>
      <c r="K159">
        <v>1137.3629285299601</v>
      </c>
      <c r="M159">
        <v>53.084334663607102</v>
      </c>
      <c r="N159">
        <v>0.43137817573130599</v>
      </c>
      <c r="O159">
        <v>14.364502381549199</v>
      </c>
      <c r="P159">
        <v>58.503311258278103</v>
      </c>
    </row>
    <row r="160" spans="1:17" x14ac:dyDescent="0.3">
      <c r="A160" t="s">
        <v>399</v>
      </c>
      <c r="B160" t="s">
        <v>400</v>
      </c>
      <c r="C160" t="s">
        <v>3152</v>
      </c>
      <c r="D160" t="s">
        <v>127</v>
      </c>
      <c r="E160">
        <v>59344.93075716</v>
      </c>
      <c r="F160">
        <v>720.7</v>
      </c>
      <c r="G160">
        <v>12.197609486873899</v>
      </c>
      <c r="H160">
        <v>6.0229181777823699</v>
      </c>
      <c r="I160">
        <v>-6.1529746296816601</v>
      </c>
      <c r="J160">
        <v>-6.3611799541771603</v>
      </c>
      <c r="K160">
        <v>736.71503508982698</v>
      </c>
      <c r="L160">
        <v>666.495539662645</v>
      </c>
      <c r="M160">
        <v>44.990844603419703</v>
      </c>
      <c r="N160">
        <v>1.4826639981157601</v>
      </c>
      <c r="O160">
        <v>17.6633828222561</v>
      </c>
      <c r="P160">
        <v>68.722931054664599</v>
      </c>
      <c r="Q160">
        <v>0.16996043772720801</v>
      </c>
    </row>
    <row r="161" spans="1:17" x14ac:dyDescent="0.3">
      <c r="A161" t="s">
        <v>401</v>
      </c>
      <c r="B161" t="s">
        <v>402</v>
      </c>
      <c r="C161" t="s">
        <v>3143</v>
      </c>
      <c r="D161" t="s">
        <v>292</v>
      </c>
      <c r="E161">
        <v>59079.569295929999</v>
      </c>
      <c r="F161">
        <v>5582.1</v>
      </c>
      <c r="G161">
        <v>-5.8997152574638401</v>
      </c>
      <c r="H161">
        <v>10.467299215085401</v>
      </c>
      <c r="I161">
        <v>-4.9541000679265697</v>
      </c>
      <c r="J161">
        <v>-0.79623668694223904</v>
      </c>
      <c r="K161">
        <v>5267.7973229764302</v>
      </c>
      <c r="L161">
        <v>4987.2770110661104</v>
      </c>
      <c r="M161">
        <v>51.933770582948902</v>
      </c>
      <c r="N161">
        <v>1.0071423824199099</v>
      </c>
      <c r="O161">
        <v>7.48642983823291</v>
      </c>
      <c r="P161">
        <v>35.784480661639499</v>
      </c>
      <c r="Q161">
        <v>1.5819383872310001E-3</v>
      </c>
    </row>
    <row r="162" spans="1:17" x14ac:dyDescent="0.3">
      <c r="A162" t="s">
        <v>403</v>
      </c>
      <c r="B162" t="s">
        <v>404</v>
      </c>
      <c r="C162" t="s">
        <v>3144</v>
      </c>
      <c r="D162" t="s">
        <v>34</v>
      </c>
      <c r="E162">
        <v>57962.4852372479</v>
      </c>
      <c r="F162">
        <v>49.03</v>
      </c>
      <c r="G162">
        <v>7.9643440964045498</v>
      </c>
      <c r="H162">
        <v>-7.8463263562938996</v>
      </c>
      <c r="I162">
        <v>-21.714769829977499</v>
      </c>
      <c r="J162">
        <v>-2.7155492444615899</v>
      </c>
      <c r="K162">
        <v>52.716693188288602</v>
      </c>
      <c r="L162">
        <v>49.847994950410303</v>
      </c>
      <c r="M162">
        <v>16.182913340144001</v>
      </c>
      <c r="N162">
        <v>0.34929139813955601</v>
      </c>
      <c r="O162">
        <v>44.095451764225999</v>
      </c>
      <c r="P162">
        <v>49.938837920489199</v>
      </c>
      <c r="Q162">
        <v>0.11634481544276699</v>
      </c>
    </row>
    <row r="163" spans="1:17" x14ac:dyDescent="0.3">
      <c r="A163" t="s">
        <v>405</v>
      </c>
      <c r="B163" t="s">
        <v>406</v>
      </c>
      <c r="C163" t="s">
        <v>3156</v>
      </c>
      <c r="D163" t="s">
        <v>407</v>
      </c>
      <c r="E163">
        <v>57697.1282838599</v>
      </c>
      <c r="F163">
        <v>946.95</v>
      </c>
      <c r="G163">
        <v>3.2679599711726501</v>
      </c>
      <c r="H163">
        <v>-8.1638379062201807</v>
      </c>
      <c r="I163">
        <v>-11.780967247522</v>
      </c>
      <c r="J163">
        <v>-1.3702131870071499</v>
      </c>
      <c r="K163">
        <v>997.06667433265397</v>
      </c>
      <c r="L163">
        <v>947.44673385625504</v>
      </c>
      <c r="M163">
        <v>32.3888269928079</v>
      </c>
      <c r="N163">
        <v>0.80016965112902405</v>
      </c>
      <c r="O163">
        <v>24.610591900311501</v>
      </c>
      <c r="P163">
        <v>40.873252008330802</v>
      </c>
      <c r="Q163">
        <v>1.0093091519513001E-2</v>
      </c>
    </row>
    <row r="164" spans="1:17" x14ac:dyDescent="0.3">
      <c r="A164" t="s">
        <v>408</v>
      </c>
      <c r="B164" t="s">
        <v>409</v>
      </c>
      <c r="C164" t="s">
        <v>3149</v>
      </c>
      <c r="D164" t="s">
        <v>410</v>
      </c>
      <c r="E164">
        <v>57467.401071300003</v>
      </c>
      <c r="F164">
        <v>2972.7</v>
      </c>
      <c r="G164">
        <v>-3.6020168520734002</v>
      </c>
      <c r="H164">
        <v>-8.0482280650324896</v>
      </c>
      <c r="I164">
        <v>21.4567809435984</v>
      </c>
      <c r="J164">
        <v>5.8099064704636003</v>
      </c>
      <c r="K164">
        <v>2981.1280369813198</v>
      </c>
      <c r="L164">
        <v>2764.6590143911799</v>
      </c>
      <c r="M164">
        <v>65.497862139401903</v>
      </c>
      <c r="N164">
        <v>0.93099782185716695</v>
      </c>
      <c r="O164">
        <v>13.533151680290599</v>
      </c>
      <c r="P164">
        <v>35.504603883672097</v>
      </c>
      <c r="Q164">
        <v>-6.1205186645260003E-3</v>
      </c>
    </row>
    <row r="165" spans="1:17" x14ac:dyDescent="0.3">
      <c r="A165" t="s">
        <v>411</v>
      </c>
      <c r="B165" t="s">
        <v>412</v>
      </c>
      <c r="C165" t="s">
        <v>3149</v>
      </c>
      <c r="D165" t="s">
        <v>410</v>
      </c>
      <c r="E165">
        <v>56822.537033989996</v>
      </c>
      <c r="F165">
        <v>133979.29999999999</v>
      </c>
      <c r="G165">
        <v>-3.39254374000418</v>
      </c>
      <c r="H165">
        <v>-6.1313658304117098</v>
      </c>
      <c r="I165">
        <v>-18.429280613173599</v>
      </c>
      <c r="J165">
        <v>0.48821791415253202</v>
      </c>
      <c r="K165">
        <v>134671.27757853401</v>
      </c>
      <c r="L165">
        <v>128636.23872517201</v>
      </c>
      <c r="M165">
        <v>37.891687483439497</v>
      </c>
      <c r="N165">
        <v>0.68277830095924097</v>
      </c>
      <c r="O165">
        <v>13.0361182660306</v>
      </c>
      <c r="P165">
        <v>25.914477703115399</v>
      </c>
      <c r="Q165">
        <v>5.5524505210702998E-2</v>
      </c>
    </row>
    <row r="166" spans="1:17" x14ac:dyDescent="0.3">
      <c r="A166" t="s">
        <v>413</v>
      </c>
      <c r="B166" t="s">
        <v>414</v>
      </c>
      <c r="C166" t="s">
        <v>3143</v>
      </c>
      <c r="D166" t="s">
        <v>21</v>
      </c>
      <c r="E166">
        <v>56629.82849706</v>
      </c>
      <c r="F166">
        <v>2993.7</v>
      </c>
      <c r="G166">
        <v>-4.9278931385120703</v>
      </c>
      <c r="H166">
        <v>9.3477982452066097</v>
      </c>
      <c r="I166">
        <v>10.3569275053631</v>
      </c>
      <c r="J166">
        <v>-0.31350209786698902</v>
      </c>
      <c r="K166">
        <v>2848.8977788389202</v>
      </c>
      <c r="L166">
        <v>2572.5775078248498</v>
      </c>
      <c r="M166">
        <v>41.003439053443898</v>
      </c>
      <c r="N166">
        <v>0.45397792414260701</v>
      </c>
      <c r="O166">
        <v>5.7220162340916003</v>
      </c>
      <c r="P166">
        <v>44.686095403798703</v>
      </c>
      <c r="Q166">
        <v>-4.1606456501211003E-2</v>
      </c>
    </row>
    <row r="167" spans="1:17" x14ac:dyDescent="0.3">
      <c r="A167" t="s">
        <v>415</v>
      </c>
      <c r="B167" t="s">
        <v>416</v>
      </c>
      <c r="C167" t="s">
        <v>3144</v>
      </c>
      <c r="D167" t="s">
        <v>417</v>
      </c>
      <c r="E167">
        <v>56455.621288950002</v>
      </c>
      <c r="F167">
        <v>216.75</v>
      </c>
      <c r="G167">
        <v>-12.0351187947449</v>
      </c>
      <c r="H167">
        <v>-0.56001918972540998</v>
      </c>
      <c r="I167">
        <v>9.6568732058856792</v>
      </c>
      <c r="J167">
        <v>-0.55983610201460898</v>
      </c>
      <c r="K167">
        <v>220.293760745155</v>
      </c>
      <c r="L167">
        <v>205.639498065662</v>
      </c>
      <c r="M167">
        <v>41.317907710160597</v>
      </c>
      <c r="N167">
        <v>0.93142683345368704</v>
      </c>
      <c r="O167">
        <v>13.910034602076101</v>
      </c>
      <c r="P167">
        <v>39.838709677419303</v>
      </c>
      <c r="Q167">
        <v>8.3206474243193995E-2</v>
      </c>
    </row>
    <row r="168" spans="1:17" x14ac:dyDescent="0.3">
      <c r="A168" t="s">
        <v>418</v>
      </c>
      <c r="B168" t="s">
        <v>419</v>
      </c>
      <c r="C168" t="s">
        <v>3145</v>
      </c>
      <c r="D168" t="s">
        <v>27</v>
      </c>
      <c r="E168">
        <v>54886.724999999999</v>
      </c>
      <c r="F168">
        <v>1925.85</v>
      </c>
      <c r="G168">
        <v>-26.171650622329299</v>
      </c>
      <c r="H168">
        <v>1.4836168342851599</v>
      </c>
      <c r="I168">
        <v>-12.328593053644401</v>
      </c>
      <c r="J168">
        <v>-0.100210277150134</v>
      </c>
      <c r="K168">
        <v>1896.02645673132</v>
      </c>
      <c r="L168">
        <v>1815.2492536484399</v>
      </c>
      <c r="M168">
        <v>45.9443309010544</v>
      </c>
      <c r="N168">
        <v>0.760585356037635</v>
      </c>
      <c r="O168">
        <v>8.2457096866318906</v>
      </c>
      <c r="P168">
        <v>24.779707140080301</v>
      </c>
      <c r="Q168">
        <v>2.0161598945348001E-2</v>
      </c>
    </row>
    <row r="169" spans="1:17" x14ac:dyDescent="0.3">
      <c r="A169" t="s">
        <v>420</v>
      </c>
      <c r="B169" t="s">
        <v>421</v>
      </c>
      <c r="C169" t="s">
        <v>3146</v>
      </c>
      <c r="D169" t="s">
        <v>250</v>
      </c>
      <c r="E169">
        <v>54644.612143829901</v>
      </c>
      <c r="F169">
        <v>2009.8</v>
      </c>
      <c r="G169">
        <v>-4.7350632463839801</v>
      </c>
      <c r="H169">
        <v>0.221846675055554</v>
      </c>
      <c r="I169">
        <v>7.4154854965702697</v>
      </c>
      <c r="J169">
        <v>-1.1040964347868201</v>
      </c>
      <c r="K169">
        <v>2002.0566106224501</v>
      </c>
      <c r="L169">
        <v>1877.0166341628901</v>
      </c>
      <c r="M169">
        <v>65.5694775241748</v>
      </c>
      <c r="N169">
        <v>0.93555880569277095</v>
      </c>
      <c r="O169">
        <v>8.5904070056721906</v>
      </c>
      <c r="P169">
        <v>30.923066901178998</v>
      </c>
      <c r="Q169">
        <v>-5.3495413703310004E-3</v>
      </c>
    </row>
    <row r="170" spans="1:17" hidden="1" x14ac:dyDescent="0.3">
      <c r="A170" t="s">
        <v>422</v>
      </c>
      <c r="B170" t="s">
        <v>423</v>
      </c>
      <c r="C170" t="s">
        <v>3159</v>
      </c>
      <c r="D170" t="s">
        <v>106</v>
      </c>
      <c r="E170">
        <v>54482.843988319997</v>
      </c>
      <c r="F170">
        <v>1208.6500000000001</v>
      </c>
      <c r="G170">
        <v>18.089389840985</v>
      </c>
      <c r="H170">
        <v>8.3774541350718508</v>
      </c>
      <c r="I170">
        <v>33.043811819353003</v>
      </c>
      <c r="J170">
        <v>12.066225655783199</v>
      </c>
      <c r="O170">
        <v>2.1801183138211799</v>
      </c>
      <c r="P170">
        <v>50.685700037401801</v>
      </c>
    </row>
    <row r="171" spans="1:17" x14ac:dyDescent="0.3">
      <c r="A171" t="s">
        <v>424</v>
      </c>
      <c r="B171" t="s">
        <v>425</v>
      </c>
      <c r="C171" t="s">
        <v>3144</v>
      </c>
      <c r="D171" t="s">
        <v>24</v>
      </c>
      <c r="E171">
        <v>54322.171252694003</v>
      </c>
      <c r="F171">
        <v>72.62</v>
      </c>
      <c r="G171">
        <v>-50.599731801754501</v>
      </c>
      <c r="H171">
        <v>-1.0002331796769499</v>
      </c>
      <c r="I171">
        <v>-20.649044251208402</v>
      </c>
      <c r="J171">
        <v>0.67988653643443597</v>
      </c>
      <c r="K171">
        <v>75.206697862737897</v>
      </c>
      <c r="L171">
        <v>78.295808125656094</v>
      </c>
      <c r="M171">
        <v>36.534840424569801</v>
      </c>
      <c r="N171">
        <v>0.78206559452546398</v>
      </c>
      <c r="O171">
        <v>35.499862296887898</v>
      </c>
      <c r="P171">
        <v>3.1094703961380001</v>
      </c>
      <c r="Q171">
        <v>3.5208692981111997E-2</v>
      </c>
    </row>
    <row r="172" spans="1:17" x14ac:dyDescent="0.3">
      <c r="A172" t="s">
        <v>426</v>
      </c>
      <c r="B172" t="s">
        <v>427</v>
      </c>
      <c r="C172" t="s">
        <v>3144</v>
      </c>
      <c r="D172" t="s">
        <v>51</v>
      </c>
      <c r="E172">
        <v>53204.079245000001</v>
      </c>
      <c r="F172">
        <v>4828.3999999999996</v>
      </c>
      <c r="G172">
        <v>55.758759181699297</v>
      </c>
      <c r="H172">
        <v>24.075359780605002</v>
      </c>
      <c r="I172">
        <v>10.4914224571954</v>
      </c>
      <c r="J172">
        <v>-2.7066469552188299</v>
      </c>
      <c r="K172">
        <v>4466.7332759356004</v>
      </c>
      <c r="L172">
        <v>4098.3508645226902</v>
      </c>
      <c r="M172">
        <v>61.447410097174398</v>
      </c>
      <c r="N172">
        <v>1.2496476524549101</v>
      </c>
      <c r="O172">
        <v>6.9919642117471703</v>
      </c>
      <c r="P172">
        <v>84.328771306953698</v>
      </c>
      <c r="Q172">
        <v>7.3991766703560002E-2</v>
      </c>
    </row>
    <row r="173" spans="1:17" x14ac:dyDescent="0.3">
      <c r="A173" t="s">
        <v>428</v>
      </c>
      <c r="B173" t="s">
        <v>429</v>
      </c>
      <c r="C173" t="s">
        <v>3146</v>
      </c>
      <c r="D173" t="s">
        <v>177</v>
      </c>
      <c r="E173">
        <v>53173.444730559997</v>
      </c>
      <c r="F173">
        <v>16380.85</v>
      </c>
      <c r="G173">
        <v>-31.345531768364101</v>
      </c>
      <c r="H173">
        <v>-8.1803664810309797</v>
      </c>
      <c r="I173">
        <v>-8.4200483975950196</v>
      </c>
      <c r="J173">
        <v>-1.2858533844876601</v>
      </c>
      <c r="K173">
        <v>16695.530656171999</v>
      </c>
      <c r="L173">
        <v>16472.446823738501</v>
      </c>
      <c r="M173">
        <v>39.738493205653299</v>
      </c>
      <c r="N173">
        <v>1.1806491701302699</v>
      </c>
      <c r="O173">
        <v>17.515269354154299</v>
      </c>
      <c r="P173">
        <v>6.7476246953484402</v>
      </c>
      <c r="Q173">
        <v>-3.8568295578807997E-2</v>
      </c>
    </row>
    <row r="174" spans="1:17" x14ac:dyDescent="0.3">
      <c r="A174" t="s">
        <v>430</v>
      </c>
      <c r="B174" t="s">
        <v>431</v>
      </c>
      <c r="C174" t="s">
        <v>3144</v>
      </c>
      <c r="D174" t="s">
        <v>51</v>
      </c>
      <c r="E174">
        <v>53095.296228359999</v>
      </c>
      <c r="F174">
        <v>714.2</v>
      </c>
      <c r="G174">
        <v>-28.657796945556299</v>
      </c>
      <c r="H174">
        <v>9.0052125555132001</v>
      </c>
      <c r="I174">
        <v>11.3924288255264</v>
      </c>
      <c r="J174">
        <v>4.0568071463647497</v>
      </c>
      <c r="K174">
        <v>650.425858098204</v>
      </c>
      <c r="L174">
        <v>654.24080779827705</v>
      </c>
      <c r="M174">
        <v>82.365185394598996</v>
      </c>
      <c r="N174">
        <v>1.4065863645727501</v>
      </c>
      <c r="O174">
        <v>13.889666760011099</v>
      </c>
      <c r="P174">
        <v>28.986815965324102</v>
      </c>
      <c r="Q174">
        <v>4.1487955119849998E-3</v>
      </c>
    </row>
    <row r="175" spans="1:17" x14ac:dyDescent="0.3">
      <c r="A175" t="s">
        <v>432</v>
      </c>
      <c r="B175" t="s">
        <v>433</v>
      </c>
      <c r="C175" t="s">
        <v>3152</v>
      </c>
      <c r="D175" t="s">
        <v>127</v>
      </c>
      <c r="E175">
        <v>52833.548971598997</v>
      </c>
      <c r="F175">
        <v>127.91</v>
      </c>
      <c r="G175">
        <v>2.1593406396966501</v>
      </c>
      <c r="H175">
        <v>-6.9568565352137499</v>
      </c>
      <c r="I175">
        <v>-15.6182288430419</v>
      </c>
      <c r="J175">
        <v>-2.1584617432273498</v>
      </c>
      <c r="K175">
        <v>138.866670359995</v>
      </c>
      <c r="L175">
        <v>133.40415922432001</v>
      </c>
      <c r="M175">
        <v>31.078785972847399</v>
      </c>
      <c r="N175">
        <v>0.56385060465542702</v>
      </c>
      <c r="O175">
        <v>37.088577906340298</v>
      </c>
      <c r="P175">
        <v>56.3691931540342</v>
      </c>
      <c r="Q175">
        <v>-5.8311068727420002E-3</v>
      </c>
    </row>
    <row r="176" spans="1:17" x14ac:dyDescent="0.3">
      <c r="A176" t="s">
        <v>434</v>
      </c>
      <c r="B176" t="s">
        <v>435</v>
      </c>
      <c r="C176" t="s">
        <v>3144</v>
      </c>
      <c r="D176" t="s">
        <v>34</v>
      </c>
      <c r="E176">
        <v>51640.911604038003</v>
      </c>
      <c r="F176">
        <v>113.43</v>
      </c>
      <c r="G176">
        <v>-11.006954046107699</v>
      </c>
      <c r="H176">
        <v>-5.5051539433702503</v>
      </c>
      <c r="I176">
        <v>-32.034651060630097</v>
      </c>
      <c r="J176">
        <v>-0.56929836942047196</v>
      </c>
      <c r="K176">
        <v>120.26022448198</v>
      </c>
      <c r="L176">
        <v>120.569657507898</v>
      </c>
      <c r="M176">
        <v>26.267236690507701</v>
      </c>
      <c r="N176">
        <v>0.58824584075861097</v>
      </c>
      <c r="O176">
        <v>39.248875958741003</v>
      </c>
      <c r="P176">
        <v>31.2847222222222</v>
      </c>
      <c r="Q176">
        <v>7.3988566653802004E-2</v>
      </c>
    </row>
    <row r="177" spans="1:17" x14ac:dyDescent="0.3">
      <c r="A177" t="s">
        <v>436</v>
      </c>
      <c r="B177" t="s">
        <v>437</v>
      </c>
      <c r="C177" t="s">
        <v>3155</v>
      </c>
      <c r="D177" t="s">
        <v>438</v>
      </c>
      <c r="E177">
        <v>51483.709409894996</v>
      </c>
      <c r="F177">
        <v>1916.55</v>
      </c>
      <c r="G177">
        <v>-25.762442026061301</v>
      </c>
      <c r="H177">
        <v>-11.451673847222301</v>
      </c>
      <c r="I177">
        <v>-19.639377159820398</v>
      </c>
      <c r="J177">
        <v>-8.8327974747118607E-2</v>
      </c>
      <c r="K177">
        <v>2047.8182186305601</v>
      </c>
      <c r="L177">
        <v>2034.8703599369301</v>
      </c>
      <c r="M177">
        <v>41.265846943712198</v>
      </c>
      <c r="N177">
        <v>0.75444920053956499</v>
      </c>
      <c r="O177">
        <v>28.0425765046568</v>
      </c>
      <c r="P177">
        <v>10.1465517241379</v>
      </c>
      <c r="Q177">
        <v>-2.5854246510740001E-3</v>
      </c>
    </row>
    <row r="178" spans="1:17" x14ac:dyDescent="0.3">
      <c r="A178" t="s">
        <v>439</v>
      </c>
      <c r="B178" t="s">
        <v>440</v>
      </c>
      <c r="C178" t="s">
        <v>3142</v>
      </c>
      <c r="D178" t="s">
        <v>441</v>
      </c>
      <c r="E178">
        <v>51457.503018839998</v>
      </c>
      <c r="F178">
        <v>343.05</v>
      </c>
      <c r="G178">
        <v>11.901130442667201</v>
      </c>
      <c r="H178">
        <v>-5.5207740099086404</v>
      </c>
      <c r="I178">
        <v>11.789042696430601</v>
      </c>
      <c r="J178">
        <v>-2.6198545960775301</v>
      </c>
      <c r="K178">
        <v>353.88459159969102</v>
      </c>
      <c r="L178">
        <v>304.15458879569502</v>
      </c>
      <c r="M178">
        <v>23.223641831655499</v>
      </c>
      <c r="N178">
        <v>0.58771165833914796</v>
      </c>
      <c r="O178">
        <v>11.9953359568576</v>
      </c>
      <c r="P178">
        <v>78.951486697965507</v>
      </c>
      <c r="Q178">
        <v>4.3685581298920001E-2</v>
      </c>
    </row>
    <row r="179" spans="1:17" hidden="1" x14ac:dyDescent="0.3">
      <c r="A179" t="s">
        <v>442</v>
      </c>
      <c r="B179" t="s">
        <v>443</v>
      </c>
      <c r="C179" t="s">
        <v>3159</v>
      </c>
      <c r="D179" t="s">
        <v>98</v>
      </c>
      <c r="E179">
        <v>50539.288822329901</v>
      </c>
      <c r="F179">
        <v>114.58</v>
      </c>
      <c r="G179">
        <v>-0.17868144151939</v>
      </c>
      <c r="H179">
        <v>76.701280635368903</v>
      </c>
      <c r="I179">
        <v>14.7757405368486</v>
      </c>
      <c r="J179">
        <v>-6.9555189873002901</v>
      </c>
      <c r="M179">
        <v>46.706740270872103</v>
      </c>
      <c r="O179">
        <v>37.371268982370303</v>
      </c>
      <c r="P179">
        <v>50.7631578947368</v>
      </c>
    </row>
    <row r="180" spans="1:17" x14ac:dyDescent="0.3">
      <c r="A180" t="s">
        <v>444</v>
      </c>
      <c r="B180" t="s">
        <v>445</v>
      </c>
      <c r="C180" t="s">
        <v>3144</v>
      </c>
      <c r="D180" t="s">
        <v>130</v>
      </c>
      <c r="E180">
        <v>50427.860999999997</v>
      </c>
      <c r="F180">
        <v>251.9</v>
      </c>
      <c r="G180">
        <v>208.04883939835301</v>
      </c>
      <c r="H180">
        <v>-15.2992158011459</v>
      </c>
      <c r="I180">
        <v>18.0218426493824</v>
      </c>
      <c r="J180">
        <v>-8.3152876644076308</v>
      </c>
      <c r="K180">
        <v>283.880575299025</v>
      </c>
      <c r="L180">
        <v>223.75000687940999</v>
      </c>
      <c r="M180">
        <v>18.793194549352901</v>
      </c>
      <c r="N180">
        <v>0.59542722084815503</v>
      </c>
      <c r="O180">
        <v>40.412862246923297</v>
      </c>
      <c r="P180">
        <v>272.35772357723499</v>
      </c>
      <c r="Q180">
        <v>0.17127719349095599</v>
      </c>
    </row>
    <row r="181" spans="1:17" x14ac:dyDescent="0.3">
      <c r="A181" t="s">
        <v>446</v>
      </c>
      <c r="B181" t="s">
        <v>447</v>
      </c>
      <c r="C181" t="s">
        <v>3144</v>
      </c>
      <c r="D181" t="s">
        <v>34</v>
      </c>
      <c r="E181">
        <v>50418.896221055998</v>
      </c>
      <c r="F181">
        <v>58.08</v>
      </c>
      <c r="G181">
        <v>17.063582428487699</v>
      </c>
      <c r="H181">
        <v>-4.0613813390450302</v>
      </c>
      <c r="I181">
        <v>-17.4088969418037</v>
      </c>
      <c r="J181">
        <v>-1.97759570332471</v>
      </c>
      <c r="K181">
        <v>61.259064554627997</v>
      </c>
      <c r="L181">
        <v>57.760772728270503</v>
      </c>
      <c r="M181">
        <v>24.037420354492099</v>
      </c>
      <c r="N181">
        <v>0.37202920490477798</v>
      </c>
      <c r="O181">
        <v>32.403581267217596</v>
      </c>
      <c r="P181">
        <v>58.688524590163901</v>
      </c>
      <c r="Q181">
        <v>9.9439182945130003E-2</v>
      </c>
    </row>
    <row r="182" spans="1:17" x14ac:dyDescent="0.3">
      <c r="A182" t="s">
        <v>448</v>
      </c>
      <c r="B182" t="s">
        <v>449</v>
      </c>
      <c r="C182" t="s">
        <v>3158</v>
      </c>
      <c r="D182" t="s">
        <v>378</v>
      </c>
      <c r="E182">
        <v>50269.776332404901</v>
      </c>
      <c r="F182">
        <v>1706.95</v>
      </c>
      <c r="G182">
        <v>26.096535953857899</v>
      </c>
      <c r="H182">
        <v>-0.35372273645958502</v>
      </c>
      <c r="I182">
        <v>41.648151769307702</v>
      </c>
      <c r="J182">
        <v>-2.51686329827342</v>
      </c>
      <c r="K182">
        <v>1647.0572020151401</v>
      </c>
      <c r="L182">
        <v>1376.5211574500699</v>
      </c>
      <c r="M182">
        <v>43.086778891314999</v>
      </c>
      <c r="N182">
        <v>0.53925836688546502</v>
      </c>
      <c r="O182">
        <v>4.8068191804094997</v>
      </c>
      <c r="P182">
        <v>67.504047887738494</v>
      </c>
      <c r="Q182">
        <v>0.108782219050753</v>
      </c>
    </row>
    <row r="183" spans="1:17" x14ac:dyDescent="0.3">
      <c r="A183" t="s">
        <v>450</v>
      </c>
      <c r="B183" t="s">
        <v>451</v>
      </c>
      <c r="C183" t="s">
        <v>3150</v>
      </c>
      <c r="D183" t="s">
        <v>106</v>
      </c>
      <c r="E183">
        <v>49597.944903675001</v>
      </c>
      <c r="F183">
        <v>126.21</v>
      </c>
      <c r="G183">
        <v>38.5212911461999</v>
      </c>
      <c r="H183">
        <v>-10.3614464991776</v>
      </c>
      <c r="I183">
        <v>-5.5975054429883802</v>
      </c>
      <c r="J183">
        <v>-5.3778329536080198</v>
      </c>
      <c r="K183">
        <v>137.027428899451</v>
      </c>
      <c r="L183">
        <v>120.665979605601</v>
      </c>
      <c r="M183">
        <v>21.5134801517918</v>
      </c>
      <c r="N183">
        <v>0.48431625802387601</v>
      </c>
      <c r="O183">
        <v>35.092306473338098</v>
      </c>
      <c r="P183">
        <v>99.069400630914799</v>
      </c>
      <c r="Q183">
        <v>0.18195522711463899</v>
      </c>
    </row>
    <row r="184" spans="1:17" x14ac:dyDescent="0.3">
      <c r="A184" t="s">
        <v>452</v>
      </c>
      <c r="B184" t="s">
        <v>453</v>
      </c>
      <c r="C184" t="s">
        <v>3143</v>
      </c>
      <c r="D184" t="s">
        <v>292</v>
      </c>
      <c r="E184">
        <v>48821.301596575002</v>
      </c>
      <c r="F184">
        <v>7839.05</v>
      </c>
      <c r="G184">
        <v>-19.912307168563299</v>
      </c>
      <c r="H184">
        <v>8.2181370016105095</v>
      </c>
      <c r="I184">
        <v>-9.0933688200928806</v>
      </c>
      <c r="J184">
        <v>-3.6703294471769499</v>
      </c>
      <c r="K184">
        <v>7323.1728285906602</v>
      </c>
      <c r="L184">
        <v>7396.1334523299001</v>
      </c>
      <c r="M184">
        <v>56.3643925542451</v>
      </c>
      <c r="N184">
        <v>4.1537377369843398</v>
      </c>
      <c r="O184">
        <v>17.3611598344187</v>
      </c>
      <c r="P184">
        <v>22.271181682056401</v>
      </c>
      <c r="Q184">
        <v>1.9547318718413E-2</v>
      </c>
    </row>
    <row r="185" spans="1:17" x14ac:dyDescent="0.3">
      <c r="A185" t="s">
        <v>454</v>
      </c>
      <c r="B185" t="s">
        <v>455</v>
      </c>
      <c r="C185" t="s">
        <v>3155</v>
      </c>
      <c r="D185" t="s">
        <v>257</v>
      </c>
      <c r="E185">
        <v>48693.663593534999</v>
      </c>
      <c r="F185">
        <v>4323.6499999999996</v>
      </c>
      <c r="G185">
        <v>16.609795711587299</v>
      </c>
      <c r="H185">
        <v>-2.0138089843596001</v>
      </c>
      <c r="I185">
        <v>8.6403422202949507</v>
      </c>
      <c r="J185">
        <v>-3.6096970449464E-2</v>
      </c>
      <c r="K185">
        <v>4633.6851236590801</v>
      </c>
      <c r="L185">
        <v>4216.6955918205804</v>
      </c>
      <c r="M185">
        <v>38.490050422441797</v>
      </c>
      <c r="N185">
        <v>0.77687610585405098</v>
      </c>
      <c r="O185">
        <v>35.069906213500097</v>
      </c>
      <c r="P185">
        <v>72.928707129287005</v>
      </c>
      <c r="Q185">
        <v>0.120039713713138</v>
      </c>
    </row>
    <row r="186" spans="1:17" x14ac:dyDescent="0.3">
      <c r="A186" t="s">
        <v>456</v>
      </c>
      <c r="B186" t="s">
        <v>457</v>
      </c>
      <c r="C186" t="s">
        <v>3155</v>
      </c>
      <c r="D186" t="s">
        <v>166</v>
      </c>
      <c r="E186">
        <v>48471.497880750001</v>
      </c>
      <c r="F186">
        <v>11436.9</v>
      </c>
      <c r="G186">
        <v>124.505999753578</v>
      </c>
      <c r="H186">
        <v>1.7560852972079299</v>
      </c>
      <c r="I186">
        <v>64.509316841447202</v>
      </c>
      <c r="J186">
        <v>-2.6549302333110698</v>
      </c>
      <c r="K186">
        <v>11663.127934452101</v>
      </c>
      <c r="L186">
        <v>9145.7541235134395</v>
      </c>
      <c r="M186">
        <v>35.799051973125799</v>
      </c>
      <c r="N186">
        <v>0.505888435060597</v>
      </c>
      <c r="O186">
        <v>25.7508590614589</v>
      </c>
      <c r="P186">
        <v>193.562463102235</v>
      </c>
      <c r="Q186">
        <v>0.158826636640474</v>
      </c>
    </row>
    <row r="187" spans="1:17" x14ac:dyDescent="0.3">
      <c r="A187" t="s">
        <v>458</v>
      </c>
      <c r="B187" t="s">
        <v>459</v>
      </c>
      <c r="C187" t="s">
        <v>3148</v>
      </c>
      <c r="D187" t="s">
        <v>54</v>
      </c>
      <c r="E187">
        <v>48335.776651050001</v>
      </c>
      <c r="F187">
        <v>2853.25</v>
      </c>
      <c r="G187">
        <v>69.553219714877301</v>
      </c>
      <c r="H187">
        <v>-4.8881807393798704</v>
      </c>
      <c r="I187">
        <v>31.134898546833199</v>
      </c>
      <c r="J187">
        <v>4.5653309791094703</v>
      </c>
      <c r="K187">
        <v>2741.3688319345401</v>
      </c>
      <c r="L187">
        <v>2310.7460715371199</v>
      </c>
      <c r="M187">
        <v>53.585413639425497</v>
      </c>
      <c r="N187">
        <v>0.63420148322522696</v>
      </c>
      <c r="O187">
        <v>8.227459914133</v>
      </c>
      <c r="P187">
        <v>106.00339337929999</v>
      </c>
      <c r="Q187">
        <v>6.9226617647236005E-2</v>
      </c>
    </row>
    <row r="188" spans="1:17" x14ac:dyDescent="0.3">
      <c r="A188" t="s">
        <v>460</v>
      </c>
      <c r="B188" t="s">
        <v>461</v>
      </c>
      <c r="C188" t="s">
        <v>3148</v>
      </c>
      <c r="D188" t="s">
        <v>54</v>
      </c>
      <c r="E188">
        <v>48090.505545519998</v>
      </c>
      <c r="F188">
        <v>1704.2</v>
      </c>
      <c r="G188">
        <v>84.333944804717603</v>
      </c>
      <c r="H188">
        <v>13.8945557633206</v>
      </c>
      <c r="I188">
        <v>67.533997335025305</v>
      </c>
      <c r="J188">
        <v>-1.13981108962355</v>
      </c>
      <c r="K188">
        <v>1512.6416346823</v>
      </c>
      <c r="L188">
        <v>1165.16351752588</v>
      </c>
      <c r="M188">
        <v>65.539029643683193</v>
      </c>
      <c r="N188">
        <v>1.0447945459950101</v>
      </c>
      <c r="O188">
        <v>2.7168172749677302</v>
      </c>
      <c r="P188">
        <v>136.00609333887201</v>
      </c>
      <c r="Q188">
        <v>0.16281355292240399</v>
      </c>
    </row>
    <row r="189" spans="1:17" x14ac:dyDescent="0.3">
      <c r="A189" t="s">
        <v>462</v>
      </c>
      <c r="B189" t="s">
        <v>463</v>
      </c>
      <c r="C189" t="s">
        <v>3155</v>
      </c>
      <c r="D189" t="s">
        <v>316</v>
      </c>
      <c r="E189">
        <v>47895.1714029</v>
      </c>
      <c r="F189">
        <v>1820.55</v>
      </c>
      <c r="G189">
        <v>176.58973884615</v>
      </c>
      <c r="H189">
        <v>-26.009165785377501</v>
      </c>
      <c r="I189">
        <v>103.751351717931</v>
      </c>
      <c r="J189">
        <v>0.20434342401255201</v>
      </c>
      <c r="K189">
        <v>2135.2210449670401</v>
      </c>
      <c r="L189">
        <v>1564.27974447875</v>
      </c>
      <c r="M189">
        <v>22.8228099415897</v>
      </c>
      <c r="N189">
        <v>0.76591731511405403</v>
      </c>
      <c r="O189">
        <v>63.656587295048197</v>
      </c>
      <c r="P189">
        <v>317.94077134986202</v>
      </c>
      <c r="Q189">
        <v>0.20983000162953599</v>
      </c>
    </row>
    <row r="190" spans="1:17" x14ac:dyDescent="0.3">
      <c r="A190" t="s">
        <v>464</v>
      </c>
      <c r="B190" t="s">
        <v>465</v>
      </c>
      <c r="C190" t="s">
        <v>3143</v>
      </c>
      <c r="D190" t="s">
        <v>21</v>
      </c>
      <c r="E190">
        <v>47497.777728959998</v>
      </c>
      <c r="F190">
        <v>1750.4</v>
      </c>
      <c r="G190">
        <v>24.1960662485052</v>
      </c>
      <c r="H190">
        <v>-3.3585773847944602</v>
      </c>
      <c r="I190">
        <v>7.7707481762453199</v>
      </c>
      <c r="J190">
        <v>-2.3442397889802198</v>
      </c>
      <c r="K190">
        <v>1749.27522536832</v>
      </c>
      <c r="L190">
        <v>1551.34476695223</v>
      </c>
      <c r="M190">
        <v>39.255971941463997</v>
      </c>
      <c r="N190">
        <v>0.63566773910431296</v>
      </c>
      <c r="O190">
        <v>10.1862431444241</v>
      </c>
      <c r="P190">
        <v>68.631984585741804</v>
      </c>
      <c r="Q190">
        <v>0.191652684853265</v>
      </c>
    </row>
    <row r="191" spans="1:17" x14ac:dyDescent="0.3">
      <c r="A191" t="s">
        <v>466</v>
      </c>
      <c r="B191" t="s">
        <v>467</v>
      </c>
      <c r="C191" t="s">
        <v>3146</v>
      </c>
      <c r="D191" t="s">
        <v>118</v>
      </c>
      <c r="E191">
        <v>46846.915317225001</v>
      </c>
      <c r="F191">
        <v>360.45</v>
      </c>
      <c r="G191">
        <v>-26.7354819777693</v>
      </c>
      <c r="H191">
        <v>-9.9760323343086501</v>
      </c>
      <c r="I191">
        <v>-8.7063346205787493</v>
      </c>
      <c r="J191">
        <v>1.2439116061964901</v>
      </c>
      <c r="K191">
        <v>358.661953682589</v>
      </c>
      <c r="L191">
        <v>358.08639698918699</v>
      </c>
      <c r="M191">
        <v>41.129367862884102</v>
      </c>
      <c r="N191">
        <v>0.64335290843064197</v>
      </c>
      <c r="O191">
        <v>13.885421001525801</v>
      </c>
      <c r="P191">
        <v>26.1196641007697</v>
      </c>
      <c r="Q191">
        <v>-4.4267263140620001E-3</v>
      </c>
    </row>
    <row r="192" spans="1:17" x14ac:dyDescent="0.3">
      <c r="A192" t="s">
        <v>468</v>
      </c>
      <c r="B192" t="s">
        <v>469</v>
      </c>
      <c r="C192" t="s">
        <v>3153</v>
      </c>
      <c r="D192" t="s">
        <v>78</v>
      </c>
      <c r="E192">
        <v>46171.25435381</v>
      </c>
      <c r="F192">
        <v>2458.6999999999998</v>
      </c>
      <c r="G192">
        <v>-5.9394604733973804</v>
      </c>
      <c r="H192">
        <v>0.14355619504901401</v>
      </c>
      <c r="I192">
        <v>-17.794627645805601</v>
      </c>
      <c r="J192">
        <v>5.2190039733756004</v>
      </c>
      <c r="K192">
        <v>2443.7518133315998</v>
      </c>
      <c r="L192">
        <v>2408.2920381399499</v>
      </c>
      <c r="M192">
        <v>77.502783192942502</v>
      </c>
      <c r="N192">
        <v>0.87531869127860695</v>
      </c>
      <c r="O192">
        <v>15.670882986944299</v>
      </c>
      <c r="P192">
        <v>36.367165834719898</v>
      </c>
      <c r="Q192">
        <v>-3.4579312973380003E-2</v>
      </c>
    </row>
    <row r="193" spans="1:17" x14ac:dyDescent="0.3">
      <c r="A193" t="s">
        <v>470</v>
      </c>
      <c r="B193" t="s">
        <v>471</v>
      </c>
      <c r="C193" t="s">
        <v>3158</v>
      </c>
      <c r="D193" t="s">
        <v>378</v>
      </c>
      <c r="E193">
        <v>45366.725822040004</v>
      </c>
      <c r="F193">
        <v>609.79999999999995</v>
      </c>
      <c r="G193">
        <v>-27.133523285590599</v>
      </c>
      <c r="H193">
        <v>7.89671397862669</v>
      </c>
      <c r="I193">
        <v>17.101164775758701</v>
      </c>
      <c r="J193">
        <v>2.8521071067778898</v>
      </c>
      <c r="K193">
        <v>565.528374121458</v>
      </c>
      <c r="L193">
        <v>554.05797705591499</v>
      </c>
      <c r="M193">
        <v>62.879398844178802</v>
      </c>
      <c r="N193">
        <v>1.0580076345731899</v>
      </c>
      <c r="O193">
        <v>4.7966546408658397</v>
      </c>
      <c r="P193">
        <v>36.176864671728403</v>
      </c>
      <c r="Q193">
        <v>-8.9456235610833004E-2</v>
      </c>
    </row>
    <row r="194" spans="1:17" x14ac:dyDescent="0.3">
      <c r="A194" t="s">
        <v>472</v>
      </c>
      <c r="B194" t="s">
        <v>473</v>
      </c>
      <c r="C194" t="s">
        <v>3155</v>
      </c>
      <c r="D194" t="s">
        <v>89</v>
      </c>
      <c r="E194">
        <v>45349.279687499999</v>
      </c>
      <c r="F194">
        <v>1237.1500000000001</v>
      </c>
      <c r="G194">
        <v>85.096149367122194</v>
      </c>
      <c r="H194">
        <v>-12.2466536654818</v>
      </c>
      <c r="I194">
        <v>29.041392722837699</v>
      </c>
      <c r="J194">
        <v>0.23473006660156701</v>
      </c>
      <c r="K194">
        <v>1367.9417808179601</v>
      </c>
      <c r="L194">
        <v>1132.28589863309</v>
      </c>
      <c r="M194">
        <v>21.718148217688</v>
      </c>
      <c r="N194">
        <v>0.39392774618167098</v>
      </c>
      <c r="O194">
        <v>45.067291759285403</v>
      </c>
      <c r="P194">
        <v>174.92222222222199</v>
      </c>
      <c r="Q194">
        <v>0.18733718525944801</v>
      </c>
    </row>
    <row r="195" spans="1:17" x14ac:dyDescent="0.3">
      <c r="A195" t="s">
        <v>474</v>
      </c>
      <c r="B195" t="s">
        <v>475</v>
      </c>
      <c r="C195" t="s">
        <v>3144</v>
      </c>
      <c r="D195" t="s">
        <v>24</v>
      </c>
      <c r="E195">
        <v>45332.4592668349</v>
      </c>
      <c r="F195">
        <v>184.99</v>
      </c>
      <c r="G195">
        <v>-1.57690290181888</v>
      </c>
      <c r="H195">
        <v>-8.7377283015391498</v>
      </c>
      <c r="I195">
        <v>8.1809596657519599</v>
      </c>
      <c r="J195">
        <v>-5.2633554698019296</v>
      </c>
      <c r="K195">
        <v>191.10859279849399</v>
      </c>
      <c r="L195">
        <v>169.57519943063599</v>
      </c>
      <c r="M195">
        <v>24.620422998032101</v>
      </c>
      <c r="N195">
        <v>0.61333101347336605</v>
      </c>
      <c r="O195">
        <v>11.676306827395999</v>
      </c>
      <c r="P195">
        <v>34.783242258652102</v>
      </c>
      <c r="Q195">
        <v>0.106752980089419</v>
      </c>
    </row>
    <row r="196" spans="1:17" x14ac:dyDescent="0.3">
      <c r="A196" t="s">
        <v>476</v>
      </c>
      <c r="B196" t="s">
        <v>477</v>
      </c>
      <c r="C196" t="s">
        <v>3148</v>
      </c>
      <c r="D196" t="s">
        <v>478</v>
      </c>
      <c r="E196">
        <v>45208.297068799999</v>
      </c>
      <c r="F196">
        <v>377.6</v>
      </c>
      <c r="G196">
        <v>10.798957119427101</v>
      </c>
      <c r="H196">
        <v>6.9343387709038504</v>
      </c>
      <c r="I196">
        <v>24.383328633163899</v>
      </c>
      <c r="J196">
        <v>3.70962347954262</v>
      </c>
      <c r="K196">
        <v>350.55891186843502</v>
      </c>
      <c r="L196">
        <v>310.69478189964298</v>
      </c>
      <c r="M196">
        <v>68.173232408842196</v>
      </c>
      <c r="N196">
        <v>1.19607546997637</v>
      </c>
      <c r="O196">
        <v>4.5286016949152401</v>
      </c>
      <c r="P196">
        <v>73.609195402298795</v>
      </c>
      <c r="Q196">
        <v>-3.0004745493191001E-2</v>
      </c>
    </row>
    <row r="197" spans="1:17" x14ac:dyDescent="0.3">
      <c r="A197" t="s">
        <v>479</v>
      </c>
      <c r="B197" t="s">
        <v>480</v>
      </c>
      <c r="C197" t="s">
        <v>3142</v>
      </c>
      <c r="D197" t="s">
        <v>185</v>
      </c>
      <c r="E197">
        <v>45003.504421874997</v>
      </c>
      <c r="F197">
        <v>653.75</v>
      </c>
      <c r="G197">
        <v>16.2431546023059</v>
      </c>
      <c r="H197">
        <v>6.41237784020832</v>
      </c>
      <c r="I197">
        <v>4.7454343336748996</v>
      </c>
      <c r="J197">
        <v>6.2283182801400399</v>
      </c>
      <c r="K197">
        <v>625.14841284288502</v>
      </c>
      <c r="L197">
        <v>571.39276719493398</v>
      </c>
      <c r="M197">
        <v>57.319873801508699</v>
      </c>
      <c r="N197">
        <v>2.9281870191918302</v>
      </c>
      <c r="O197">
        <v>5.53728489483749</v>
      </c>
      <c r="P197">
        <v>64.651807077194306</v>
      </c>
      <c r="Q197">
        <v>-3.2074531953100997E-2</v>
      </c>
    </row>
    <row r="198" spans="1:17" x14ac:dyDescent="0.3">
      <c r="A198" t="s">
        <v>481</v>
      </c>
      <c r="B198" t="s">
        <v>482</v>
      </c>
      <c r="C198" t="s">
        <v>635</v>
      </c>
      <c r="D198" t="s">
        <v>483</v>
      </c>
      <c r="E198">
        <v>44968.069957139996</v>
      </c>
      <c r="F198">
        <v>40316.1</v>
      </c>
      <c r="G198">
        <v>-29.116075506010699</v>
      </c>
      <c r="H198">
        <v>-1.82602767810299</v>
      </c>
      <c r="I198">
        <v>1.55596768747353</v>
      </c>
      <c r="J198">
        <v>-3.8281641584950501</v>
      </c>
      <c r="K198">
        <v>40611.8313035092</v>
      </c>
      <c r="L198">
        <v>38685.452221991101</v>
      </c>
      <c r="M198">
        <v>33.185634568367803</v>
      </c>
      <c r="N198">
        <v>0.70408432794678999</v>
      </c>
      <c r="O198">
        <v>6.4636708411776</v>
      </c>
      <c r="P198">
        <v>21.911215737502602</v>
      </c>
      <c r="Q198">
        <v>-1.2657066853834E-2</v>
      </c>
    </row>
    <row r="199" spans="1:17" x14ac:dyDescent="0.3">
      <c r="A199" t="s">
        <v>484</v>
      </c>
      <c r="B199" t="s">
        <v>485</v>
      </c>
      <c r="C199" t="s">
        <v>3155</v>
      </c>
      <c r="D199" t="s">
        <v>135</v>
      </c>
      <c r="E199">
        <v>43751.701866504998</v>
      </c>
      <c r="F199">
        <v>49484.35</v>
      </c>
      <c r="G199">
        <v>-0.115046560571475</v>
      </c>
      <c r="H199">
        <v>-8.1436833004106806</v>
      </c>
      <c r="I199">
        <v>21.841525964472201</v>
      </c>
      <c r="J199">
        <v>-3.0340074785454898</v>
      </c>
      <c r="K199">
        <v>52007.085950489898</v>
      </c>
      <c r="L199">
        <v>47230.241687493202</v>
      </c>
      <c r="M199">
        <v>31.6373072774118</v>
      </c>
      <c r="N199">
        <v>0.64085633523680297</v>
      </c>
      <c r="O199">
        <v>21.238330906640101</v>
      </c>
      <c r="P199">
        <v>41.473996289064097</v>
      </c>
      <c r="Q199">
        <v>-2.0496801415163E-2</v>
      </c>
    </row>
    <row r="200" spans="1:17" hidden="1" x14ac:dyDescent="0.3">
      <c r="A200" t="s">
        <v>486</v>
      </c>
      <c r="B200" t="s">
        <v>487</v>
      </c>
      <c r="C200" t="s">
        <v>3143</v>
      </c>
      <c r="D200" t="s">
        <v>21</v>
      </c>
      <c r="E200">
        <v>43712.812450149999</v>
      </c>
      <c r="F200">
        <v>1077.55</v>
      </c>
      <c r="G200">
        <v>-43.746862652353002</v>
      </c>
      <c r="H200">
        <v>8.2062896563469092</v>
      </c>
      <c r="I200">
        <v>-11.514813413370501</v>
      </c>
      <c r="J200">
        <v>5.1073681512338496</v>
      </c>
      <c r="K200">
        <v>1033.82843425961</v>
      </c>
      <c r="M200">
        <v>56.180151753578301</v>
      </c>
      <c r="N200">
        <v>3.1353136668281598</v>
      </c>
      <c r="O200">
        <v>29.9243654586794</v>
      </c>
      <c r="P200">
        <v>11.0761777136377</v>
      </c>
    </row>
    <row r="201" spans="1:17" x14ac:dyDescent="0.3">
      <c r="A201" t="s">
        <v>488</v>
      </c>
      <c r="B201" t="s">
        <v>489</v>
      </c>
      <c r="C201" t="s">
        <v>3158</v>
      </c>
      <c r="D201" t="s">
        <v>490</v>
      </c>
      <c r="E201">
        <v>43681.852500000001</v>
      </c>
      <c r="F201">
        <v>3976.5</v>
      </c>
      <c r="G201">
        <v>2.3293363734286898</v>
      </c>
      <c r="H201">
        <v>7.7316518606917501</v>
      </c>
      <c r="I201">
        <v>4.8753286900393498</v>
      </c>
      <c r="J201">
        <v>20.196538141009899</v>
      </c>
      <c r="K201">
        <v>3319.60449285293</v>
      </c>
      <c r="L201">
        <v>3274.5360693318598</v>
      </c>
      <c r="M201">
        <v>88.736023209630005</v>
      </c>
      <c r="N201">
        <v>3.0840448323765699</v>
      </c>
      <c r="O201">
        <v>0.84244939016722098</v>
      </c>
      <c r="P201">
        <v>60.601777059773802</v>
      </c>
      <c r="Q201">
        <v>8.4284564754212005E-2</v>
      </c>
    </row>
    <row r="202" spans="1:17" x14ac:dyDescent="0.3">
      <c r="A202" t="s">
        <v>491</v>
      </c>
      <c r="B202" t="s">
        <v>492</v>
      </c>
      <c r="C202" t="s">
        <v>3144</v>
      </c>
      <c r="D202" t="s">
        <v>417</v>
      </c>
      <c r="E202">
        <v>43521.568433979999</v>
      </c>
      <c r="F202">
        <v>727.3</v>
      </c>
      <c r="G202">
        <v>193.98308916340301</v>
      </c>
      <c r="H202">
        <v>24.373510590032399</v>
      </c>
      <c r="I202">
        <v>80.389816711903094</v>
      </c>
      <c r="J202">
        <v>5.8883510190045198</v>
      </c>
      <c r="K202">
        <v>657.23526510956697</v>
      </c>
      <c r="L202">
        <v>515.03975577918402</v>
      </c>
      <c r="M202">
        <v>49.266437223029101</v>
      </c>
      <c r="N202">
        <v>1.66040146060465</v>
      </c>
      <c r="O202">
        <v>10.8827168981163</v>
      </c>
      <c r="P202">
        <v>245.798169499583</v>
      </c>
      <c r="Q202">
        <v>0.14544223161803499</v>
      </c>
    </row>
    <row r="203" spans="1:17" x14ac:dyDescent="0.3">
      <c r="A203" t="s">
        <v>493</v>
      </c>
      <c r="B203" t="s">
        <v>494</v>
      </c>
      <c r="C203" t="s">
        <v>3143</v>
      </c>
      <c r="D203" t="s">
        <v>21</v>
      </c>
      <c r="E203">
        <v>43289.263955349998</v>
      </c>
      <c r="F203">
        <v>6490.75</v>
      </c>
      <c r="G203">
        <v>-8.1369263907854101</v>
      </c>
      <c r="H203">
        <v>8.7519431350743897</v>
      </c>
      <c r="I203">
        <v>-6.9691613357291402</v>
      </c>
      <c r="J203">
        <v>5.4694310294418802</v>
      </c>
      <c r="K203">
        <v>6027.7355998942303</v>
      </c>
      <c r="L203">
        <v>5657.0527094151303</v>
      </c>
      <c r="M203">
        <v>64.481908695220696</v>
      </c>
      <c r="N203">
        <v>0.877279064645755</v>
      </c>
      <c r="O203">
        <v>5.4955128452027697</v>
      </c>
      <c r="P203">
        <v>51.396582891130599</v>
      </c>
      <c r="Q203">
        <v>4.5106433052129998E-3</v>
      </c>
    </row>
    <row r="204" spans="1:17" x14ac:dyDescent="0.3">
      <c r="A204" t="s">
        <v>495</v>
      </c>
      <c r="B204" t="s">
        <v>496</v>
      </c>
      <c r="C204" t="s">
        <v>3144</v>
      </c>
      <c r="D204" t="s">
        <v>232</v>
      </c>
      <c r="E204">
        <v>42544.994429804901</v>
      </c>
      <c r="F204">
        <v>672.35</v>
      </c>
      <c r="G204">
        <v>74.081295373567201</v>
      </c>
      <c r="H204">
        <v>3.86221130341734</v>
      </c>
      <c r="I204">
        <v>22.6352585988556</v>
      </c>
      <c r="J204">
        <v>2.6811466141132398</v>
      </c>
      <c r="K204">
        <v>663.21871004130298</v>
      </c>
      <c r="L204">
        <v>561.14251473144304</v>
      </c>
      <c r="M204">
        <v>41.836876223576098</v>
      </c>
      <c r="N204">
        <v>0.66448592108737903</v>
      </c>
      <c r="O204">
        <v>9.9799211720086305</v>
      </c>
      <c r="P204">
        <v>111.43081761006199</v>
      </c>
      <c r="Q204">
        <v>4.0895353804849002E-2</v>
      </c>
    </row>
    <row r="205" spans="1:17" x14ac:dyDescent="0.3">
      <c r="A205" t="s">
        <v>497</v>
      </c>
      <c r="B205" t="s">
        <v>498</v>
      </c>
      <c r="C205" t="s">
        <v>3144</v>
      </c>
      <c r="D205" t="s">
        <v>40</v>
      </c>
      <c r="E205">
        <v>42361.84</v>
      </c>
      <c r="F205">
        <v>257.05</v>
      </c>
      <c r="G205">
        <v>66.660082212280003</v>
      </c>
      <c r="H205">
        <v>-6.7391098192937102</v>
      </c>
      <c r="I205">
        <v>-8.5721225051575001</v>
      </c>
      <c r="J205">
        <v>-4.7936676939577998</v>
      </c>
      <c r="K205">
        <v>259.50415179556899</v>
      </c>
      <c r="L205">
        <v>232.480267135232</v>
      </c>
      <c r="M205">
        <v>44.683344116518597</v>
      </c>
      <c r="N205">
        <v>0.42397202392977801</v>
      </c>
      <c r="O205">
        <v>26.317836996693199</v>
      </c>
      <c r="P205">
        <v>108.05341966815</v>
      </c>
      <c r="Q205">
        <v>3.1999486477793E-2</v>
      </c>
    </row>
    <row r="206" spans="1:17" x14ac:dyDescent="0.3">
      <c r="A206" t="s">
        <v>499</v>
      </c>
      <c r="B206" t="s">
        <v>500</v>
      </c>
      <c r="C206" t="s">
        <v>3151</v>
      </c>
      <c r="D206" t="s">
        <v>501</v>
      </c>
      <c r="E206">
        <v>42237.8388009599</v>
      </c>
      <c r="F206">
        <v>642.4</v>
      </c>
      <c r="G206">
        <v>-8.0835000145716407</v>
      </c>
      <c r="H206">
        <v>4.9276714456402804</v>
      </c>
      <c r="I206">
        <v>31.626190174861801</v>
      </c>
      <c r="J206">
        <v>0.58039523575641905</v>
      </c>
      <c r="K206">
        <v>609.13795298262801</v>
      </c>
      <c r="L206">
        <v>543.18760031518002</v>
      </c>
      <c r="M206">
        <v>46.025167961918299</v>
      </c>
      <c r="N206">
        <v>0.51303856805782</v>
      </c>
      <c r="O206">
        <v>3.9305728518057301</v>
      </c>
      <c r="P206">
        <v>52.570953568459799</v>
      </c>
      <c r="Q206">
        <v>-7.4859605078077998E-2</v>
      </c>
    </row>
    <row r="207" spans="1:17" x14ac:dyDescent="0.3">
      <c r="A207" t="s">
        <v>502</v>
      </c>
      <c r="B207" t="s">
        <v>503</v>
      </c>
      <c r="C207" t="s">
        <v>3144</v>
      </c>
      <c r="D207" t="s">
        <v>34</v>
      </c>
      <c r="E207">
        <v>41843.836832850997</v>
      </c>
      <c r="F207">
        <v>59.09</v>
      </c>
      <c r="G207">
        <v>7.5713581608726201</v>
      </c>
      <c r="H207">
        <v>-6.32190790639544</v>
      </c>
      <c r="I207">
        <v>-14.6224393591454</v>
      </c>
      <c r="J207">
        <v>-2.6025005340022598</v>
      </c>
      <c r="K207">
        <v>63.217282664036098</v>
      </c>
      <c r="L207">
        <v>58.6878741694727</v>
      </c>
      <c r="M207">
        <v>18.7108577874708</v>
      </c>
      <c r="N207">
        <v>0.431455298119512</v>
      </c>
      <c r="O207">
        <v>24.386529023523401</v>
      </c>
      <c r="P207">
        <v>52.884864165588603</v>
      </c>
      <c r="Q207">
        <v>0.13664885408168501</v>
      </c>
    </row>
    <row r="208" spans="1:17" hidden="1" x14ac:dyDescent="0.3">
      <c r="A208" t="s">
        <v>504</v>
      </c>
      <c r="B208" t="s">
        <v>505</v>
      </c>
      <c r="C208" t="s">
        <v>3159</v>
      </c>
      <c r="D208" t="s">
        <v>166</v>
      </c>
      <c r="E208">
        <v>41566.594491900003</v>
      </c>
      <c r="F208">
        <v>1623.4</v>
      </c>
      <c r="G208">
        <v>349.21095715753802</v>
      </c>
      <c r="H208">
        <v>-13.1471670770493</v>
      </c>
      <c r="I208">
        <v>54.818195790919901</v>
      </c>
      <c r="J208">
        <v>-7.1181987633350303</v>
      </c>
      <c r="K208">
        <v>1612.6467496871901</v>
      </c>
      <c r="L208">
        <v>1170.84674505523</v>
      </c>
      <c r="M208">
        <v>44.409378542383401</v>
      </c>
      <c r="N208">
        <v>1.1753384921196</v>
      </c>
      <c r="O208">
        <v>16.416163607243998</v>
      </c>
      <c r="P208">
        <v>399.96920234062202</v>
      </c>
      <c r="Q208">
        <v>0.230891110567535</v>
      </c>
    </row>
    <row r="209" spans="1:17" x14ac:dyDescent="0.3">
      <c r="A209" t="s">
        <v>506</v>
      </c>
      <c r="B209" t="s">
        <v>507</v>
      </c>
      <c r="C209" t="s">
        <v>3144</v>
      </c>
      <c r="D209" t="s">
        <v>51</v>
      </c>
      <c r="E209">
        <v>41438.527634047998</v>
      </c>
      <c r="F209">
        <v>166.24</v>
      </c>
      <c r="G209">
        <v>1.3773964924126301</v>
      </c>
      <c r="H209">
        <v>-3.66043596328405</v>
      </c>
      <c r="I209">
        <v>-5.3445150767967204</v>
      </c>
      <c r="J209">
        <v>-1.3659426567206401</v>
      </c>
      <c r="K209">
        <v>170.902630594996</v>
      </c>
      <c r="L209">
        <v>161.67041461352599</v>
      </c>
      <c r="M209">
        <v>40.346430519376398</v>
      </c>
      <c r="N209">
        <v>0.50424520356191205</v>
      </c>
      <c r="O209">
        <v>16.849133782483101</v>
      </c>
      <c r="P209">
        <v>35.9836400817995</v>
      </c>
      <c r="Q209">
        <v>8.0903710093865003E-2</v>
      </c>
    </row>
    <row r="210" spans="1:17" x14ac:dyDescent="0.3">
      <c r="A210" t="s">
        <v>508</v>
      </c>
      <c r="B210" t="s">
        <v>509</v>
      </c>
      <c r="C210" t="s">
        <v>3148</v>
      </c>
      <c r="D210" t="s">
        <v>271</v>
      </c>
      <c r="E210">
        <v>41239.588834499998</v>
      </c>
      <c r="F210">
        <v>546.25</v>
      </c>
      <c r="G210">
        <v>34.164852840811101</v>
      </c>
      <c r="H210">
        <v>8.8939740946349204</v>
      </c>
      <c r="I210">
        <v>21.499843470460799</v>
      </c>
      <c r="J210">
        <v>-0.45069038438860098</v>
      </c>
      <c r="K210">
        <v>513.99329735050401</v>
      </c>
      <c r="L210">
        <v>449.96728995107702</v>
      </c>
      <c r="M210">
        <v>51.8308391616156</v>
      </c>
      <c r="N210">
        <v>0.87421559674856097</v>
      </c>
      <c r="O210">
        <v>4.3295194508009098</v>
      </c>
      <c r="P210">
        <v>74.075844486934301</v>
      </c>
      <c r="Q210">
        <v>8.5744605064786997E-2</v>
      </c>
    </row>
    <row r="211" spans="1:17" x14ac:dyDescent="0.3">
      <c r="A211" t="s">
        <v>510</v>
      </c>
      <c r="B211" t="s">
        <v>511</v>
      </c>
      <c r="C211" t="s">
        <v>3148</v>
      </c>
      <c r="D211" t="s">
        <v>54</v>
      </c>
      <c r="E211">
        <v>41183.519040300002</v>
      </c>
      <c r="F211">
        <v>3297</v>
      </c>
      <c r="G211">
        <v>64.934290554990994</v>
      </c>
      <c r="H211">
        <v>8.7254317063895002</v>
      </c>
      <c r="I211">
        <v>45.986663186709599</v>
      </c>
      <c r="J211">
        <v>4.5068623371025298</v>
      </c>
      <c r="K211">
        <v>2841.1314830278802</v>
      </c>
      <c r="L211">
        <v>2352.00366764918</v>
      </c>
      <c r="M211">
        <v>65.865024363396202</v>
      </c>
      <c r="N211">
        <v>1.0654273338157401</v>
      </c>
      <c r="O211">
        <v>3.4091598422808702</v>
      </c>
      <c r="P211">
        <v>99.812126905245293</v>
      </c>
      <c r="Q211">
        <v>9.8633674865078E-2</v>
      </c>
    </row>
    <row r="212" spans="1:17" x14ac:dyDescent="0.3">
      <c r="A212" t="s">
        <v>512</v>
      </c>
      <c r="B212" t="s">
        <v>513</v>
      </c>
      <c r="C212" t="s">
        <v>3149</v>
      </c>
      <c r="D212" t="s">
        <v>206</v>
      </c>
      <c r="E212">
        <v>41061.870827229999</v>
      </c>
      <c r="F212">
        <v>700.15</v>
      </c>
      <c r="G212">
        <v>-10.144730609541</v>
      </c>
      <c r="H212">
        <v>5.9497131006882498</v>
      </c>
      <c r="I212">
        <v>-11.031322970997699</v>
      </c>
      <c r="J212">
        <v>6.3566604941988203</v>
      </c>
      <c r="K212">
        <v>685.90686701702805</v>
      </c>
      <c r="L212">
        <v>642.79520914672798</v>
      </c>
      <c r="M212">
        <v>47.283426256951302</v>
      </c>
      <c r="N212">
        <v>1.56145125335196</v>
      </c>
      <c r="O212">
        <v>9.1908876669285196</v>
      </c>
      <c r="P212">
        <v>43.443966400327703</v>
      </c>
      <c r="Q212">
        <v>9.5912503663259999E-3</v>
      </c>
    </row>
    <row r="213" spans="1:17" x14ac:dyDescent="0.3">
      <c r="A213" t="s">
        <v>514</v>
      </c>
      <c r="B213" t="s">
        <v>515</v>
      </c>
      <c r="C213" t="s">
        <v>3160</v>
      </c>
      <c r="D213" t="s">
        <v>163</v>
      </c>
      <c r="E213">
        <v>40841.293353920002</v>
      </c>
      <c r="F213">
        <v>1212.8</v>
      </c>
      <c r="G213">
        <v>85.954168034186594</v>
      </c>
      <c r="H213">
        <v>35.1036167887925</v>
      </c>
      <c r="I213">
        <v>38.526977693915697</v>
      </c>
      <c r="J213">
        <v>20.3263976250336</v>
      </c>
      <c r="K213">
        <v>966.91204431454605</v>
      </c>
      <c r="L213">
        <v>829.139691304145</v>
      </c>
      <c r="M213">
        <v>92.1310951046176</v>
      </c>
      <c r="N213">
        <v>2.6168491695004001</v>
      </c>
      <c r="O213">
        <v>8.3443271767809897</v>
      </c>
      <c r="P213">
        <v>123.64005163193799</v>
      </c>
      <c r="Q213">
        <v>9.0101906004176002E-2</v>
      </c>
    </row>
    <row r="214" spans="1:17" x14ac:dyDescent="0.3">
      <c r="A214" t="s">
        <v>516</v>
      </c>
      <c r="B214" t="s">
        <v>517</v>
      </c>
      <c r="C214" t="s">
        <v>3149</v>
      </c>
      <c r="D214" t="s">
        <v>518</v>
      </c>
      <c r="E214">
        <v>40353.75</v>
      </c>
      <c r="F214">
        <v>474.75</v>
      </c>
      <c r="G214">
        <v>45.297265702426202</v>
      </c>
      <c r="H214">
        <v>-4.1539576553601503</v>
      </c>
      <c r="I214">
        <v>36.098450752257101</v>
      </c>
      <c r="J214">
        <v>-1.4334571946593699</v>
      </c>
      <c r="K214">
        <v>504.99534813952602</v>
      </c>
      <c r="L214">
        <v>429.736705629227</v>
      </c>
      <c r="M214">
        <v>31.1681467566086</v>
      </c>
      <c r="N214">
        <v>0.57275287175588696</v>
      </c>
      <c r="O214">
        <v>30.668773038441199</v>
      </c>
      <c r="P214">
        <v>96.421183285064103</v>
      </c>
      <c r="Q214">
        <v>0.133800773127218</v>
      </c>
    </row>
    <row r="215" spans="1:17" x14ac:dyDescent="0.3">
      <c r="A215" t="s">
        <v>519</v>
      </c>
      <c r="B215" t="s">
        <v>520</v>
      </c>
      <c r="C215" t="s">
        <v>3144</v>
      </c>
      <c r="D215" t="s">
        <v>521</v>
      </c>
      <c r="E215">
        <v>40170.391329995</v>
      </c>
      <c r="F215">
        <v>1103.3499999999999</v>
      </c>
      <c r="G215">
        <v>74.830925568367505</v>
      </c>
      <c r="H215">
        <v>3.0717839118765902</v>
      </c>
      <c r="I215">
        <v>44.388122325003998</v>
      </c>
      <c r="J215">
        <v>2.22878048957095</v>
      </c>
      <c r="K215">
        <v>1023.29446657814</v>
      </c>
      <c r="L215">
        <v>823.03394518728601</v>
      </c>
      <c r="M215">
        <v>59.3404131734952</v>
      </c>
      <c r="N215">
        <v>0.60632808137400795</v>
      </c>
      <c r="O215">
        <v>10.1191824896905</v>
      </c>
      <c r="P215">
        <v>126.304994359552</v>
      </c>
      <c r="Q215">
        <v>0.131918481366676</v>
      </c>
    </row>
    <row r="216" spans="1:17" x14ac:dyDescent="0.3">
      <c r="A216" t="s">
        <v>522</v>
      </c>
      <c r="B216" t="s">
        <v>523</v>
      </c>
      <c r="C216" t="s">
        <v>3158</v>
      </c>
      <c r="D216" t="s">
        <v>274</v>
      </c>
      <c r="E216">
        <v>40135.016244660001</v>
      </c>
      <c r="F216">
        <v>2942.6</v>
      </c>
      <c r="G216">
        <v>-0.21280240638674899</v>
      </c>
      <c r="H216">
        <v>-7.7178537038764503</v>
      </c>
      <c r="I216">
        <v>25.028390000332699</v>
      </c>
      <c r="J216">
        <v>1.59365818925597</v>
      </c>
      <c r="K216">
        <v>2840.4070227822099</v>
      </c>
      <c r="L216">
        <v>2511.4041357074898</v>
      </c>
      <c r="M216">
        <v>52.787242830946902</v>
      </c>
      <c r="N216">
        <v>0.84479728839500501</v>
      </c>
      <c r="O216">
        <v>7.6938761639366602</v>
      </c>
      <c r="P216">
        <v>53.112886021281497</v>
      </c>
      <c r="Q216">
        <v>3.0544743036239998E-3</v>
      </c>
    </row>
    <row r="217" spans="1:17" x14ac:dyDescent="0.3">
      <c r="A217" t="s">
        <v>524</v>
      </c>
      <c r="B217" t="s">
        <v>525</v>
      </c>
      <c r="C217" t="s">
        <v>3144</v>
      </c>
      <c r="D217" t="s">
        <v>51</v>
      </c>
      <c r="E217">
        <v>40056.924197400003</v>
      </c>
      <c r="F217">
        <v>324.5</v>
      </c>
      <c r="G217">
        <v>-18.665892845462601</v>
      </c>
      <c r="H217">
        <v>6.7138248409642998</v>
      </c>
      <c r="I217">
        <v>2.5814816200232502</v>
      </c>
      <c r="J217">
        <v>4.3767744688509502</v>
      </c>
      <c r="K217">
        <v>305.24759121872501</v>
      </c>
      <c r="L217">
        <v>288.84691272666402</v>
      </c>
      <c r="M217">
        <v>62.211466677675503</v>
      </c>
      <c r="N217">
        <v>1.3115035177663099</v>
      </c>
      <c r="O217">
        <v>2.7580893682588501</v>
      </c>
      <c r="P217">
        <v>36.717927111860099</v>
      </c>
      <c r="Q217">
        <v>6.7531541154603997E-2</v>
      </c>
    </row>
    <row r="218" spans="1:17" x14ac:dyDescent="0.3">
      <c r="A218" t="s">
        <v>526</v>
      </c>
      <c r="B218" t="s">
        <v>527</v>
      </c>
      <c r="C218" t="s">
        <v>3155</v>
      </c>
      <c r="D218" t="s">
        <v>528</v>
      </c>
      <c r="E218">
        <v>40009.359781560001</v>
      </c>
      <c r="F218">
        <v>3684.4</v>
      </c>
      <c r="G218">
        <v>-10.4138883746601</v>
      </c>
      <c r="H218">
        <v>-2.8312396468124001</v>
      </c>
      <c r="I218">
        <v>18.9590208942906</v>
      </c>
      <c r="J218">
        <v>-2.8796617901041799</v>
      </c>
      <c r="K218">
        <v>3844.1774482798601</v>
      </c>
      <c r="L218">
        <v>3480.6316928097399</v>
      </c>
      <c r="M218">
        <v>27.529618735387398</v>
      </c>
      <c r="N218">
        <v>0.41529924475364699</v>
      </c>
      <c r="O218">
        <v>19.6816306589946</v>
      </c>
      <c r="P218">
        <v>39.117958012384797</v>
      </c>
      <c r="Q218">
        <v>0.112668340910398</v>
      </c>
    </row>
    <row r="219" spans="1:17" x14ac:dyDescent="0.3">
      <c r="A219" t="s">
        <v>529</v>
      </c>
      <c r="B219" t="s">
        <v>530</v>
      </c>
      <c r="C219" t="s">
        <v>3155</v>
      </c>
      <c r="D219" t="s">
        <v>257</v>
      </c>
      <c r="E219">
        <v>39967.313583800002</v>
      </c>
      <c r="F219">
        <v>4237.3999999999996</v>
      </c>
      <c r="G219">
        <v>-14.3510520777058</v>
      </c>
      <c r="H219">
        <v>-9.2064509535502097</v>
      </c>
      <c r="I219">
        <v>4.5263809317962496</v>
      </c>
      <c r="J219">
        <v>1.7830111362249701</v>
      </c>
      <c r="K219">
        <v>4340.1594725363002</v>
      </c>
      <c r="L219">
        <v>3970.7654364679802</v>
      </c>
      <c r="M219">
        <v>28.930004755647499</v>
      </c>
      <c r="N219">
        <v>0.66931893319650004</v>
      </c>
      <c r="O219">
        <v>16.815736064567901</v>
      </c>
      <c r="P219">
        <v>26.866364275983798</v>
      </c>
      <c r="Q219">
        <v>8.2458551599187996E-2</v>
      </c>
    </row>
    <row r="220" spans="1:17" x14ac:dyDescent="0.3">
      <c r="A220" t="s">
        <v>531</v>
      </c>
      <c r="B220" t="s">
        <v>532</v>
      </c>
      <c r="C220" t="s">
        <v>3144</v>
      </c>
      <c r="D220" t="s">
        <v>533</v>
      </c>
      <c r="E220">
        <v>39958.669116575002</v>
      </c>
      <c r="F220">
        <v>627.65</v>
      </c>
      <c r="G220">
        <v>-56.415044407758501</v>
      </c>
      <c r="H220">
        <v>14.794333892882699</v>
      </c>
      <c r="I220">
        <v>50.572388793292099</v>
      </c>
      <c r="J220">
        <v>-0.64232470744979098</v>
      </c>
      <c r="K220">
        <v>520.87880999288302</v>
      </c>
      <c r="L220">
        <v>524.70341237458695</v>
      </c>
      <c r="M220">
        <v>66.312583121189306</v>
      </c>
      <c r="N220">
        <v>1.85181415657218</v>
      </c>
      <c r="O220">
        <v>59.053612682227303</v>
      </c>
      <c r="P220">
        <v>102.46774193548301</v>
      </c>
      <c r="Q220">
        <v>-6.57563465717E-2</v>
      </c>
    </row>
    <row r="221" spans="1:17" x14ac:dyDescent="0.3">
      <c r="A221" t="s">
        <v>534</v>
      </c>
      <c r="B221" t="s">
        <v>535</v>
      </c>
      <c r="C221" t="s">
        <v>3152</v>
      </c>
      <c r="D221" t="s">
        <v>390</v>
      </c>
      <c r="E221">
        <v>39711.854614705</v>
      </c>
      <c r="F221">
        <v>759.85</v>
      </c>
      <c r="G221">
        <v>4.2409805182581097</v>
      </c>
      <c r="H221">
        <v>0.99419198335332304</v>
      </c>
      <c r="I221">
        <v>21.8530757730265</v>
      </c>
      <c r="J221">
        <v>1.9815554240541999</v>
      </c>
      <c r="K221">
        <v>748.40674220011704</v>
      </c>
      <c r="L221">
        <v>662.36749239446397</v>
      </c>
      <c r="M221">
        <v>42.291280095580099</v>
      </c>
      <c r="N221">
        <v>0.60653165593199498</v>
      </c>
      <c r="O221">
        <v>6.72501151543067</v>
      </c>
      <c r="P221">
        <v>54.441056910569102</v>
      </c>
    </row>
    <row r="222" spans="1:17" x14ac:dyDescent="0.3">
      <c r="A222" t="s">
        <v>536</v>
      </c>
      <c r="B222" t="s">
        <v>537</v>
      </c>
      <c r="C222" t="s">
        <v>3160</v>
      </c>
      <c r="D222" t="s">
        <v>538</v>
      </c>
      <c r="E222">
        <v>39343.76390315</v>
      </c>
      <c r="F222">
        <v>34925.449999999997</v>
      </c>
      <c r="G222">
        <v>-18.9902047470955</v>
      </c>
      <c r="H222">
        <v>-8.6105355915624209</v>
      </c>
      <c r="I222">
        <v>5.1640399139720499</v>
      </c>
      <c r="J222">
        <v>-0.25827657946545901</v>
      </c>
      <c r="K222">
        <v>36173.051609502603</v>
      </c>
      <c r="L222">
        <v>33565.7275172019</v>
      </c>
      <c r="M222">
        <v>37.2086654673342</v>
      </c>
      <c r="N222">
        <v>0.823129015116704</v>
      </c>
      <c r="O222">
        <v>16.982028864338101</v>
      </c>
      <c r="P222">
        <v>22.549953594781499</v>
      </c>
      <c r="Q222">
        <v>2.5652948377901E-2</v>
      </c>
    </row>
    <row r="223" spans="1:17" x14ac:dyDescent="0.3">
      <c r="A223" t="s">
        <v>539</v>
      </c>
      <c r="B223" t="s">
        <v>540</v>
      </c>
      <c r="C223" t="s">
        <v>3155</v>
      </c>
      <c r="D223" t="s">
        <v>541</v>
      </c>
      <c r="E223">
        <v>39305.109528089997</v>
      </c>
      <c r="F223">
        <v>4355.55</v>
      </c>
      <c r="G223">
        <v>42.155504626705401</v>
      </c>
      <c r="H223">
        <v>2.73882127293817</v>
      </c>
      <c r="I223">
        <v>19.0476138493352</v>
      </c>
      <c r="J223">
        <v>-3.5054974928629599</v>
      </c>
      <c r="K223">
        <v>4391.8636482080101</v>
      </c>
      <c r="L223">
        <v>3799.3637405542299</v>
      </c>
      <c r="M223">
        <v>33.431251665850198</v>
      </c>
      <c r="N223">
        <v>0.515930228541155</v>
      </c>
      <c r="O223">
        <v>15.707545545338601</v>
      </c>
      <c r="P223">
        <v>87.650252035672693</v>
      </c>
      <c r="Q223">
        <v>0.22140821500241001</v>
      </c>
    </row>
    <row r="224" spans="1:17" x14ac:dyDescent="0.3">
      <c r="A224" t="s">
        <v>542</v>
      </c>
      <c r="B224" t="s">
        <v>543</v>
      </c>
      <c r="C224" t="s">
        <v>3155</v>
      </c>
      <c r="D224" t="s">
        <v>438</v>
      </c>
      <c r="E224">
        <v>38811.810275399999</v>
      </c>
      <c r="F224">
        <v>1398.5</v>
      </c>
      <c r="G224">
        <v>-44.999852941491497</v>
      </c>
      <c r="H224">
        <v>-5.3484225204723197</v>
      </c>
      <c r="I224">
        <v>-23.404780688357999</v>
      </c>
      <c r="J224">
        <v>-0.81094105367087499</v>
      </c>
      <c r="K224">
        <v>1467.2473236916201</v>
      </c>
      <c r="L224">
        <v>1504.88817998574</v>
      </c>
      <c r="M224">
        <v>38.336232678517703</v>
      </c>
      <c r="N224">
        <v>0.86771375867070899</v>
      </c>
      <c r="O224">
        <v>27.8762960314622</v>
      </c>
      <c r="P224">
        <v>7.1647509578544</v>
      </c>
      <c r="Q224">
        <v>3.3510591323750998E-2</v>
      </c>
    </row>
    <row r="225" spans="1:17" x14ac:dyDescent="0.3">
      <c r="A225" t="s">
        <v>544</v>
      </c>
      <c r="B225" t="s">
        <v>545</v>
      </c>
      <c r="C225" t="s">
        <v>3144</v>
      </c>
      <c r="D225" t="s">
        <v>40</v>
      </c>
      <c r="E225">
        <v>38740.858618605002</v>
      </c>
      <c r="F225">
        <v>1122.55</v>
      </c>
      <c r="G225">
        <v>-8.1839222628433603</v>
      </c>
      <c r="H225">
        <v>-1.99923168190645</v>
      </c>
      <c r="I225">
        <v>2.3514139685747799</v>
      </c>
      <c r="J225">
        <v>4.93707609386058</v>
      </c>
      <c r="K225">
        <v>1059.5170802002399</v>
      </c>
      <c r="L225">
        <v>988.03365942421999</v>
      </c>
      <c r="M225">
        <v>63.493976561009397</v>
      </c>
      <c r="N225">
        <v>2.4949078579605999</v>
      </c>
      <c r="O225">
        <v>2.7081199055721301</v>
      </c>
      <c r="P225">
        <v>31.4076675446297</v>
      </c>
      <c r="Q225">
        <v>-3.2406279659082E-2</v>
      </c>
    </row>
    <row r="226" spans="1:17" x14ac:dyDescent="0.3">
      <c r="A226" t="s">
        <v>546</v>
      </c>
      <c r="B226" t="s">
        <v>547</v>
      </c>
      <c r="C226" t="s">
        <v>3144</v>
      </c>
      <c r="D226" t="s">
        <v>548</v>
      </c>
      <c r="E226">
        <v>38498.909370000001</v>
      </c>
      <c r="F226">
        <v>699.9</v>
      </c>
      <c r="G226">
        <v>28.060257460644198</v>
      </c>
      <c r="H226">
        <v>5.5559821929102702</v>
      </c>
      <c r="I226">
        <v>-0.570277952488499</v>
      </c>
      <c r="J226">
        <v>4.0903860588077396</v>
      </c>
      <c r="K226">
        <v>700.33907344786201</v>
      </c>
      <c r="L226">
        <v>639.59217328946499</v>
      </c>
      <c r="M226">
        <v>60.626344999964999</v>
      </c>
      <c r="N226">
        <v>0.92959932507680298</v>
      </c>
      <c r="O226">
        <v>18.124017716816599</v>
      </c>
      <c r="P226">
        <v>62.0138888888888</v>
      </c>
      <c r="Q226">
        <v>5.5425178039632997E-2</v>
      </c>
    </row>
    <row r="227" spans="1:17" x14ac:dyDescent="0.3">
      <c r="A227" t="s">
        <v>549</v>
      </c>
      <c r="B227" t="s">
        <v>550</v>
      </c>
      <c r="C227" t="s">
        <v>3144</v>
      </c>
      <c r="D227" t="s">
        <v>551</v>
      </c>
      <c r="E227">
        <v>38376.490249319999</v>
      </c>
      <c r="F227">
        <v>2834.8</v>
      </c>
      <c r="G227">
        <v>81.233522217941498</v>
      </c>
      <c r="H227">
        <v>6.0672750804342801</v>
      </c>
      <c r="I227">
        <v>17.7546297600427</v>
      </c>
      <c r="J227">
        <v>1.5901209115780099</v>
      </c>
      <c r="K227">
        <v>2635.04328529345</v>
      </c>
      <c r="L227">
        <v>2355.7599283202499</v>
      </c>
      <c r="M227">
        <v>61.0175586310529</v>
      </c>
      <c r="N227">
        <v>0.83763688378659495</v>
      </c>
      <c r="O227">
        <v>15.1650910117115</v>
      </c>
      <c r="P227">
        <v>145.47973675095199</v>
      </c>
      <c r="Q227">
        <v>0.18897577167701499</v>
      </c>
    </row>
    <row r="228" spans="1:17" hidden="1" x14ac:dyDescent="0.3">
      <c r="A228" t="s">
        <v>552</v>
      </c>
      <c r="B228" t="s">
        <v>553</v>
      </c>
      <c r="C228" t="s">
        <v>3159</v>
      </c>
      <c r="D228" t="s">
        <v>34</v>
      </c>
      <c r="E228">
        <v>37779.381655577999</v>
      </c>
      <c r="F228">
        <v>55.74</v>
      </c>
      <c r="G228">
        <v>7.2163798991832104</v>
      </c>
      <c r="H228">
        <v>-9.6684350040376206</v>
      </c>
      <c r="I228">
        <v>-22.384033899241601</v>
      </c>
      <c r="J228">
        <v>-3.8476294676417102</v>
      </c>
      <c r="K228">
        <v>60.339461276209903</v>
      </c>
      <c r="L228">
        <v>56.053068309134702</v>
      </c>
      <c r="M228">
        <v>16.2648427284057</v>
      </c>
      <c r="N228">
        <v>0.33914138237163699</v>
      </c>
      <c r="O228">
        <v>39.038392536777899</v>
      </c>
      <c r="P228">
        <v>52.503419972640202</v>
      </c>
      <c r="Q228">
        <v>0.111441168900659</v>
      </c>
    </row>
    <row r="229" spans="1:17" x14ac:dyDescent="0.3">
      <c r="A229" t="s">
        <v>554</v>
      </c>
      <c r="B229" t="s">
        <v>555</v>
      </c>
      <c r="C229" t="s">
        <v>3147</v>
      </c>
      <c r="D229" t="s">
        <v>46</v>
      </c>
      <c r="E229">
        <v>37369.332000000002</v>
      </c>
      <c r="F229">
        <v>61.88</v>
      </c>
      <c r="G229">
        <v>55.385939297737202</v>
      </c>
      <c r="H229">
        <v>-5.88662221024767</v>
      </c>
      <c r="I229">
        <v>-6.3331973484050499</v>
      </c>
      <c r="J229">
        <v>-1.80560148469709</v>
      </c>
      <c r="K229">
        <v>64.719677768252595</v>
      </c>
      <c r="L229">
        <v>58.763080623132701</v>
      </c>
      <c r="M229">
        <v>31.6112783039943</v>
      </c>
      <c r="N229">
        <v>0.32776530973798101</v>
      </c>
      <c r="O229">
        <v>26.292824822236501</v>
      </c>
      <c r="P229">
        <v>115.234782608695</v>
      </c>
      <c r="Q229">
        <v>0.12595604007636799</v>
      </c>
    </row>
    <row r="230" spans="1:17" x14ac:dyDescent="0.3">
      <c r="A230" t="s">
        <v>556</v>
      </c>
      <c r="B230" t="s">
        <v>557</v>
      </c>
      <c r="C230" t="s">
        <v>3142</v>
      </c>
      <c r="D230" t="s">
        <v>185</v>
      </c>
      <c r="E230">
        <v>37243.542564000003</v>
      </c>
      <c r="F230">
        <v>532.04999999999995</v>
      </c>
      <c r="G230">
        <v>-14.6582690426123</v>
      </c>
      <c r="H230">
        <v>-2.4267735521345499</v>
      </c>
      <c r="I230">
        <v>14.667674645447899</v>
      </c>
      <c r="J230">
        <v>-1.1184724310007701</v>
      </c>
      <c r="K230">
        <v>529.52056866571399</v>
      </c>
      <c r="L230">
        <v>480.79267792064701</v>
      </c>
      <c r="M230">
        <v>38.839416266788497</v>
      </c>
      <c r="N230">
        <v>0.94481781948654198</v>
      </c>
      <c r="O230">
        <v>7.1985715628230604</v>
      </c>
      <c r="P230">
        <v>41.615650785200899</v>
      </c>
      <c r="Q230">
        <v>-3.9703630300497998E-2</v>
      </c>
    </row>
    <row r="231" spans="1:17" x14ac:dyDescent="0.3">
      <c r="A231" t="s">
        <v>558</v>
      </c>
      <c r="B231" t="s">
        <v>559</v>
      </c>
      <c r="C231" t="s">
        <v>3153</v>
      </c>
      <c r="D231" t="s">
        <v>78</v>
      </c>
      <c r="E231">
        <v>37148.643374525003</v>
      </c>
      <c r="F231">
        <v>4807.75</v>
      </c>
      <c r="G231">
        <v>19.619136694176099</v>
      </c>
      <c r="H231">
        <v>8.0845213403292799</v>
      </c>
      <c r="I231">
        <v>3.06885061360807</v>
      </c>
      <c r="J231">
        <v>6.7542951442061003</v>
      </c>
      <c r="K231">
        <v>4389.88710105475</v>
      </c>
      <c r="L231">
        <v>4086.2847706146899</v>
      </c>
      <c r="M231">
        <v>86.441683839373695</v>
      </c>
      <c r="N231">
        <v>1.06788116048253</v>
      </c>
      <c r="O231">
        <v>0.46279444646664097</v>
      </c>
      <c r="P231">
        <v>57.494308224002097</v>
      </c>
      <c r="Q231">
        <v>2.291137021761E-2</v>
      </c>
    </row>
    <row r="232" spans="1:17" x14ac:dyDescent="0.3">
      <c r="A232" t="s">
        <v>560</v>
      </c>
      <c r="B232" t="s">
        <v>561</v>
      </c>
      <c r="C232" t="s">
        <v>3154</v>
      </c>
      <c r="D232" t="s">
        <v>345</v>
      </c>
      <c r="E232">
        <v>36790.654016840002</v>
      </c>
      <c r="F232">
        <v>1789.3</v>
      </c>
      <c r="G232">
        <v>95.784214256764002</v>
      </c>
      <c r="H232">
        <v>2.4187043237524901</v>
      </c>
      <c r="I232">
        <v>24.0947101948436</v>
      </c>
      <c r="J232">
        <v>2.6612363905543002</v>
      </c>
      <c r="K232">
        <v>1677.39213061856</v>
      </c>
      <c r="L232">
        <v>1415.66065340351</v>
      </c>
      <c r="M232">
        <v>69.478153792205603</v>
      </c>
      <c r="N232">
        <v>1.0131234676968099</v>
      </c>
      <c r="O232">
        <v>6.0638238417258101</v>
      </c>
      <c r="P232">
        <v>131.65458311755501</v>
      </c>
      <c r="Q232">
        <v>0.179163054007622</v>
      </c>
    </row>
    <row r="233" spans="1:17" x14ac:dyDescent="0.3">
      <c r="A233" t="s">
        <v>562</v>
      </c>
      <c r="B233" t="s">
        <v>563</v>
      </c>
      <c r="C233" t="s">
        <v>3144</v>
      </c>
      <c r="D233" t="s">
        <v>40</v>
      </c>
      <c r="E233">
        <v>36773.070169125</v>
      </c>
      <c r="F233">
        <v>628.04999999999995</v>
      </c>
      <c r="G233">
        <v>-29.907186630199199</v>
      </c>
      <c r="H233">
        <v>4.7937454608677399</v>
      </c>
      <c r="I233">
        <v>1.9969184817107699</v>
      </c>
      <c r="J233">
        <v>1.4091921905732001</v>
      </c>
      <c r="K233">
        <v>594.52653309010702</v>
      </c>
      <c r="L233">
        <v>573.06663067776003</v>
      </c>
      <c r="M233">
        <v>58.190595065479101</v>
      </c>
      <c r="N233">
        <v>1.9996092444479601</v>
      </c>
      <c r="O233">
        <v>7.4755194650107404</v>
      </c>
      <c r="P233">
        <v>38.093667546174103</v>
      </c>
      <c r="Q233">
        <v>-7.8060882006472002E-2</v>
      </c>
    </row>
    <row r="234" spans="1:17" x14ac:dyDescent="0.3">
      <c r="A234" t="s">
        <v>564</v>
      </c>
      <c r="B234" t="s">
        <v>565</v>
      </c>
      <c r="C234" t="s">
        <v>3155</v>
      </c>
      <c r="D234" t="s">
        <v>220</v>
      </c>
      <c r="E234">
        <v>36460.377842349997</v>
      </c>
      <c r="F234">
        <v>9076.9</v>
      </c>
      <c r="G234">
        <v>54.606546462665897</v>
      </c>
      <c r="H234">
        <v>4.4476654244133798</v>
      </c>
      <c r="I234">
        <v>38.347455540404397</v>
      </c>
      <c r="J234">
        <v>-1.33686400029876</v>
      </c>
      <c r="K234">
        <v>8577.4396658954993</v>
      </c>
      <c r="L234">
        <v>7245.6415060392701</v>
      </c>
      <c r="M234">
        <v>62.792236313718398</v>
      </c>
      <c r="N234">
        <v>1.03729710620842</v>
      </c>
      <c r="O234">
        <v>6.4228976853331003</v>
      </c>
      <c r="P234">
        <v>99.683213621814204</v>
      </c>
      <c r="Q234">
        <v>0.27813268914961597</v>
      </c>
    </row>
    <row r="235" spans="1:17" x14ac:dyDescent="0.3">
      <c r="A235" t="s">
        <v>566</v>
      </c>
      <c r="B235" t="s">
        <v>567</v>
      </c>
      <c r="C235" t="s">
        <v>3150</v>
      </c>
      <c r="D235" t="s">
        <v>158</v>
      </c>
      <c r="E235">
        <v>36260.547325350002</v>
      </c>
      <c r="F235">
        <v>261.5</v>
      </c>
      <c r="G235">
        <v>59.056332790773901</v>
      </c>
      <c r="H235">
        <v>-1.2074831582065899</v>
      </c>
      <c r="I235">
        <v>1.4920849693584599</v>
      </c>
      <c r="J235">
        <v>-0.84429671912864901</v>
      </c>
      <c r="K235">
        <v>266.43892409426201</v>
      </c>
      <c r="L235">
        <v>230.27657968086501</v>
      </c>
      <c r="M235">
        <v>34.417025867615301</v>
      </c>
      <c r="N235">
        <v>0.51592575476931801</v>
      </c>
      <c r="O235">
        <v>19.2351816443594</v>
      </c>
      <c r="P235">
        <v>123.88698630136901</v>
      </c>
      <c r="Q235">
        <v>0.17006501986643599</v>
      </c>
    </row>
    <row r="236" spans="1:17" x14ac:dyDescent="0.3">
      <c r="A236" t="s">
        <v>568</v>
      </c>
      <c r="B236" t="s">
        <v>569</v>
      </c>
      <c r="C236" t="s">
        <v>3146</v>
      </c>
      <c r="D236" t="s">
        <v>177</v>
      </c>
      <c r="E236">
        <v>36124.74</v>
      </c>
      <c r="F236">
        <v>827.6</v>
      </c>
      <c r="G236">
        <v>19.979416889395502</v>
      </c>
      <c r="H236">
        <v>3.7552806869970299</v>
      </c>
      <c r="I236">
        <v>75.159105811126693</v>
      </c>
      <c r="J236">
        <v>3.9791968764941998</v>
      </c>
      <c r="K236">
        <v>778.41767805015797</v>
      </c>
      <c r="L236">
        <v>628.50199903953899</v>
      </c>
      <c r="M236">
        <v>56.377724449761601</v>
      </c>
      <c r="N236">
        <v>0.53900409289046702</v>
      </c>
      <c r="O236">
        <v>3.9149347510874799</v>
      </c>
      <c r="P236">
        <v>98.417645648525493</v>
      </c>
      <c r="Q236">
        <v>2.2996958044733999E-2</v>
      </c>
    </row>
    <row r="237" spans="1:17" x14ac:dyDescent="0.3">
      <c r="A237" t="s">
        <v>570</v>
      </c>
      <c r="B237" t="s">
        <v>571</v>
      </c>
      <c r="C237" t="s">
        <v>3148</v>
      </c>
      <c r="D237" t="s">
        <v>190</v>
      </c>
      <c r="E237">
        <v>35842.292958500002</v>
      </c>
      <c r="F237">
        <v>894.25</v>
      </c>
      <c r="G237">
        <v>-19.15950889778</v>
      </c>
      <c r="H237">
        <v>5.5176376643041198</v>
      </c>
      <c r="I237">
        <v>19.658640106798</v>
      </c>
      <c r="J237">
        <v>4.3301245890291904</v>
      </c>
      <c r="K237">
        <v>811.93819568814604</v>
      </c>
      <c r="L237">
        <v>746.84646000956604</v>
      </c>
      <c r="M237">
        <v>69.440538479147307</v>
      </c>
      <c r="N237">
        <v>1.30274003795203</v>
      </c>
      <c r="O237">
        <v>3.32681017612523</v>
      </c>
      <c r="P237">
        <v>47.165308977207197</v>
      </c>
      <c r="Q237">
        <v>1.6649479102088E-2</v>
      </c>
    </row>
    <row r="238" spans="1:17" x14ac:dyDescent="0.3">
      <c r="A238" t="s">
        <v>572</v>
      </c>
      <c r="B238" t="s">
        <v>573</v>
      </c>
      <c r="C238" t="s">
        <v>3148</v>
      </c>
      <c r="D238" t="s">
        <v>54</v>
      </c>
      <c r="E238">
        <v>35613.729601749998</v>
      </c>
      <c r="F238">
        <v>1403.75</v>
      </c>
      <c r="G238">
        <v>30.209583945188399</v>
      </c>
      <c r="H238">
        <v>1.0399560476555001</v>
      </c>
      <c r="I238">
        <v>7.1366654661179503</v>
      </c>
      <c r="J238">
        <v>3.42727517536937</v>
      </c>
      <c r="K238">
        <v>1327.4508543451</v>
      </c>
      <c r="L238">
        <v>1204.86018064005</v>
      </c>
      <c r="M238">
        <v>53.464158847196899</v>
      </c>
      <c r="N238">
        <v>0.82445238089209505</v>
      </c>
      <c r="O238">
        <v>4.0071237756010598</v>
      </c>
      <c r="P238">
        <v>59.880410022779003</v>
      </c>
      <c r="Q238">
        <v>-2.0115852106807001E-2</v>
      </c>
    </row>
    <row r="239" spans="1:17" hidden="1" x14ac:dyDescent="0.3">
      <c r="A239" t="s">
        <v>574</v>
      </c>
      <c r="B239" t="s">
        <v>575</v>
      </c>
      <c r="C239" t="s">
        <v>3159</v>
      </c>
      <c r="D239" t="s">
        <v>40</v>
      </c>
      <c r="E239">
        <v>35500.48628456</v>
      </c>
      <c r="F239">
        <v>386.8</v>
      </c>
      <c r="G239">
        <v>0.59058240436984999</v>
      </c>
      <c r="H239">
        <v>15.9535664285754</v>
      </c>
      <c r="I239">
        <v>15.545004382737799</v>
      </c>
      <c r="J239">
        <v>1.7670609541795399</v>
      </c>
      <c r="K239">
        <v>354.67933918042797</v>
      </c>
      <c r="M239">
        <v>62.3295868919963</v>
      </c>
      <c r="N239">
        <v>1.5858684379265999</v>
      </c>
      <c r="O239">
        <v>5.3257497414684396</v>
      </c>
      <c r="P239">
        <v>38.861963740800498</v>
      </c>
    </row>
    <row r="240" spans="1:17" x14ac:dyDescent="0.3">
      <c r="A240" t="s">
        <v>576</v>
      </c>
      <c r="B240" t="s">
        <v>577</v>
      </c>
      <c r="C240" t="s">
        <v>3146</v>
      </c>
      <c r="D240" t="s">
        <v>43</v>
      </c>
      <c r="E240">
        <v>35440.923896400003</v>
      </c>
      <c r="F240">
        <v>6844.2</v>
      </c>
      <c r="G240">
        <v>199.21740949461099</v>
      </c>
      <c r="H240">
        <v>68.884636483559305</v>
      </c>
      <c r="I240">
        <v>77.319756653148701</v>
      </c>
      <c r="J240">
        <v>11.2119387997241</v>
      </c>
      <c r="K240">
        <v>5113.4323830884996</v>
      </c>
      <c r="L240">
        <v>3721.2361313501601</v>
      </c>
      <c r="M240">
        <v>67.807971695972398</v>
      </c>
      <c r="N240">
        <v>1.3594800623918399</v>
      </c>
      <c r="O240">
        <v>6.9518716577540101</v>
      </c>
      <c r="P240">
        <v>243.56709000552101</v>
      </c>
      <c r="Q240">
        <v>0.19524547819617799</v>
      </c>
    </row>
    <row r="241" spans="1:17" x14ac:dyDescent="0.3">
      <c r="A241" t="s">
        <v>578</v>
      </c>
      <c r="B241" t="s">
        <v>579</v>
      </c>
      <c r="C241" t="s">
        <v>3144</v>
      </c>
      <c r="D241" t="s">
        <v>232</v>
      </c>
      <c r="E241">
        <v>35397.228011040002</v>
      </c>
      <c r="F241">
        <v>6996.15</v>
      </c>
      <c r="G241">
        <v>152.70005338146501</v>
      </c>
      <c r="H241">
        <v>14.7872653186582</v>
      </c>
      <c r="I241">
        <v>-35.381208300342998</v>
      </c>
      <c r="J241">
        <v>-1.99887658614824</v>
      </c>
      <c r="K241">
        <v>6593.4458560723697</v>
      </c>
      <c r="L241">
        <v>5859.69860213231</v>
      </c>
      <c r="M241">
        <v>53.531120474600797</v>
      </c>
      <c r="N241">
        <v>4.2094016737860702</v>
      </c>
      <c r="O241">
        <v>39.460274579590198</v>
      </c>
      <c r="P241">
        <v>186.968559650526</v>
      </c>
      <c r="Q241">
        <v>0.15418291002044501</v>
      </c>
    </row>
    <row r="242" spans="1:17" x14ac:dyDescent="0.3">
      <c r="A242" t="s">
        <v>580</v>
      </c>
      <c r="B242" t="s">
        <v>581</v>
      </c>
      <c r="C242" t="s">
        <v>3149</v>
      </c>
      <c r="D242" t="s">
        <v>206</v>
      </c>
      <c r="E242">
        <v>35252.922965760001</v>
      </c>
      <c r="F242">
        <v>2506.1999999999998</v>
      </c>
      <c r="G242">
        <v>27.944671416683601</v>
      </c>
      <c r="H242">
        <v>-5.04873509271264</v>
      </c>
      <c r="I242">
        <v>28.145294357755098</v>
      </c>
      <c r="J242">
        <v>3.70413285505906</v>
      </c>
      <c r="K242">
        <v>2508.0175998396298</v>
      </c>
      <c r="L242">
        <v>2186.3847452007099</v>
      </c>
      <c r="M242">
        <v>47.487924041731702</v>
      </c>
      <c r="N242">
        <v>0.66780933724421299</v>
      </c>
      <c r="O242">
        <v>22.149070305641999</v>
      </c>
      <c r="P242">
        <v>62.734976137138297</v>
      </c>
      <c r="Q242">
        <v>4.1477891032087003E-2</v>
      </c>
    </row>
    <row r="243" spans="1:17" x14ac:dyDescent="0.3">
      <c r="A243" t="s">
        <v>582</v>
      </c>
      <c r="B243" t="s">
        <v>583</v>
      </c>
      <c r="C243" t="s">
        <v>3153</v>
      </c>
      <c r="D243" t="s">
        <v>78</v>
      </c>
      <c r="E243">
        <v>35177.371033384901</v>
      </c>
      <c r="F243">
        <v>1875.65</v>
      </c>
      <c r="G243">
        <v>-46.758356707638697</v>
      </c>
      <c r="H243">
        <v>3.3695582750633202</v>
      </c>
      <c r="I243">
        <v>-14.139842784610799</v>
      </c>
      <c r="J243">
        <v>-0.20159102829345801</v>
      </c>
      <c r="K243">
        <v>1832.7123144762299</v>
      </c>
      <c r="L243">
        <v>1922.55339233278</v>
      </c>
      <c r="M243">
        <v>56.1127002233615</v>
      </c>
      <c r="N243">
        <v>0.80609557635820595</v>
      </c>
      <c r="O243">
        <v>29.592407965238699</v>
      </c>
      <c r="P243">
        <v>13.5793871866295</v>
      </c>
      <c r="Q243">
        <v>-6.0744217797880001E-2</v>
      </c>
    </row>
    <row r="244" spans="1:17" x14ac:dyDescent="0.3">
      <c r="A244" t="s">
        <v>584</v>
      </c>
      <c r="B244" t="s">
        <v>585</v>
      </c>
      <c r="C244" t="s">
        <v>3144</v>
      </c>
      <c r="D244" t="s">
        <v>417</v>
      </c>
      <c r="E244">
        <v>33915.426299129998</v>
      </c>
      <c r="F244">
        <v>1806.15</v>
      </c>
      <c r="G244">
        <v>38.560126125267999</v>
      </c>
      <c r="H244">
        <v>20.437141828957799</v>
      </c>
      <c r="I244">
        <v>53.9871265121688</v>
      </c>
      <c r="J244">
        <v>14.0650225578059</v>
      </c>
      <c r="K244">
        <v>1550.2099202358199</v>
      </c>
      <c r="L244">
        <v>1267.5759339185599</v>
      </c>
      <c r="M244">
        <v>74.850121684799504</v>
      </c>
      <c r="N244">
        <v>0.90663716968914998</v>
      </c>
      <c r="O244">
        <v>4.5871051684522204</v>
      </c>
      <c r="P244">
        <v>87.925293934033903</v>
      </c>
      <c r="Q244">
        <v>0.120369367024628</v>
      </c>
    </row>
    <row r="245" spans="1:17" x14ac:dyDescent="0.3">
      <c r="A245" t="s">
        <v>586</v>
      </c>
      <c r="B245" t="s">
        <v>587</v>
      </c>
      <c r="C245" t="s">
        <v>3154</v>
      </c>
      <c r="D245" t="s">
        <v>588</v>
      </c>
      <c r="E245">
        <v>33565.924983719997</v>
      </c>
      <c r="F245">
        <v>1234.3</v>
      </c>
      <c r="G245">
        <v>-10.4541154878717</v>
      </c>
      <c r="H245">
        <v>-11.033535336536</v>
      </c>
      <c r="I245">
        <v>-5.1354638471863702E-2</v>
      </c>
      <c r="J245">
        <v>-4.8505385898878597</v>
      </c>
      <c r="K245">
        <v>1285.0982303130399</v>
      </c>
      <c r="L245">
        <v>1195.1635748820099</v>
      </c>
      <c r="M245">
        <v>31.248630289823801</v>
      </c>
      <c r="N245">
        <v>0.86758962049333499</v>
      </c>
      <c r="O245">
        <v>16.762537470631099</v>
      </c>
      <c r="P245">
        <v>25.2397138653543</v>
      </c>
      <c r="Q245">
        <v>0.111049842674508</v>
      </c>
    </row>
    <row r="246" spans="1:17" x14ac:dyDescent="0.3">
      <c r="A246" t="s">
        <v>589</v>
      </c>
      <c r="B246" t="s">
        <v>590</v>
      </c>
      <c r="C246" t="s">
        <v>3151</v>
      </c>
      <c r="D246" t="s">
        <v>111</v>
      </c>
      <c r="E246">
        <v>33405.02807018</v>
      </c>
      <c r="F246">
        <v>313.3</v>
      </c>
      <c r="G246">
        <v>8.4759665909062907</v>
      </c>
      <c r="H246">
        <v>-4.6569419585659499</v>
      </c>
      <c r="I246">
        <v>31.322666480025099</v>
      </c>
      <c r="J246">
        <v>2.9495442704492801E-2</v>
      </c>
      <c r="K246">
        <v>315.44603465027899</v>
      </c>
      <c r="L246">
        <v>278.92569933786802</v>
      </c>
      <c r="M246">
        <v>46.484923243766701</v>
      </c>
      <c r="N246">
        <v>1.1522153605829499</v>
      </c>
      <c r="O246">
        <v>11.3629109479731</v>
      </c>
      <c r="P246">
        <v>57.635220125786098</v>
      </c>
      <c r="Q246">
        <v>3.0508820310476002E-2</v>
      </c>
    </row>
    <row r="247" spans="1:17" x14ac:dyDescent="0.3">
      <c r="A247" t="s">
        <v>591</v>
      </c>
      <c r="B247" t="s">
        <v>592</v>
      </c>
      <c r="C247" t="s">
        <v>3144</v>
      </c>
      <c r="D247" t="s">
        <v>551</v>
      </c>
      <c r="E247">
        <v>33381.125687250002</v>
      </c>
      <c r="F247">
        <v>4564.6499999999996</v>
      </c>
      <c r="G247">
        <v>-9.5430109117938997</v>
      </c>
      <c r="H247">
        <v>1.26615481307337</v>
      </c>
      <c r="I247">
        <v>-18.172270672198401</v>
      </c>
      <c r="J247">
        <v>4.5124699196528804</v>
      </c>
      <c r="K247">
        <v>4440.6930013171996</v>
      </c>
      <c r="L247">
        <v>4325.7546561535601</v>
      </c>
      <c r="M247">
        <v>52.511124398387899</v>
      </c>
      <c r="N247">
        <v>0.55410721158429799</v>
      </c>
      <c r="O247">
        <v>15.4195831005663</v>
      </c>
      <c r="P247">
        <v>24.693364657032799</v>
      </c>
      <c r="Q247">
        <v>4.1758545173033998E-2</v>
      </c>
    </row>
    <row r="248" spans="1:17" x14ac:dyDescent="0.3">
      <c r="A248" t="s">
        <v>593</v>
      </c>
      <c r="B248" t="s">
        <v>594</v>
      </c>
      <c r="C248" t="s">
        <v>3142</v>
      </c>
      <c r="D248" t="s">
        <v>18</v>
      </c>
      <c r="E248">
        <v>33257.314392351997</v>
      </c>
      <c r="F248">
        <v>189.76</v>
      </c>
      <c r="G248">
        <v>72.368121270220797</v>
      </c>
      <c r="H248">
        <v>-5.7151971833645696</v>
      </c>
      <c r="I248">
        <v>-24.1524336511917</v>
      </c>
      <c r="J248">
        <v>-4.5481763083180997</v>
      </c>
      <c r="K248">
        <v>210.38550931937101</v>
      </c>
      <c r="L248">
        <v>191.92771775518801</v>
      </c>
      <c r="M248">
        <v>15.664527929506701</v>
      </c>
      <c r="N248">
        <v>0.30342611178552598</v>
      </c>
      <c r="O248">
        <v>52.429384485666098</v>
      </c>
      <c r="P248">
        <v>122.201405152224</v>
      </c>
      <c r="Q248">
        <v>0.12919220591296501</v>
      </c>
    </row>
    <row r="249" spans="1:17" x14ac:dyDescent="0.3">
      <c r="A249" t="s">
        <v>595</v>
      </c>
      <c r="B249" t="s">
        <v>596</v>
      </c>
      <c r="C249" t="s">
        <v>3149</v>
      </c>
      <c r="D249" t="s">
        <v>410</v>
      </c>
      <c r="E249">
        <v>32539.396968309899</v>
      </c>
      <c r="F249">
        <v>512.35</v>
      </c>
      <c r="G249">
        <v>7.7489615711216997</v>
      </c>
      <c r="H249">
        <v>-1.04801237926359</v>
      </c>
      <c r="I249">
        <v>-10.5273153379308</v>
      </c>
      <c r="J249">
        <v>3.7127376459602002</v>
      </c>
      <c r="K249">
        <v>508.70470202912202</v>
      </c>
      <c r="L249">
        <v>482.522407984962</v>
      </c>
      <c r="M249">
        <v>61.708626544651899</v>
      </c>
      <c r="N249">
        <v>0.56848710585300399</v>
      </c>
      <c r="O249">
        <v>10.8714745779252</v>
      </c>
      <c r="P249">
        <v>40.369863013698598</v>
      </c>
      <c r="Q249">
        <v>0.112543064446367</v>
      </c>
    </row>
    <row r="250" spans="1:17" hidden="1" x14ac:dyDescent="0.3">
      <c r="A250" t="s">
        <v>597</v>
      </c>
      <c r="B250" t="s">
        <v>598</v>
      </c>
      <c r="C250" t="s">
        <v>3159</v>
      </c>
      <c r="D250" t="s">
        <v>138</v>
      </c>
      <c r="E250">
        <v>32216.064643341</v>
      </c>
      <c r="F250">
        <v>391.02</v>
      </c>
      <c r="G250">
        <v>2.3760234163864502</v>
      </c>
      <c r="H250">
        <v>3.6059269823565798</v>
      </c>
      <c r="I250">
        <v>-7.8355102478039003</v>
      </c>
      <c r="J250">
        <v>2.6281212070405102</v>
      </c>
      <c r="K250">
        <v>373.74992591086198</v>
      </c>
      <c r="L250">
        <v>356.36295436251402</v>
      </c>
      <c r="M250">
        <v>56.330526885428</v>
      </c>
      <c r="N250">
        <v>1.62177620257743</v>
      </c>
      <c r="O250">
        <v>2.0408163265306101</v>
      </c>
      <c r="P250">
        <v>37.683098591549196</v>
      </c>
      <c r="Q250">
        <v>-0.123824141917355</v>
      </c>
    </row>
    <row r="251" spans="1:17" x14ac:dyDescent="0.3">
      <c r="A251" t="s">
        <v>599</v>
      </c>
      <c r="B251" t="s">
        <v>600</v>
      </c>
      <c r="C251" t="s">
        <v>3157</v>
      </c>
      <c r="D251" t="s">
        <v>138</v>
      </c>
      <c r="E251">
        <v>32042.242591999999</v>
      </c>
      <c r="F251">
        <v>1312</v>
      </c>
      <c r="G251">
        <v>80.766994332705906</v>
      </c>
      <c r="H251">
        <v>10.5623451650532</v>
      </c>
      <c r="I251">
        <v>38.937115351690103</v>
      </c>
      <c r="J251">
        <v>9.2891183575595804</v>
      </c>
      <c r="K251">
        <v>1221.1220806676899</v>
      </c>
      <c r="L251">
        <v>1068.74923658645</v>
      </c>
      <c r="M251">
        <v>79.365084844664594</v>
      </c>
      <c r="N251">
        <v>1.19287604461912</v>
      </c>
      <c r="O251">
        <v>10.7545731707316</v>
      </c>
      <c r="P251">
        <v>132.21238938053</v>
      </c>
      <c r="Q251">
        <v>0.168376779449808</v>
      </c>
    </row>
    <row r="252" spans="1:17" x14ac:dyDescent="0.3">
      <c r="A252" t="s">
        <v>601</v>
      </c>
      <c r="B252" t="s">
        <v>602</v>
      </c>
      <c r="C252" t="s">
        <v>3161</v>
      </c>
      <c r="D252" t="s">
        <v>603</v>
      </c>
      <c r="E252">
        <v>31952.380989599998</v>
      </c>
      <c r="F252">
        <v>810.8</v>
      </c>
      <c r="G252">
        <v>5.9798920077083499</v>
      </c>
      <c r="H252">
        <v>-12.2463507132084</v>
      </c>
      <c r="I252">
        <v>20.848677508908299</v>
      </c>
      <c r="J252">
        <v>-1.3435078049557301</v>
      </c>
      <c r="K252">
        <v>801.664104953638</v>
      </c>
      <c r="L252">
        <v>709.75509898452901</v>
      </c>
      <c r="M252">
        <v>51.642138237632302</v>
      </c>
      <c r="N252">
        <v>0.64558504274833395</v>
      </c>
      <c r="O252">
        <v>13.591514553527301</v>
      </c>
      <c r="P252">
        <v>42.847075405214902</v>
      </c>
      <c r="Q252">
        <v>4.7547051740467999E-2</v>
      </c>
    </row>
    <row r="253" spans="1:17" x14ac:dyDescent="0.3">
      <c r="A253" t="s">
        <v>604</v>
      </c>
      <c r="B253" t="s">
        <v>605</v>
      </c>
      <c r="C253" t="s">
        <v>3144</v>
      </c>
      <c r="D253" t="s">
        <v>24</v>
      </c>
      <c r="E253">
        <v>31479.982845424998</v>
      </c>
      <c r="F253">
        <v>195.41</v>
      </c>
      <c r="G253">
        <v>-45.432087735947299</v>
      </c>
      <c r="H253">
        <v>-4.8229952781022902</v>
      </c>
      <c r="I253">
        <v>-8.97805544946754</v>
      </c>
      <c r="J253">
        <v>-1.63052766584034</v>
      </c>
      <c r="K253">
        <v>198.97389720541801</v>
      </c>
      <c r="L253">
        <v>204.77646397736299</v>
      </c>
      <c r="M253">
        <v>41.069165734349397</v>
      </c>
      <c r="N253">
        <v>1.3327842723907399</v>
      </c>
      <c r="O253">
        <v>34.639987718131103</v>
      </c>
      <c r="P253">
        <v>15.524682234702899</v>
      </c>
      <c r="Q253">
        <v>-7.5608401451142004E-2</v>
      </c>
    </row>
    <row r="254" spans="1:17" x14ac:dyDescent="0.3">
      <c r="A254" t="s">
        <v>606</v>
      </c>
      <c r="B254" t="s">
        <v>607</v>
      </c>
      <c r="C254" t="s">
        <v>3152</v>
      </c>
      <c r="D254" t="s">
        <v>182</v>
      </c>
      <c r="E254">
        <v>31433.953034504899</v>
      </c>
      <c r="F254">
        <v>171.15</v>
      </c>
      <c r="G254">
        <v>42.640078055648701</v>
      </c>
      <c r="H254">
        <v>-3.3585578620322898</v>
      </c>
      <c r="I254">
        <v>-2.7768647290790498</v>
      </c>
      <c r="J254">
        <v>-3.4494845704532699</v>
      </c>
      <c r="K254">
        <v>180.56456174019701</v>
      </c>
      <c r="L254">
        <v>162.159622018644</v>
      </c>
      <c r="M254">
        <v>33.551038073425701</v>
      </c>
      <c r="N254">
        <v>0.83774365693714203</v>
      </c>
      <c r="O254">
        <v>22.115103710195701</v>
      </c>
      <c r="P254">
        <v>93.1715575620767</v>
      </c>
      <c r="Q254">
        <v>6.5873311691079003E-2</v>
      </c>
    </row>
    <row r="255" spans="1:17" x14ac:dyDescent="0.3">
      <c r="A255" t="s">
        <v>608</v>
      </c>
      <c r="B255" t="s">
        <v>609</v>
      </c>
      <c r="C255" t="s">
        <v>3148</v>
      </c>
      <c r="D255" t="s">
        <v>54</v>
      </c>
      <c r="E255">
        <v>31280.585887394998</v>
      </c>
      <c r="F255">
        <v>1898.65</v>
      </c>
      <c r="G255">
        <v>-13.1484939683265</v>
      </c>
      <c r="H255">
        <v>-9.8103952323891601</v>
      </c>
      <c r="I255">
        <v>-2.5392522166004801</v>
      </c>
      <c r="J255">
        <v>4.1034305892146099</v>
      </c>
      <c r="K255">
        <v>1923.6420421104799</v>
      </c>
      <c r="L255">
        <v>1837.02074504966</v>
      </c>
      <c r="M255">
        <v>51.0058889689168</v>
      </c>
      <c r="N255">
        <v>1.4217118490784</v>
      </c>
      <c r="O255">
        <v>16.975219234719301</v>
      </c>
      <c r="P255">
        <v>28.717670587437699</v>
      </c>
      <c r="Q255">
        <v>-0.108566396449098</v>
      </c>
    </row>
    <row r="256" spans="1:17" x14ac:dyDescent="0.3">
      <c r="A256" t="s">
        <v>610</v>
      </c>
      <c r="B256" t="s">
        <v>611</v>
      </c>
      <c r="C256" t="s">
        <v>3147</v>
      </c>
      <c r="D256" t="s">
        <v>46</v>
      </c>
      <c r="E256">
        <v>31260.6</v>
      </c>
      <c r="F256">
        <v>173.67</v>
      </c>
      <c r="G256">
        <v>162.434316301801</v>
      </c>
      <c r="H256">
        <v>1.3254257303752399</v>
      </c>
      <c r="I256">
        <v>32.609416268929699</v>
      </c>
      <c r="J256">
        <v>-4.0803330629523904</v>
      </c>
      <c r="K256">
        <v>176.15326344021801</v>
      </c>
      <c r="L256">
        <v>138.75339355321799</v>
      </c>
      <c r="M256">
        <v>33.348897137807199</v>
      </c>
      <c r="N256">
        <v>1.43940515909342</v>
      </c>
      <c r="O256">
        <v>20.775033108769499</v>
      </c>
      <c r="P256">
        <v>224.31372549019599</v>
      </c>
      <c r="Q256">
        <v>0.14258588648245099</v>
      </c>
    </row>
    <row r="257" spans="1:17" hidden="1" x14ac:dyDescent="0.3">
      <c r="A257" t="s">
        <v>612</v>
      </c>
      <c r="B257" t="s">
        <v>613</v>
      </c>
      <c r="C257" t="s">
        <v>3159</v>
      </c>
      <c r="D257" t="s">
        <v>111</v>
      </c>
      <c r="E257">
        <v>31239.311448729899</v>
      </c>
      <c r="F257">
        <v>601.70000000000005</v>
      </c>
      <c r="G257">
        <v>-37.2120841391041</v>
      </c>
      <c r="H257">
        <v>-7.9781789322118399</v>
      </c>
      <c r="I257">
        <v>-22.2576621607361</v>
      </c>
      <c r="J257">
        <v>-1.18110682394358</v>
      </c>
      <c r="M257">
        <v>29.625555161510299</v>
      </c>
      <c r="O257">
        <v>17.616752534485599</v>
      </c>
      <c r="P257">
        <v>2.3995915588835999</v>
      </c>
    </row>
    <row r="258" spans="1:17" x14ac:dyDescent="0.3">
      <c r="A258" t="s">
        <v>614</v>
      </c>
      <c r="B258" t="s">
        <v>615</v>
      </c>
      <c r="C258" t="s">
        <v>3149</v>
      </c>
      <c r="D258" t="s">
        <v>206</v>
      </c>
      <c r="E258">
        <v>31006.02505104</v>
      </c>
      <c r="F258">
        <v>15946.45</v>
      </c>
      <c r="G258">
        <v>-27.586231386493701</v>
      </c>
      <c r="H258">
        <v>0.33733070808983001</v>
      </c>
      <c r="I258">
        <v>2.7933579348506901</v>
      </c>
      <c r="J258">
        <v>3.9036221285495101</v>
      </c>
      <c r="K258">
        <v>15621.139649221899</v>
      </c>
      <c r="L258">
        <v>15062.5252284894</v>
      </c>
      <c r="M258">
        <v>76.919973315132296</v>
      </c>
      <c r="N258">
        <v>0.43336365140426097</v>
      </c>
      <c r="O258">
        <v>14.445534899617099</v>
      </c>
      <c r="P258">
        <v>22.901348747591499</v>
      </c>
      <c r="Q258">
        <v>8.4936110065925996E-2</v>
      </c>
    </row>
    <row r="259" spans="1:17" x14ac:dyDescent="0.3">
      <c r="A259" t="s">
        <v>616</v>
      </c>
      <c r="B259" t="s">
        <v>617</v>
      </c>
      <c r="C259" t="s">
        <v>3144</v>
      </c>
      <c r="D259" t="s">
        <v>206</v>
      </c>
      <c r="E259">
        <v>30886.934516140002</v>
      </c>
      <c r="F259">
        <v>13996.1</v>
      </c>
      <c r="G259">
        <v>123.917263111</v>
      </c>
      <c r="H259">
        <v>2.5239594109466701</v>
      </c>
      <c r="I259">
        <v>47.901317401831399</v>
      </c>
      <c r="J259">
        <v>3.0426153142813899</v>
      </c>
      <c r="K259">
        <v>13323.939716488099</v>
      </c>
      <c r="L259">
        <v>10440.210210953501</v>
      </c>
      <c r="M259">
        <v>52.764545201596697</v>
      </c>
      <c r="N259">
        <v>1.77899893065421</v>
      </c>
      <c r="O259">
        <v>7.1012639235215502</v>
      </c>
      <c r="P259">
        <v>171.10301879848501</v>
      </c>
      <c r="Q259">
        <v>0.21675909813772401</v>
      </c>
    </row>
    <row r="260" spans="1:17" x14ac:dyDescent="0.3">
      <c r="A260" t="s">
        <v>618</v>
      </c>
      <c r="B260" t="s">
        <v>619</v>
      </c>
      <c r="C260" t="s">
        <v>3148</v>
      </c>
      <c r="D260" t="s">
        <v>54</v>
      </c>
      <c r="E260">
        <v>30700.533693599999</v>
      </c>
      <c r="F260">
        <v>1206</v>
      </c>
      <c r="G260">
        <v>106.95894947712</v>
      </c>
      <c r="H260">
        <v>16.486183375898499</v>
      </c>
      <c r="I260">
        <v>74.478641461359004</v>
      </c>
      <c r="J260">
        <v>13.528139400200001</v>
      </c>
      <c r="K260">
        <v>971.40717368729304</v>
      </c>
      <c r="L260">
        <v>766.47491142864101</v>
      </c>
      <c r="M260">
        <v>89.924317637034093</v>
      </c>
      <c r="N260">
        <v>0.73682512084544505</v>
      </c>
      <c r="O260">
        <v>1.57545605306799</v>
      </c>
      <c r="P260">
        <v>137.86982248520701</v>
      </c>
      <c r="Q260">
        <v>9.9466020757923004E-2</v>
      </c>
    </row>
    <row r="261" spans="1:17" x14ac:dyDescent="0.3">
      <c r="A261" t="s">
        <v>620</v>
      </c>
      <c r="B261" t="s">
        <v>621</v>
      </c>
      <c r="C261" t="s">
        <v>3149</v>
      </c>
      <c r="D261" t="s">
        <v>541</v>
      </c>
      <c r="E261">
        <v>30669.225724283999</v>
      </c>
      <c r="F261">
        <v>69.37</v>
      </c>
      <c r="G261">
        <v>-22.200008564405</v>
      </c>
      <c r="H261">
        <v>-6.0796760265192598</v>
      </c>
      <c r="I261">
        <v>-5.9924995077072101</v>
      </c>
      <c r="J261">
        <v>0.30668760006685197</v>
      </c>
      <c r="K261">
        <v>71.327266659310297</v>
      </c>
      <c r="L261">
        <v>68.283178973811005</v>
      </c>
      <c r="M261">
        <v>32.971287355698898</v>
      </c>
      <c r="N261">
        <v>0.43996529442631899</v>
      </c>
      <c r="O261">
        <v>15.323626928066799</v>
      </c>
      <c r="P261">
        <v>19.9135695764909</v>
      </c>
      <c r="Q261">
        <v>3.7825693438891E-2</v>
      </c>
    </row>
    <row r="262" spans="1:17" x14ac:dyDescent="0.3">
      <c r="A262" t="s">
        <v>622</v>
      </c>
      <c r="B262" t="s">
        <v>623</v>
      </c>
      <c r="C262" t="s">
        <v>3155</v>
      </c>
      <c r="D262" t="s">
        <v>166</v>
      </c>
      <c r="E262">
        <v>30516.601989503899</v>
      </c>
      <c r="F262">
        <v>234.06</v>
      </c>
      <c r="G262">
        <v>323.54460490609898</v>
      </c>
      <c r="H262">
        <v>26.754371670236001</v>
      </c>
      <c r="I262">
        <v>77.306026930943005</v>
      </c>
      <c r="J262">
        <v>3.0102700602237098</v>
      </c>
      <c r="K262">
        <v>193.398886536525</v>
      </c>
      <c r="L262">
        <v>144.243682922207</v>
      </c>
      <c r="M262">
        <v>75.802779747015094</v>
      </c>
      <c r="N262">
        <v>0.69825143000182099</v>
      </c>
      <c r="O262">
        <v>1.2560881825173</v>
      </c>
      <c r="P262">
        <v>397.47077577045599</v>
      </c>
      <c r="Q262">
        <v>0.20161788488228899</v>
      </c>
    </row>
    <row r="263" spans="1:17" x14ac:dyDescent="0.3">
      <c r="A263" t="s">
        <v>624</v>
      </c>
      <c r="B263" t="s">
        <v>625</v>
      </c>
      <c r="C263" t="s">
        <v>3156</v>
      </c>
      <c r="D263" t="s">
        <v>407</v>
      </c>
      <c r="E263">
        <v>30233.881389465001</v>
      </c>
      <c r="F263">
        <v>408.85</v>
      </c>
      <c r="G263">
        <v>-31.6312784662165</v>
      </c>
      <c r="H263">
        <v>-2.5771207077924698</v>
      </c>
      <c r="I263">
        <v>-21.308149027715501</v>
      </c>
      <c r="J263">
        <v>-1.1920821977401199</v>
      </c>
      <c r="K263">
        <v>411.82163502749302</v>
      </c>
      <c r="L263">
        <v>415.91896398237901</v>
      </c>
      <c r="M263">
        <v>36.3472355491323</v>
      </c>
      <c r="N263">
        <v>0.56077714338770601</v>
      </c>
      <c r="O263">
        <v>19.359178182707499</v>
      </c>
      <c r="P263">
        <v>15.42913608131</v>
      </c>
      <c r="Q263">
        <v>-7.0657258419960997E-2</v>
      </c>
    </row>
    <row r="264" spans="1:17" x14ac:dyDescent="0.3">
      <c r="A264" t="s">
        <v>626</v>
      </c>
      <c r="B264" t="s">
        <v>627</v>
      </c>
      <c r="C264" t="s">
        <v>3148</v>
      </c>
      <c r="D264" t="s">
        <v>54</v>
      </c>
      <c r="E264">
        <v>30082.0797736799</v>
      </c>
      <c r="F264">
        <v>1937.1</v>
      </c>
      <c r="G264">
        <v>10.430540120852999</v>
      </c>
      <c r="H264">
        <v>-5.1517814246782301</v>
      </c>
      <c r="I264">
        <v>12.1771231855435</v>
      </c>
      <c r="J264">
        <v>0.53888006408124101</v>
      </c>
      <c r="K264">
        <v>1890.70327941507</v>
      </c>
      <c r="L264">
        <v>1716.39764607661</v>
      </c>
      <c r="M264">
        <v>50.465959372639297</v>
      </c>
      <c r="N264">
        <v>0.86537233998058805</v>
      </c>
      <c r="O264">
        <v>4.7958288162717402</v>
      </c>
      <c r="P264">
        <v>55.659126521756598</v>
      </c>
      <c r="Q264">
        <v>9.2378340014481003E-2</v>
      </c>
    </row>
    <row r="265" spans="1:17" x14ac:dyDescent="0.3">
      <c r="A265" t="s">
        <v>628</v>
      </c>
      <c r="B265" t="s">
        <v>629</v>
      </c>
      <c r="C265" t="s">
        <v>3152</v>
      </c>
      <c r="D265" t="s">
        <v>630</v>
      </c>
      <c r="E265">
        <v>29876.207097899998</v>
      </c>
      <c r="F265">
        <v>308.95</v>
      </c>
      <c r="G265">
        <v>59.7409092017554</v>
      </c>
      <c r="H265">
        <v>1.26998408574135</v>
      </c>
      <c r="I265">
        <v>3.9483969549283602</v>
      </c>
      <c r="J265">
        <v>-4.1458955563379396</v>
      </c>
      <c r="K265">
        <v>320.03895020600203</v>
      </c>
      <c r="L265">
        <v>289.82037438667697</v>
      </c>
      <c r="M265">
        <v>35.994391114596802</v>
      </c>
      <c r="N265">
        <v>1.16618409281202</v>
      </c>
      <c r="O265">
        <v>34.584884285483099</v>
      </c>
      <c r="P265">
        <v>127.75525248802001</v>
      </c>
      <c r="Q265">
        <v>0.105188774007361</v>
      </c>
    </row>
    <row r="266" spans="1:17" x14ac:dyDescent="0.3">
      <c r="A266" t="s">
        <v>631</v>
      </c>
      <c r="B266" t="s">
        <v>632</v>
      </c>
      <c r="C266" t="s">
        <v>3146</v>
      </c>
      <c r="D266" t="s">
        <v>177</v>
      </c>
      <c r="E266">
        <v>29698.003847715001</v>
      </c>
      <c r="F266">
        <v>9113.9500000000007</v>
      </c>
      <c r="G266">
        <v>25.174808845291999</v>
      </c>
      <c r="H266">
        <v>9.0983791249866606</v>
      </c>
      <c r="I266">
        <v>31.535232194027898</v>
      </c>
      <c r="J266">
        <v>2.2952559439189799</v>
      </c>
      <c r="K266">
        <v>8153.6191960012302</v>
      </c>
      <c r="L266">
        <v>7132.9609541258897</v>
      </c>
      <c r="M266">
        <v>74.624708669517901</v>
      </c>
      <c r="N266">
        <v>2.3663111809845501</v>
      </c>
      <c r="O266">
        <v>3.4129000049374798</v>
      </c>
      <c r="P266">
        <v>57.954072790294603</v>
      </c>
      <c r="Q266">
        <v>3.0864378433424999E-2</v>
      </c>
    </row>
    <row r="267" spans="1:17" x14ac:dyDescent="0.3">
      <c r="A267" t="s">
        <v>633</v>
      </c>
      <c r="B267" t="s">
        <v>634</v>
      </c>
      <c r="C267" t="s">
        <v>3151</v>
      </c>
      <c r="D267" t="s">
        <v>635</v>
      </c>
      <c r="E267">
        <v>29674.922817189999</v>
      </c>
      <c r="F267">
        <v>1221.7</v>
      </c>
      <c r="G267">
        <v>-31.383728479403899</v>
      </c>
      <c r="H267">
        <v>8.7147128953938608</v>
      </c>
      <c r="I267">
        <v>16.605997128037</v>
      </c>
      <c r="J267">
        <v>1.2421626533929799</v>
      </c>
      <c r="K267">
        <v>1151.0522600244401</v>
      </c>
      <c r="L267">
        <v>1115.2104389026999</v>
      </c>
      <c r="M267">
        <v>48.542737423100498</v>
      </c>
      <c r="N267">
        <v>1.2801271882282299</v>
      </c>
      <c r="O267">
        <v>21.789309977899599</v>
      </c>
      <c r="P267">
        <v>37.8816093899893</v>
      </c>
      <c r="Q267">
        <v>1.535883769673E-2</v>
      </c>
    </row>
    <row r="268" spans="1:17" x14ac:dyDescent="0.3">
      <c r="A268" t="s">
        <v>636</v>
      </c>
      <c r="B268" t="s">
        <v>637</v>
      </c>
      <c r="C268" t="s">
        <v>3154</v>
      </c>
      <c r="D268" t="s">
        <v>345</v>
      </c>
      <c r="E268">
        <v>29654.516367359902</v>
      </c>
      <c r="F268">
        <v>460.8</v>
      </c>
      <c r="G268">
        <v>19.5710611710461</v>
      </c>
      <c r="H268">
        <v>4.1573471709111196</v>
      </c>
      <c r="I268">
        <v>48.696562328169001</v>
      </c>
      <c r="J268">
        <v>-2.0237104020427101</v>
      </c>
      <c r="K268">
        <v>440.46539135646998</v>
      </c>
      <c r="L268">
        <v>373.03871553946499</v>
      </c>
      <c r="M268">
        <v>47.933580678719103</v>
      </c>
      <c r="N268">
        <v>0.58729679802870305</v>
      </c>
      <c r="O268">
        <v>5.0347222222222099</v>
      </c>
      <c r="P268">
        <v>76.382775119617193</v>
      </c>
      <c r="Q268">
        <v>-4.3931036222624002E-2</v>
      </c>
    </row>
    <row r="269" spans="1:17" x14ac:dyDescent="0.3">
      <c r="A269" t="s">
        <v>638</v>
      </c>
      <c r="B269" t="s">
        <v>639</v>
      </c>
      <c r="C269" t="s">
        <v>3148</v>
      </c>
      <c r="D269" t="s">
        <v>271</v>
      </c>
      <c r="E269">
        <v>29604.663391679998</v>
      </c>
      <c r="F269">
        <v>1102.4000000000001</v>
      </c>
      <c r="G269">
        <v>32.088383081135099</v>
      </c>
      <c r="H269">
        <v>-7.4262906727949298</v>
      </c>
      <c r="I269">
        <v>-21.8529174439395</v>
      </c>
      <c r="J269">
        <v>-2.5387974984634698</v>
      </c>
      <c r="K269">
        <v>1164.9710556546099</v>
      </c>
      <c r="L269">
        <v>1136.86154851731</v>
      </c>
      <c r="M269">
        <v>42.041376395725699</v>
      </c>
      <c r="N269">
        <v>1.4377840379556399</v>
      </c>
      <c r="O269">
        <v>37.327648766327997</v>
      </c>
      <c r="P269">
        <v>63.318518518518502</v>
      </c>
    </row>
    <row r="270" spans="1:17" x14ac:dyDescent="0.3">
      <c r="A270" t="s">
        <v>640</v>
      </c>
      <c r="B270" t="s">
        <v>641</v>
      </c>
      <c r="C270" t="s">
        <v>3155</v>
      </c>
      <c r="D270" t="s">
        <v>220</v>
      </c>
      <c r="E270">
        <v>29599.220155700001</v>
      </c>
      <c r="F270">
        <v>4624.1000000000004</v>
      </c>
      <c r="G270">
        <v>84.152206481871701</v>
      </c>
      <c r="H270">
        <v>6.45265067347135</v>
      </c>
      <c r="I270">
        <v>41.647155120288602</v>
      </c>
      <c r="J270">
        <v>-0.79415009952160698</v>
      </c>
      <c r="K270">
        <v>4442.8289390693199</v>
      </c>
      <c r="L270">
        <v>3386.2898423309798</v>
      </c>
      <c r="M270">
        <v>36.5245998430849</v>
      </c>
      <c r="N270">
        <v>1.41955285832402</v>
      </c>
      <c r="O270">
        <v>16.346964814774701</v>
      </c>
      <c r="P270">
        <v>132.82312068878699</v>
      </c>
    </row>
    <row r="271" spans="1:17" x14ac:dyDescent="0.3">
      <c r="A271" t="s">
        <v>642</v>
      </c>
      <c r="B271" t="s">
        <v>643</v>
      </c>
      <c r="C271" t="s">
        <v>3144</v>
      </c>
      <c r="D271" t="s">
        <v>51</v>
      </c>
      <c r="E271">
        <v>29554.742531925</v>
      </c>
      <c r="F271">
        <v>380.25</v>
      </c>
      <c r="G271">
        <v>-29.3167399967388</v>
      </c>
      <c r="H271">
        <v>0.61790473323788897</v>
      </c>
      <c r="I271">
        <v>-27.012374320305199</v>
      </c>
      <c r="J271">
        <v>0.78636250817818398</v>
      </c>
      <c r="K271">
        <v>394.11355774874102</v>
      </c>
      <c r="L271">
        <v>416.42516376056898</v>
      </c>
      <c r="M271">
        <v>39.507266612271302</v>
      </c>
      <c r="N271">
        <v>0.51494958835725602</v>
      </c>
      <c r="O271">
        <v>36.673241288625903</v>
      </c>
      <c r="P271">
        <v>13.0686886708296</v>
      </c>
      <c r="Q271">
        <v>8.4248860800997999E-2</v>
      </c>
    </row>
    <row r="272" spans="1:17" x14ac:dyDescent="0.3">
      <c r="A272" t="s">
        <v>644</v>
      </c>
      <c r="B272" t="s">
        <v>645</v>
      </c>
      <c r="C272" t="s">
        <v>3158</v>
      </c>
      <c r="D272" t="s">
        <v>163</v>
      </c>
      <c r="E272">
        <v>29342.469643199998</v>
      </c>
      <c r="F272">
        <v>6778.8</v>
      </c>
      <c r="G272">
        <v>115.86241878221099</v>
      </c>
      <c r="H272">
        <v>-12.6794262482517</v>
      </c>
      <c r="I272">
        <v>99.286253187925197</v>
      </c>
      <c r="J272">
        <v>3.5893817040145302</v>
      </c>
      <c r="K272">
        <v>6170.2181433680798</v>
      </c>
      <c r="L272">
        <v>4616.2713916513303</v>
      </c>
      <c r="M272">
        <v>56.698132093668697</v>
      </c>
      <c r="N272">
        <v>0.45848987774333599</v>
      </c>
      <c r="O272">
        <v>17.2759190417182</v>
      </c>
      <c r="P272">
        <v>178.96296296296299</v>
      </c>
      <c r="Q272">
        <v>7.0654888270030997E-2</v>
      </c>
    </row>
    <row r="273" spans="1:17" x14ac:dyDescent="0.3">
      <c r="A273" t="s">
        <v>646</v>
      </c>
      <c r="B273" t="s">
        <v>647</v>
      </c>
      <c r="C273" t="s">
        <v>3149</v>
      </c>
      <c r="D273" t="s">
        <v>206</v>
      </c>
      <c r="E273">
        <v>29209.944713699999</v>
      </c>
      <c r="F273">
        <v>1390.1</v>
      </c>
      <c r="G273">
        <v>-17.145165428221599</v>
      </c>
      <c r="H273">
        <v>-1.00650491686494</v>
      </c>
      <c r="I273">
        <v>20.021990105313598</v>
      </c>
      <c r="J273">
        <v>2.62298219990589</v>
      </c>
      <c r="K273">
        <v>1348.37794643303</v>
      </c>
      <c r="L273">
        <v>1251.6199126476999</v>
      </c>
      <c r="M273">
        <v>68.277532864803504</v>
      </c>
      <c r="N273">
        <v>0.51549476279617301</v>
      </c>
      <c r="O273">
        <v>8.3339328105891806</v>
      </c>
      <c r="P273">
        <v>38.587308708439203</v>
      </c>
      <c r="Q273">
        <v>3.5239654853756998E-2</v>
      </c>
    </row>
    <row r="274" spans="1:17" x14ac:dyDescent="0.3">
      <c r="A274" t="s">
        <v>648</v>
      </c>
      <c r="B274" t="s">
        <v>649</v>
      </c>
      <c r="C274" t="s">
        <v>635</v>
      </c>
      <c r="D274" t="s">
        <v>635</v>
      </c>
      <c r="E274">
        <v>29202.879089999999</v>
      </c>
      <c r="F274">
        <v>854.35</v>
      </c>
      <c r="G274">
        <v>-16.8275306502664</v>
      </c>
      <c r="H274">
        <v>-8.4555670499417399</v>
      </c>
      <c r="I274">
        <v>-0.66417123471234696</v>
      </c>
      <c r="J274">
        <v>3.5978455867891102</v>
      </c>
      <c r="K274">
        <v>860.984379592648</v>
      </c>
      <c r="L274">
        <v>817.99555008074901</v>
      </c>
      <c r="M274">
        <v>49.425688067408302</v>
      </c>
      <c r="N274">
        <v>0.478389726423605</v>
      </c>
      <c r="O274">
        <v>18.130742669865899</v>
      </c>
      <c r="P274">
        <v>20.330985915492899</v>
      </c>
      <c r="Q274">
        <v>6.9494648154783997E-2</v>
      </c>
    </row>
    <row r="275" spans="1:17" x14ac:dyDescent="0.3">
      <c r="A275" t="s">
        <v>650</v>
      </c>
      <c r="B275" t="s">
        <v>651</v>
      </c>
      <c r="C275" t="s">
        <v>3142</v>
      </c>
      <c r="D275" t="s">
        <v>441</v>
      </c>
      <c r="E275">
        <v>28871.505000000001</v>
      </c>
      <c r="F275">
        <v>822.55</v>
      </c>
      <c r="G275">
        <v>102.925620609492</v>
      </c>
      <c r="H275">
        <v>7.5879699898863997</v>
      </c>
      <c r="I275">
        <v>92.8673298041344</v>
      </c>
      <c r="J275">
        <v>7.5821632136529402</v>
      </c>
      <c r="K275">
        <v>790.91569856482204</v>
      </c>
      <c r="L275">
        <v>626.16304435439895</v>
      </c>
      <c r="M275">
        <v>58.109419068957003</v>
      </c>
      <c r="N275">
        <v>0.66074635984938002</v>
      </c>
      <c r="O275">
        <v>17.925961947601898</v>
      </c>
      <c r="P275">
        <v>193.767857142857</v>
      </c>
      <c r="Q275">
        <v>0.12225411498314501</v>
      </c>
    </row>
    <row r="276" spans="1:17" x14ac:dyDescent="0.3">
      <c r="A276" t="s">
        <v>652</v>
      </c>
      <c r="B276" t="s">
        <v>653</v>
      </c>
      <c r="C276" t="s">
        <v>3144</v>
      </c>
      <c r="D276" t="s">
        <v>551</v>
      </c>
      <c r="E276">
        <v>28687.34</v>
      </c>
      <c r="F276">
        <v>1372.6</v>
      </c>
      <c r="G276">
        <v>71.5539638985544</v>
      </c>
      <c r="H276">
        <v>10.737399725427499</v>
      </c>
      <c r="I276">
        <v>40.7580237191222</v>
      </c>
      <c r="J276">
        <v>-1.45112458647075</v>
      </c>
      <c r="K276">
        <v>1298.7332611839099</v>
      </c>
      <c r="L276">
        <v>1057.6478855369401</v>
      </c>
      <c r="M276">
        <v>36.184370385799902</v>
      </c>
      <c r="N276">
        <v>0.637557641921632</v>
      </c>
      <c r="O276">
        <v>21.2589246685123</v>
      </c>
      <c r="P276">
        <v>117.52773375594199</v>
      </c>
      <c r="Q276">
        <v>8.3837707194754002E-2</v>
      </c>
    </row>
    <row r="277" spans="1:17" x14ac:dyDescent="0.3">
      <c r="A277" t="s">
        <v>654</v>
      </c>
      <c r="B277" t="s">
        <v>655</v>
      </c>
      <c r="C277" t="s">
        <v>3148</v>
      </c>
      <c r="D277" t="s">
        <v>54</v>
      </c>
      <c r="E277">
        <v>28677.665951488001</v>
      </c>
      <c r="F277">
        <v>217.34</v>
      </c>
      <c r="G277">
        <v>81.175829836676101</v>
      </c>
      <c r="H277">
        <v>19.8365702367057</v>
      </c>
      <c r="I277">
        <v>63.569952189575901</v>
      </c>
      <c r="J277">
        <v>20.659286582941899</v>
      </c>
      <c r="K277">
        <v>179.78942289595901</v>
      </c>
      <c r="L277">
        <v>150.14801632185601</v>
      </c>
      <c r="M277">
        <v>71.332680309160395</v>
      </c>
      <c r="N277">
        <v>2.4018632673617302</v>
      </c>
      <c r="O277">
        <v>4.9047575227753697</v>
      </c>
      <c r="P277">
        <v>148.388571428571</v>
      </c>
    </row>
    <row r="278" spans="1:17" x14ac:dyDescent="0.3">
      <c r="A278" t="s">
        <v>656</v>
      </c>
      <c r="B278" t="s">
        <v>657</v>
      </c>
      <c r="C278" t="s">
        <v>3155</v>
      </c>
      <c r="D278" t="s">
        <v>257</v>
      </c>
      <c r="E278">
        <v>28421.406120959899</v>
      </c>
      <c r="F278">
        <v>1493.6</v>
      </c>
      <c r="G278">
        <v>-1.9723512582402001</v>
      </c>
      <c r="H278">
        <v>-4.7739278679513903</v>
      </c>
      <c r="I278">
        <v>28.767708689913299</v>
      </c>
      <c r="J278">
        <v>0.24393939257480801</v>
      </c>
      <c r="K278">
        <v>1582.94720863062</v>
      </c>
      <c r="L278">
        <v>1429.79850924118</v>
      </c>
      <c r="M278">
        <v>33.671973682233698</v>
      </c>
      <c r="N278">
        <v>0.61530980113409794</v>
      </c>
      <c r="O278">
        <v>23.269282271022998</v>
      </c>
      <c r="P278">
        <v>45.631825273010897</v>
      </c>
      <c r="Q278">
        <v>5.6619382062098003E-2</v>
      </c>
    </row>
    <row r="279" spans="1:17" x14ac:dyDescent="0.3">
      <c r="A279" t="s">
        <v>658</v>
      </c>
      <c r="B279" t="s">
        <v>659</v>
      </c>
      <c r="C279" t="s">
        <v>3158</v>
      </c>
      <c r="D279" t="s">
        <v>378</v>
      </c>
      <c r="E279">
        <v>28199.365046319999</v>
      </c>
      <c r="F279">
        <v>6274.6</v>
      </c>
      <c r="G279">
        <v>-6.3212165309091999</v>
      </c>
      <c r="H279">
        <v>-6.3490610164432901</v>
      </c>
      <c r="I279">
        <v>6.4976980231240002</v>
      </c>
      <c r="J279">
        <v>1.9072614862956201</v>
      </c>
      <c r="K279">
        <v>6369.4046618054799</v>
      </c>
      <c r="L279">
        <v>5862.1198990118301</v>
      </c>
      <c r="M279">
        <v>40.0772538188019</v>
      </c>
      <c r="N279">
        <v>0.92218587995955503</v>
      </c>
      <c r="O279">
        <v>14.698148089121201</v>
      </c>
      <c r="P279">
        <v>30.370462714787301</v>
      </c>
      <c r="Q279">
        <v>-1.7896624076101E-2</v>
      </c>
    </row>
    <row r="280" spans="1:17" x14ac:dyDescent="0.3">
      <c r="A280" t="s">
        <v>660</v>
      </c>
      <c r="B280" t="s">
        <v>661</v>
      </c>
      <c r="C280" t="s">
        <v>3148</v>
      </c>
      <c r="D280" t="s">
        <v>271</v>
      </c>
      <c r="E280">
        <v>28120.497762499999</v>
      </c>
      <c r="F280">
        <v>3378.7</v>
      </c>
      <c r="G280">
        <v>26.3070978662759</v>
      </c>
      <c r="H280">
        <v>3.0870572653227799</v>
      </c>
      <c r="I280">
        <v>46.812967868542003</v>
      </c>
      <c r="J280">
        <v>-0.62178448874862902</v>
      </c>
      <c r="K280">
        <v>3150.64944509619</v>
      </c>
      <c r="L280">
        <v>2728.1619698386899</v>
      </c>
      <c r="M280">
        <v>59.162956442798198</v>
      </c>
      <c r="N280">
        <v>0.72309812353456604</v>
      </c>
      <c r="O280">
        <v>2.388492615503</v>
      </c>
      <c r="P280">
        <v>73.828265678859793</v>
      </c>
      <c r="Q280">
        <v>-4.4486355069526001E-2</v>
      </c>
    </row>
    <row r="281" spans="1:17" hidden="1" x14ac:dyDescent="0.3">
      <c r="A281" t="s">
        <v>662</v>
      </c>
      <c r="B281" t="s">
        <v>663</v>
      </c>
      <c r="C281" t="s">
        <v>3159</v>
      </c>
      <c r="D281" t="s">
        <v>54</v>
      </c>
      <c r="E281">
        <v>28117.928519159999</v>
      </c>
      <c r="F281">
        <v>6146.3</v>
      </c>
      <c r="G281">
        <v>33.987236023611302</v>
      </c>
      <c r="H281">
        <v>2.6835196972898299</v>
      </c>
      <c r="I281">
        <v>28.6872787180302</v>
      </c>
      <c r="J281">
        <v>2.6340282068679302</v>
      </c>
      <c r="K281">
        <v>5587.37847142173</v>
      </c>
      <c r="L281">
        <v>4807.05467926029</v>
      </c>
      <c r="M281">
        <v>62.244059129137497</v>
      </c>
      <c r="N281">
        <v>1.71917460967777</v>
      </c>
      <c r="O281">
        <v>4.9598945707173199</v>
      </c>
      <c r="P281">
        <v>61.659652814308203</v>
      </c>
      <c r="Q281">
        <v>-5.5236194733430999E-2</v>
      </c>
    </row>
    <row r="282" spans="1:17" x14ac:dyDescent="0.3">
      <c r="A282" t="s">
        <v>664</v>
      </c>
      <c r="B282" t="s">
        <v>665</v>
      </c>
      <c r="C282" t="s">
        <v>3144</v>
      </c>
      <c r="D282" t="s">
        <v>548</v>
      </c>
      <c r="E282">
        <v>28007.421424020002</v>
      </c>
      <c r="F282">
        <v>1078.2</v>
      </c>
      <c r="G282">
        <v>34.226915172101599</v>
      </c>
      <c r="H282">
        <v>23.715339081344499</v>
      </c>
      <c r="I282">
        <v>48.154597540355802</v>
      </c>
      <c r="J282">
        <v>5.1630003203167103</v>
      </c>
      <c r="K282">
        <v>868.63900571792203</v>
      </c>
      <c r="L282">
        <v>774.76971274130597</v>
      </c>
      <c r="M282">
        <v>81.464267202511707</v>
      </c>
      <c r="N282">
        <v>1.58551091284889</v>
      </c>
      <c r="O282">
        <v>2.92153589315526</v>
      </c>
      <c r="P282">
        <v>78.509933774834394</v>
      </c>
      <c r="Q282">
        <v>6.3993871423182996E-2</v>
      </c>
    </row>
    <row r="283" spans="1:17" x14ac:dyDescent="0.3">
      <c r="A283" t="s">
        <v>666</v>
      </c>
      <c r="B283" t="s">
        <v>667</v>
      </c>
      <c r="C283" t="s">
        <v>3148</v>
      </c>
      <c r="D283" t="s">
        <v>271</v>
      </c>
      <c r="E283">
        <v>27966.847279500002</v>
      </c>
      <c r="F283">
        <v>1377</v>
      </c>
      <c r="G283">
        <v>8.0956910963603796</v>
      </c>
      <c r="H283">
        <v>6.9600094974420603</v>
      </c>
      <c r="I283">
        <v>-2.9533205277712198</v>
      </c>
      <c r="J283">
        <v>6.5769347798622002</v>
      </c>
      <c r="K283">
        <v>1254.5434186456</v>
      </c>
      <c r="L283">
        <v>1210.6580265434</v>
      </c>
      <c r="M283">
        <v>89.130258989083799</v>
      </c>
      <c r="N283">
        <v>1.0838383149820401</v>
      </c>
      <c r="O283">
        <v>4.9310094408133702</v>
      </c>
      <c r="P283">
        <v>40.517373335374202</v>
      </c>
      <c r="Q283">
        <v>0.117986422412573</v>
      </c>
    </row>
    <row r="284" spans="1:17" x14ac:dyDescent="0.3">
      <c r="A284" t="s">
        <v>668</v>
      </c>
      <c r="B284" t="s">
        <v>669</v>
      </c>
      <c r="C284" t="s">
        <v>3155</v>
      </c>
      <c r="D284" t="s">
        <v>257</v>
      </c>
      <c r="E284">
        <v>27841.4622027599</v>
      </c>
      <c r="F284">
        <v>3701.4</v>
      </c>
      <c r="G284">
        <v>-11.346028271506601</v>
      </c>
      <c r="H284">
        <v>-11.5278576693795</v>
      </c>
      <c r="I284">
        <v>33.412933426988403</v>
      </c>
      <c r="J284">
        <v>-2.6718022920892399</v>
      </c>
      <c r="K284">
        <v>3894.6629929123801</v>
      </c>
      <c r="L284">
        <v>3600.7400450024502</v>
      </c>
      <c r="M284">
        <v>38.524052474375303</v>
      </c>
      <c r="N284">
        <v>0.742674774186729</v>
      </c>
      <c r="O284">
        <v>30.164262171070298</v>
      </c>
      <c r="P284">
        <v>46.619132501485403</v>
      </c>
      <c r="Q284">
        <v>8.4323344745874995E-2</v>
      </c>
    </row>
    <row r="285" spans="1:17" x14ac:dyDescent="0.3">
      <c r="A285" t="s">
        <v>670</v>
      </c>
      <c r="B285" t="s">
        <v>671</v>
      </c>
      <c r="C285" t="s">
        <v>3148</v>
      </c>
      <c r="D285" t="s">
        <v>54</v>
      </c>
      <c r="E285">
        <v>27694.863648750001</v>
      </c>
      <c r="F285">
        <v>1546.25</v>
      </c>
      <c r="G285">
        <v>64.305850387869597</v>
      </c>
      <c r="H285">
        <v>4.0451194677728299</v>
      </c>
      <c r="I285">
        <v>41.8256648316381</v>
      </c>
      <c r="J285">
        <v>1.9733394304388101</v>
      </c>
      <c r="K285">
        <v>1394.29910528714</v>
      </c>
      <c r="L285">
        <v>1112.4684482944299</v>
      </c>
      <c r="M285">
        <v>58.977695120865199</v>
      </c>
      <c r="N285">
        <v>0.66434539564592898</v>
      </c>
      <c r="O285">
        <v>3.3468067906224599</v>
      </c>
      <c r="P285">
        <v>113.51146092239701</v>
      </c>
      <c r="Q285">
        <v>4.6244303372731999E-2</v>
      </c>
    </row>
    <row r="286" spans="1:17" hidden="1" x14ac:dyDescent="0.3">
      <c r="A286" t="s">
        <v>672</v>
      </c>
      <c r="B286" t="s">
        <v>673</v>
      </c>
      <c r="C286" t="s">
        <v>3159</v>
      </c>
      <c r="D286" t="s">
        <v>118</v>
      </c>
      <c r="E286">
        <v>27308.997000025</v>
      </c>
      <c r="F286">
        <v>1225.25</v>
      </c>
      <c r="G286">
        <v>-23.9904961003304</v>
      </c>
      <c r="H286">
        <v>-3.2452631035394299</v>
      </c>
      <c r="I286">
        <v>-1.47266969281444</v>
      </c>
      <c r="J286">
        <v>-3.4299864654288599</v>
      </c>
      <c r="K286">
        <v>1229.01217950201</v>
      </c>
      <c r="L286">
        <v>1130.02300623781</v>
      </c>
      <c r="M286">
        <v>27.888358625617499</v>
      </c>
      <c r="N286">
        <v>0.333314524652706</v>
      </c>
      <c r="O286">
        <v>14.2623954295041</v>
      </c>
      <c r="P286">
        <v>27.636856086254401</v>
      </c>
      <c r="Q286">
        <v>-5.4078316709075001E-2</v>
      </c>
    </row>
    <row r="287" spans="1:17" x14ac:dyDescent="0.3">
      <c r="A287" t="s">
        <v>674</v>
      </c>
      <c r="B287" t="s">
        <v>675</v>
      </c>
      <c r="C287" t="s">
        <v>3144</v>
      </c>
      <c r="D287" t="s">
        <v>521</v>
      </c>
      <c r="E287">
        <v>27233.87698836</v>
      </c>
      <c r="F287">
        <v>840.6</v>
      </c>
      <c r="G287">
        <v>7.1180649611362599</v>
      </c>
      <c r="H287">
        <v>8.9870952727503699</v>
      </c>
      <c r="I287">
        <v>-2.0306024178971098</v>
      </c>
      <c r="J287">
        <v>2.4514066564538002</v>
      </c>
      <c r="K287">
        <v>790.32862717520902</v>
      </c>
      <c r="L287">
        <v>740.11501283524694</v>
      </c>
      <c r="M287">
        <v>65.526030308359495</v>
      </c>
      <c r="N287">
        <v>0.54121725961427103</v>
      </c>
      <c r="O287">
        <v>5.0321199143468798</v>
      </c>
      <c r="P287">
        <v>38.2906967179402</v>
      </c>
      <c r="Q287">
        <v>-1.9308949102427E-2</v>
      </c>
    </row>
    <row r="288" spans="1:17" x14ac:dyDescent="0.3">
      <c r="A288" t="s">
        <v>676</v>
      </c>
      <c r="B288" t="s">
        <v>677</v>
      </c>
      <c r="C288" t="s">
        <v>3145</v>
      </c>
      <c r="D288" t="s">
        <v>678</v>
      </c>
      <c r="E288">
        <v>27197.904780090001</v>
      </c>
      <c r="F288">
        <v>283.05</v>
      </c>
      <c r="G288">
        <v>63.770082380292301</v>
      </c>
      <c r="H288">
        <v>-3.4968615737166</v>
      </c>
      <c r="I288">
        <v>-4.0287467381420097</v>
      </c>
      <c r="J288">
        <v>-4.1524315040503703</v>
      </c>
      <c r="K288">
        <v>297.67566676566702</v>
      </c>
      <c r="L288">
        <v>278.98489728416598</v>
      </c>
      <c r="M288">
        <v>27.266810862899899</v>
      </c>
      <c r="N288">
        <v>0.38054364245179301</v>
      </c>
      <c r="O288">
        <v>35.771065182829801</v>
      </c>
      <c r="P288">
        <v>127.34939759036099</v>
      </c>
      <c r="Q288">
        <v>8.1598733607676999E-2</v>
      </c>
    </row>
    <row r="289" spans="1:17" x14ac:dyDescent="0.3">
      <c r="A289" t="s">
        <v>679</v>
      </c>
      <c r="B289" t="s">
        <v>680</v>
      </c>
      <c r="C289" t="s">
        <v>3154</v>
      </c>
      <c r="D289" t="s">
        <v>345</v>
      </c>
      <c r="E289">
        <v>27132.809563800001</v>
      </c>
      <c r="F289">
        <v>2224.4</v>
      </c>
      <c r="G289">
        <v>5.0670576266653402</v>
      </c>
      <c r="H289">
        <v>3.1146206519795498</v>
      </c>
      <c r="I289">
        <v>65.805648073142294</v>
      </c>
      <c r="J289">
        <v>3.1573081049892799</v>
      </c>
      <c r="K289">
        <v>2030.05340887386</v>
      </c>
      <c r="L289">
        <v>1710.69028431537</v>
      </c>
      <c r="M289">
        <v>46.243228345277799</v>
      </c>
      <c r="N289">
        <v>1.0969367688875</v>
      </c>
      <c r="O289">
        <v>2.4995504405682398</v>
      </c>
      <c r="P289">
        <v>87.538993339516097</v>
      </c>
      <c r="Q289">
        <v>-4.8342484373232998E-2</v>
      </c>
    </row>
    <row r="290" spans="1:17" x14ac:dyDescent="0.3">
      <c r="A290" t="s">
        <v>681</v>
      </c>
      <c r="B290" t="s">
        <v>682</v>
      </c>
      <c r="C290" t="s">
        <v>3155</v>
      </c>
      <c r="D290" t="s">
        <v>257</v>
      </c>
      <c r="E290">
        <v>26850.153600000001</v>
      </c>
      <c r="F290">
        <v>2425.0500000000002</v>
      </c>
      <c r="G290">
        <v>-16.143427106332599</v>
      </c>
      <c r="H290">
        <v>-0.73413633110249599</v>
      </c>
      <c r="I290">
        <v>9.8340645383417193</v>
      </c>
      <c r="J290">
        <v>0.96182004763775697</v>
      </c>
      <c r="K290">
        <v>2498.5245090738499</v>
      </c>
      <c r="L290">
        <v>2361.1616258622598</v>
      </c>
      <c r="M290">
        <v>39.206915188427402</v>
      </c>
      <c r="N290">
        <v>1.1287101421579999</v>
      </c>
      <c r="O290">
        <v>22.059338982701298</v>
      </c>
      <c r="P290">
        <v>29.322205631399299</v>
      </c>
      <c r="Q290">
        <v>5.0751586201364003E-2</v>
      </c>
    </row>
    <row r="291" spans="1:17" x14ac:dyDescent="0.3">
      <c r="A291" t="s">
        <v>683</v>
      </c>
      <c r="B291" t="s">
        <v>684</v>
      </c>
      <c r="C291" t="s">
        <v>3158</v>
      </c>
      <c r="D291" t="s">
        <v>163</v>
      </c>
      <c r="E291">
        <v>26801.6342269899</v>
      </c>
      <c r="F291">
        <v>1052.05</v>
      </c>
      <c r="G291">
        <v>-28.931876301309</v>
      </c>
      <c r="H291">
        <v>-0.70927635812652701</v>
      </c>
      <c r="I291">
        <v>-21.354524188261699</v>
      </c>
      <c r="J291">
        <v>-1.4469258203430799</v>
      </c>
      <c r="K291">
        <v>1071.8458063749999</v>
      </c>
      <c r="L291">
        <v>1060.6426062202399</v>
      </c>
      <c r="M291">
        <v>37.743714207318298</v>
      </c>
      <c r="N291">
        <v>0.74055366107873999</v>
      </c>
      <c r="O291">
        <v>28.2258447792405</v>
      </c>
      <c r="P291">
        <v>12.7599142550911</v>
      </c>
      <c r="Q291">
        <v>1.0964625237132999E-2</v>
      </c>
    </row>
    <row r="292" spans="1:17" x14ac:dyDescent="0.3">
      <c r="A292" t="s">
        <v>685</v>
      </c>
      <c r="B292" t="s">
        <v>686</v>
      </c>
      <c r="C292" t="s">
        <v>3144</v>
      </c>
      <c r="D292" t="s">
        <v>551</v>
      </c>
      <c r="E292">
        <v>26781.4996343399</v>
      </c>
      <c r="F292">
        <v>5261.3</v>
      </c>
      <c r="G292">
        <v>168.63088628744001</v>
      </c>
      <c r="H292">
        <v>20.5721422214489</v>
      </c>
      <c r="I292">
        <v>38.069079990854803</v>
      </c>
      <c r="J292">
        <v>4.5644004243138996</v>
      </c>
      <c r="K292">
        <v>4542.3373700075899</v>
      </c>
      <c r="L292">
        <v>3706.1457181239398</v>
      </c>
      <c r="M292">
        <v>68.656366772319402</v>
      </c>
      <c r="N292">
        <v>0.75209167248512898</v>
      </c>
      <c r="O292">
        <v>3.05817953737668</v>
      </c>
      <c r="P292">
        <v>209.12455934195</v>
      </c>
      <c r="Q292">
        <v>0.14230817038431101</v>
      </c>
    </row>
    <row r="293" spans="1:17" x14ac:dyDescent="0.3">
      <c r="A293" t="s">
        <v>687</v>
      </c>
      <c r="B293" t="s">
        <v>688</v>
      </c>
      <c r="C293" t="s">
        <v>3155</v>
      </c>
      <c r="D293" t="s">
        <v>438</v>
      </c>
      <c r="E293">
        <v>26767.784339999998</v>
      </c>
      <c r="F293">
        <v>3818.95</v>
      </c>
      <c r="G293">
        <v>11.197874723945301</v>
      </c>
      <c r="H293">
        <v>3.1681030060531401</v>
      </c>
      <c r="I293">
        <v>30.569272893339299</v>
      </c>
      <c r="J293">
        <v>4.85002835670553</v>
      </c>
      <c r="K293">
        <v>3581.43702332066</v>
      </c>
      <c r="L293">
        <v>3271.7447265982601</v>
      </c>
      <c r="M293">
        <v>79.432705438234606</v>
      </c>
      <c r="N293">
        <v>0.89476896080732404</v>
      </c>
      <c r="O293">
        <v>3.13829717592533</v>
      </c>
      <c r="P293">
        <v>52.140310340019496</v>
      </c>
      <c r="Q293">
        <v>0.117025658789112</v>
      </c>
    </row>
    <row r="294" spans="1:17" x14ac:dyDescent="0.3">
      <c r="A294" t="s">
        <v>689</v>
      </c>
      <c r="B294" t="s">
        <v>690</v>
      </c>
      <c r="C294" t="s">
        <v>3158</v>
      </c>
      <c r="D294" t="s">
        <v>274</v>
      </c>
      <c r="E294">
        <v>26544.570240479999</v>
      </c>
      <c r="F294">
        <v>531.79999999999995</v>
      </c>
      <c r="G294">
        <v>-6.6971639929534099</v>
      </c>
      <c r="H294">
        <v>1.37438879963657</v>
      </c>
      <c r="I294">
        <v>39.663409929690999</v>
      </c>
      <c r="J294">
        <v>5.9295853063004698</v>
      </c>
      <c r="K294">
        <v>509.41805194853902</v>
      </c>
      <c r="L294">
        <v>454.60085790716897</v>
      </c>
      <c r="M294">
        <v>57.091353667610299</v>
      </c>
      <c r="N294">
        <v>0.73090155130245404</v>
      </c>
      <c r="O294">
        <v>6.6848439262880897</v>
      </c>
      <c r="P294">
        <v>58.226718238619398</v>
      </c>
      <c r="Q294">
        <v>1.0577645046829001E-2</v>
      </c>
    </row>
    <row r="295" spans="1:17" x14ac:dyDescent="0.3">
      <c r="A295" t="s">
        <v>691</v>
      </c>
      <c r="B295" t="s">
        <v>692</v>
      </c>
      <c r="C295" t="s">
        <v>3148</v>
      </c>
      <c r="D295" t="s">
        <v>54</v>
      </c>
      <c r="E295">
        <v>26470.026520829899</v>
      </c>
      <c r="F295">
        <v>490.95</v>
      </c>
      <c r="G295">
        <v>-5.3065462065246702</v>
      </c>
      <c r="H295">
        <v>7.9907970531362897</v>
      </c>
      <c r="I295">
        <v>8.9275028418425197</v>
      </c>
      <c r="J295">
        <v>3.45400899345525</v>
      </c>
      <c r="K295">
        <v>450.817855346062</v>
      </c>
      <c r="L295">
        <v>427.11941870983497</v>
      </c>
      <c r="M295">
        <v>75.1413167824509</v>
      </c>
      <c r="N295">
        <v>1.1399468657412399</v>
      </c>
      <c r="O295">
        <v>2.10815765352887</v>
      </c>
      <c r="P295">
        <v>40.512306811677099</v>
      </c>
      <c r="Q295">
        <v>-7.4210205674900998E-2</v>
      </c>
    </row>
    <row r="296" spans="1:17" x14ac:dyDescent="0.3">
      <c r="A296" t="s">
        <v>693</v>
      </c>
      <c r="B296" t="s">
        <v>694</v>
      </c>
      <c r="C296" t="s">
        <v>3146</v>
      </c>
      <c r="D296" t="s">
        <v>250</v>
      </c>
      <c r="E296">
        <v>26452.952290559999</v>
      </c>
      <c r="F296">
        <v>1977.6</v>
      </c>
      <c r="G296">
        <v>34.555138343925201</v>
      </c>
      <c r="H296">
        <v>15.943439431826301</v>
      </c>
      <c r="I296">
        <v>16.136950040185599</v>
      </c>
      <c r="J296">
        <v>2.3086498982075101</v>
      </c>
      <c r="K296">
        <v>1789.5674602254601</v>
      </c>
      <c r="L296">
        <v>1649.21892219044</v>
      </c>
      <c r="M296">
        <v>71.039545950863697</v>
      </c>
      <c r="N296">
        <v>2.29086673598994</v>
      </c>
      <c r="O296">
        <v>4.6217637540452996</v>
      </c>
      <c r="P296">
        <v>73.283680175246403</v>
      </c>
      <c r="Q296">
        <v>9.2446039950590003E-2</v>
      </c>
    </row>
    <row r="297" spans="1:17" hidden="1" x14ac:dyDescent="0.3">
      <c r="A297" t="s">
        <v>695</v>
      </c>
      <c r="B297" t="s">
        <v>696</v>
      </c>
      <c r="C297" t="s">
        <v>3159</v>
      </c>
      <c r="D297" t="s">
        <v>54</v>
      </c>
      <c r="E297">
        <v>26298.852609025002</v>
      </c>
      <c r="F297">
        <v>1390.75</v>
      </c>
      <c r="G297">
        <v>-23.489663827956701</v>
      </c>
      <c r="H297">
        <v>5.5457151427657099</v>
      </c>
      <c r="I297">
        <v>-8.5352418495887203</v>
      </c>
      <c r="J297">
        <v>0.94696158651919204</v>
      </c>
      <c r="M297">
        <v>55.269379590898502</v>
      </c>
      <c r="O297">
        <v>4.6341901851518896</v>
      </c>
      <c r="P297">
        <v>13.530612244897901</v>
      </c>
    </row>
    <row r="298" spans="1:17" x14ac:dyDescent="0.3">
      <c r="A298" t="s">
        <v>697</v>
      </c>
      <c r="B298" t="s">
        <v>698</v>
      </c>
      <c r="C298" t="s">
        <v>3158</v>
      </c>
      <c r="D298" t="s">
        <v>274</v>
      </c>
      <c r="E298">
        <v>26174.318427599999</v>
      </c>
      <c r="F298">
        <v>530.25</v>
      </c>
      <c r="G298">
        <v>80.347873086324299</v>
      </c>
      <c r="H298">
        <v>8.3285183015407096</v>
      </c>
      <c r="I298">
        <v>56.305601601869299</v>
      </c>
      <c r="J298">
        <v>2.0669644379591698</v>
      </c>
      <c r="K298">
        <v>466.73982641076299</v>
      </c>
      <c r="L298">
        <v>370.02718417888502</v>
      </c>
      <c r="M298">
        <v>65.485299552991407</v>
      </c>
      <c r="N298">
        <v>1.1108051069746301</v>
      </c>
      <c r="O298">
        <v>4.8561999057048499</v>
      </c>
      <c r="P298">
        <v>136.71875</v>
      </c>
      <c r="Q298">
        <v>0.230581548737468</v>
      </c>
    </row>
    <row r="299" spans="1:17" x14ac:dyDescent="0.3">
      <c r="A299" t="s">
        <v>699</v>
      </c>
      <c r="B299" t="s">
        <v>700</v>
      </c>
      <c r="C299" t="s">
        <v>3155</v>
      </c>
      <c r="D299" t="s">
        <v>257</v>
      </c>
      <c r="E299">
        <v>26010.548283374999</v>
      </c>
      <c r="F299">
        <v>5261.25</v>
      </c>
      <c r="G299">
        <v>-28.347089225630999</v>
      </c>
      <c r="H299">
        <v>-6.0594931480855996</v>
      </c>
      <c r="I299">
        <v>15.0793102856173</v>
      </c>
      <c r="J299">
        <v>0.46730558962103502</v>
      </c>
      <c r="K299">
        <v>5478.1188158983796</v>
      </c>
      <c r="L299">
        <v>5255.6889660856305</v>
      </c>
      <c r="M299">
        <v>46.276471686099903</v>
      </c>
      <c r="N299">
        <v>0.94417454897032504</v>
      </c>
      <c r="O299">
        <v>39.700641482537399</v>
      </c>
      <c r="P299">
        <v>30.730525531121799</v>
      </c>
      <c r="Q299">
        <v>5.5516584335097E-2</v>
      </c>
    </row>
    <row r="300" spans="1:17" x14ac:dyDescent="0.3">
      <c r="A300" t="s">
        <v>701</v>
      </c>
      <c r="B300" t="s">
        <v>702</v>
      </c>
      <c r="C300" t="s">
        <v>3162</v>
      </c>
      <c r="D300" t="s">
        <v>703</v>
      </c>
      <c r="E300">
        <v>26009.373599999999</v>
      </c>
      <c r="F300">
        <v>2355</v>
      </c>
      <c r="G300">
        <v>95.083956028715605</v>
      </c>
      <c r="H300">
        <v>6.93774256970518</v>
      </c>
      <c r="I300">
        <v>49.551191740636298</v>
      </c>
      <c r="J300">
        <v>0.96116900915818504</v>
      </c>
      <c r="K300">
        <v>2261.8334482984001</v>
      </c>
      <c r="L300">
        <v>1859.62599886161</v>
      </c>
      <c r="M300">
        <v>51.608514643508798</v>
      </c>
      <c r="N300">
        <v>1.3034650745502401</v>
      </c>
      <c r="O300">
        <v>7.2186836518046604</v>
      </c>
      <c r="P300">
        <v>136.54077942948899</v>
      </c>
      <c r="Q300">
        <v>0.12634270630774899</v>
      </c>
    </row>
    <row r="301" spans="1:17" x14ac:dyDescent="0.3">
      <c r="A301" t="s">
        <v>704</v>
      </c>
      <c r="B301" t="s">
        <v>705</v>
      </c>
      <c r="C301" t="s">
        <v>3149</v>
      </c>
      <c r="D301" t="s">
        <v>518</v>
      </c>
      <c r="E301">
        <v>25833.115001779999</v>
      </c>
      <c r="F301">
        <v>1411.45</v>
      </c>
      <c r="G301">
        <v>88.041414252260495</v>
      </c>
      <c r="H301">
        <v>-9.2060745331176594</v>
      </c>
      <c r="I301">
        <v>49.222570225906203</v>
      </c>
      <c r="J301">
        <v>-5.3733118337246104</v>
      </c>
      <c r="K301">
        <v>1499.3533232273101</v>
      </c>
      <c r="L301">
        <v>1184.35818229305</v>
      </c>
      <c r="M301">
        <v>21.5175475966244</v>
      </c>
      <c r="N301">
        <v>0.30030514650177298</v>
      </c>
      <c r="O301">
        <v>25.824506712954701</v>
      </c>
      <c r="P301">
        <v>135.634390651085</v>
      </c>
      <c r="Q301">
        <v>7.5785230255913993E-2</v>
      </c>
    </row>
    <row r="302" spans="1:17" hidden="1" x14ac:dyDescent="0.3">
      <c r="A302" t="s">
        <v>706</v>
      </c>
      <c r="B302" t="s">
        <v>707</v>
      </c>
      <c r="C302" t="s">
        <v>3155</v>
      </c>
      <c r="D302" t="s">
        <v>708</v>
      </c>
      <c r="E302">
        <v>25618.074648919999</v>
      </c>
      <c r="F302">
        <v>1126.45</v>
      </c>
      <c r="G302">
        <v>133.61649137075</v>
      </c>
      <c r="H302">
        <v>4.3148198310542698</v>
      </c>
      <c r="I302">
        <v>69.112614736247096</v>
      </c>
      <c r="J302">
        <v>-5.3447683421672503</v>
      </c>
      <c r="K302">
        <v>1156.3191818061</v>
      </c>
      <c r="M302">
        <v>32.740913782218499</v>
      </c>
      <c r="N302">
        <v>0.52680690653316398</v>
      </c>
      <c r="O302">
        <v>28.718540547738399</v>
      </c>
      <c r="P302">
        <v>206.10054347825999</v>
      </c>
    </row>
    <row r="303" spans="1:17" hidden="1" x14ac:dyDescent="0.3">
      <c r="A303" t="s">
        <v>709</v>
      </c>
      <c r="B303" t="s">
        <v>710</v>
      </c>
      <c r="C303" t="s">
        <v>3159</v>
      </c>
      <c r="D303" t="s">
        <v>417</v>
      </c>
      <c r="E303">
        <v>25582.918187499999</v>
      </c>
      <c r="F303">
        <v>1615.75</v>
      </c>
      <c r="G303">
        <v>221.43444025698801</v>
      </c>
      <c r="H303">
        <v>16.448745724568901</v>
      </c>
      <c r="I303">
        <v>87.805704556081494</v>
      </c>
      <c r="J303">
        <v>-2.3784404200634599</v>
      </c>
      <c r="K303">
        <v>1362.99494944099</v>
      </c>
      <c r="L303">
        <v>994.18550278915905</v>
      </c>
      <c r="M303">
        <v>82.705186395898394</v>
      </c>
      <c r="N303">
        <v>0.77808145767218495</v>
      </c>
      <c r="O303">
        <v>13.260095930682301</v>
      </c>
      <c r="P303">
        <v>319.67532467532402</v>
      </c>
    </row>
    <row r="304" spans="1:17" x14ac:dyDescent="0.3">
      <c r="A304" t="s">
        <v>711</v>
      </c>
      <c r="B304" t="s">
        <v>712</v>
      </c>
      <c r="C304" t="s">
        <v>3148</v>
      </c>
      <c r="D304" t="s">
        <v>713</v>
      </c>
      <c r="E304">
        <v>25344.418721475002</v>
      </c>
      <c r="F304">
        <v>2502.15</v>
      </c>
      <c r="G304">
        <v>55.717620486987798</v>
      </c>
      <c r="H304">
        <v>33.110651840723598</v>
      </c>
      <c r="I304">
        <v>53.879545845458701</v>
      </c>
      <c r="J304">
        <v>9.6971529630676994</v>
      </c>
      <c r="K304">
        <v>2129.59582953687</v>
      </c>
      <c r="L304">
        <v>1776.05662980945</v>
      </c>
      <c r="M304">
        <v>71.7258723469605</v>
      </c>
      <c r="N304">
        <v>1.4709846612531901</v>
      </c>
      <c r="O304">
        <v>7.3716603720800098</v>
      </c>
      <c r="P304">
        <v>100.155987520998</v>
      </c>
      <c r="Q304">
        <v>0.106967540079441</v>
      </c>
    </row>
    <row r="305" spans="1:17" x14ac:dyDescent="0.3">
      <c r="A305" t="s">
        <v>714</v>
      </c>
      <c r="B305" t="s">
        <v>715</v>
      </c>
      <c r="C305" t="s">
        <v>3142</v>
      </c>
      <c r="D305" t="s">
        <v>274</v>
      </c>
      <c r="E305">
        <v>25341.31547808</v>
      </c>
      <c r="F305">
        <v>256.2</v>
      </c>
      <c r="G305">
        <v>40.548990009836203</v>
      </c>
      <c r="H305">
        <v>9.0163184832313795E-2</v>
      </c>
      <c r="I305">
        <v>16.002860546578301</v>
      </c>
      <c r="J305">
        <v>0.86409313570878699</v>
      </c>
      <c r="K305">
        <v>251.89707275887699</v>
      </c>
      <c r="L305">
        <v>210.46607768235199</v>
      </c>
      <c r="M305">
        <v>37.7218801406324</v>
      </c>
      <c r="N305">
        <v>0.86231442919915102</v>
      </c>
      <c r="O305">
        <v>11.007025761124099</v>
      </c>
      <c r="P305">
        <v>93.504531722054296</v>
      </c>
      <c r="Q305">
        <v>6.9129932627274002E-2</v>
      </c>
    </row>
    <row r="306" spans="1:17" x14ac:dyDescent="0.3">
      <c r="A306" t="s">
        <v>716</v>
      </c>
      <c r="B306" t="s">
        <v>717</v>
      </c>
      <c r="C306" t="s">
        <v>3150</v>
      </c>
      <c r="D306" t="s">
        <v>62</v>
      </c>
      <c r="E306">
        <v>25184.51259957</v>
      </c>
      <c r="F306">
        <v>189.99</v>
      </c>
      <c r="G306">
        <v>80.808518409658305</v>
      </c>
      <c r="H306">
        <v>4.6991636553802998</v>
      </c>
      <c r="I306">
        <v>45.638951901338899</v>
      </c>
      <c r="J306">
        <v>-2.5573384441587899</v>
      </c>
      <c r="K306">
        <v>178.63369174560799</v>
      </c>
      <c r="L306">
        <v>146.47975330445499</v>
      </c>
      <c r="M306">
        <v>47.694637855020801</v>
      </c>
      <c r="N306">
        <v>1.30243684708064</v>
      </c>
      <c r="O306">
        <v>10.5321332701721</v>
      </c>
      <c r="P306">
        <v>130.85054678007199</v>
      </c>
      <c r="Q306">
        <v>8.2520084714518993E-2</v>
      </c>
    </row>
    <row r="307" spans="1:17" x14ac:dyDescent="0.3">
      <c r="A307" t="s">
        <v>718</v>
      </c>
      <c r="B307" t="s">
        <v>719</v>
      </c>
      <c r="C307" t="s">
        <v>3147</v>
      </c>
      <c r="D307" t="s">
        <v>46</v>
      </c>
      <c r="E307">
        <v>25117.533748999998</v>
      </c>
      <c r="F307">
        <v>977</v>
      </c>
      <c r="G307">
        <v>17.2412142509293</v>
      </c>
      <c r="H307">
        <v>13.693146408985401</v>
      </c>
      <c r="I307">
        <v>19.684938638998702</v>
      </c>
      <c r="J307">
        <v>5.0893463201639797</v>
      </c>
      <c r="K307">
        <v>875.60654803546504</v>
      </c>
      <c r="L307">
        <v>767.70666990518305</v>
      </c>
      <c r="M307">
        <v>73.384394441964204</v>
      </c>
      <c r="N307">
        <v>2.8529885131549602</v>
      </c>
      <c r="O307">
        <v>6.4483111566018403</v>
      </c>
      <c r="P307">
        <v>77.620216343968707</v>
      </c>
      <c r="Q307">
        <v>9.5761118372521006E-2</v>
      </c>
    </row>
    <row r="308" spans="1:17" x14ac:dyDescent="0.3">
      <c r="A308" t="s">
        <v>720</v>
      </c>
      <c r="B308" t="s">
        <v>721</v>
      </c>
      <c r="C308" t="s">
        <v>3154</v>
      </c>
      <c r="D308" t="s">
        <v>86</v>
      </c>
      <c r="E308">
        <v>24643.508350824999</v>
      </c>
      <c r="F308">
        <v>304.85000000000002</v>
      </c>
      <c r="G308">
        <v>-34.719472291346698</v>
      </c>
      <c r="H308">
        <v>0.71247097008869598</v>
      </c>
      <c r="I308">
        <v>-1.5362150514227499</v>
      </c>
      <c r="J308">
        <v>3.54108274082399</v>
      </c>
      <c r="K308">
        <v>291.84036773442301</v>
      </c>
      <c r="L308">
        <v>292.71397433004699</v>
      </c>
      <c r="M308">
        <v>61.156576514469101</v>
      </c>
      <c r="N308">
        <v>0.90101724396446603</v>
      </c>
      <c r="O308">
        <v>17.205182876824601</v>
      </c>
      <c r="P308">
        <v>21.0442723843557</v>
      </c>
      <c r="Q308">
        <v>-9.4712691055029996E-2</v>
      </c>
    </row>
    <row r="309" spans="1:17" x14ac:dyDescent="0.3">
      <c r="A309" t="s">
        <v>722</v>
      </c>
      <c r="B309" t="s">
        <v>723</v>
      </c>
      <c r="C309" t="s">
        <v>3142</v>
      </c>
      <c r="D309" t="s">
        <v>185</v>
      </c>
      <c r="E309">
        <v>24498.057945920002</v>
      </c>
      <c r="F309">
        <v>434.2</v>
      </c>
      <c r="G309">
        <v>25.054012437026799</v>
      </c>
      <c r="H309">
        <v>30.522475780093501</v>
      </c>
      <c r="I309">
        <v>10.188005342995501</v>
      </c>
      <c r="J309">
        <v>7.1611677288007103</v>
      </c>
      <c r="K309">
        <v>361.639323972162</v>
      </c>
      <c r="L309">
        <v>327.94218865170097</v>
      </c>
      <c r="M309">
        <v>61.643317076313203</v>
      </c>
      <c r="N309">
        <v>4.2788015837805498</v>
      </c>
      <c r="O309">
        <v>8.1759557807461896</v>
      </c>
      <c r="P309">
        <v>70.609037328094203</v>
      </c>
      <c r="Q309">
        <v>2.2306688280734999E-2</v>
      </c>
    </row>
    <row r="310" spans="1:17" x14ac:dyDescent="0.3">
      <c r="A310" t="s">
        <v>724</v>
      </c>
      <c r="B310" t="s">
        <v>725</v>
      </c>
      <c r="C310" t="s">
        <v>3144</v>
      </c>
      <c r="D310" t="s">
        <v>417</v>
      </c>
      <c r="E310">
        <v>24059.14105432</v>
      </c>
      <c r="F310">
        <v>6754.4</v>
      </c>
      <c r="G310">
        <v>132.72698044045799</v>
      </c>
      <c r="H310">
        <v>1.4023330259201201</v>
      </c>
      <c r="I310">
        <v>59.057513543110801</v>
      </c>
      <c r="J310">
        <v>1.3617404213344499</v>
      </c>
      <c r="K310">
        <v>5972.7136555595798</v>
      </c>
      <c r="L310">
        <v>4652.55442833295</v>
      </c>
      <c r="M310">
        <v>64.611069593063803</v>
      </c>
      <c r="N310">
        <v>1.05192517928445</v>
      </c>
      <c r="O310">
        <v>2.13860594575387</v>
      </c>
      <c r="P310">
        <v>221.63809523809499</v>
      </c>
    </row>
    <row r="311" spans="1:17" x14ac:dyDescent="0.3">
      <c r="A311" t="s">
        <v>726</v>
      </c>
      <c r="B311" t="s">
        <v>727</v>
      </c>
      <c r="C311" t="s">
        <v>3144</v>
      </c>
      <c r="D311" t="s">
        <v>417</v>
      </c>
      <c r="E311">
        <v>23848.291764179899</v>
      </c>
      <c r="F311">
        <v>1062.9000000000001</v>
      </c>
      <c r="G311">
        <v>-31.5190466376893</v>
      </c>
      <c r="H311">
        <v>8.27736339313714</v>
      </c>
      <c r="I311">
        <v>11.480935845562399</v>
      </c>
      <c r="J311">
        <v>2.2067173669747899</v>
      </c>
      <c r="K311">
        <v>991.29782878538902</v>
      </c>
      <c r="L311">
        <v>936.89106854603097</v>
      </c>
      <c r="M311">
        <v>56.794730005858398</v>
      </c>
      <c r="N311">
        <v>0.783755207553674</v>
      </c>
      <c r="O311">
        <v>7.24903565716434</v>
      </c>
      <c r="P311">
        <v>44.298126527287501</v>
      </c>
      <c r="Q311">
        <v>-6.9732885393235994E-2</v>
      </c>
    </row>
    <row r="312" spans="1:17" x14ac:dyDescent="0.3">
      <c r="A312" t="s">
        <v>728</v>
      </c>
      <c r="B312" t="s">
        <v>729</v>
      </c>
      <c r="C312" t="s">
        <v>3151</v>
      </c>
      <c r="D312" t="s">
        <v>289</v>
      </c>
      <c r="E312">
        <v>23842.009438749999</v>
      </c>
      <c r="F312">
        <v>381.25</v>
      </c>
      <c r="G312">
        <v>24.877053250943</v>
      </c>
      <c r="H312">
        <v>0.109216572837745</v>
      </c>
      <c r="I312">
        <v>-18.881937282549</v>
      </c>
      <c r="J312">
        <v>1.64015307192884</v>
      </c>
      <c r="K312">
        <v>399.37232864307498</v>
      </c>
      <c r="L312">
        <v>378.26325496748802</v>
      </c>
      <c r="M312">
        <v>48.205465784165099</v>
      </c>
      <c r="N312">
        <v>0.897682621071061</v>
      </c>
      <c r="O312">
        <v>31.724590163934401</v>
      </c>
      <c r="P312">
        <v>85.4779858915105</v>
      </c>
      <c r="Q312">
        <v>0.150542926290266</v>
      </c>
    </row>
    <row r="313" spans="1:17" hidden="1" x14ac:dyDescent="0.3">
      <c r="A313" t="s">
        <v>730</v>
      </c>
      <c r="B313" t="s">
        <v>731</v>
      </c>
      <c r="C313" t="s">
        <v>3159</v>
      </c>
      <c r="D313" t="s">
        <v>127</v>
      </c>
      <c r="E313">
        <v>23799.532919360001</v>
      </c>
      <c r="F313">
        <v>391.6</v>
      </c>
      <c r="G313">
        <v>20.1957936163714</v>
      </c>
      <c r="H313">
        <v>-6.7122156498485799</v>
      </c>
      <c r="I313">
        <v>-18.892164253309002</v>
      </c>
      <c r="J313">
        <v>-2.4929770806987799</v>
      </c>
      <c r="K313">
        <v>426.09236806555998</v>
      </c>
      <c r="L313">
        <v>404.80218846491999</v>
      </c>
      <c r="M313">
        <v>23.412946778375499</v>
      </c>
      <c r="N313">
        <v>0.21295676216857901</v>
      </c>
      <c r="O313">
        <v>47.4336057201225</v>
      </c>
      <c r="P313">
        <v>68.321513002364</v>
      </c>
      <c r="Q313">
        <v>4.1912168177848999E-2</v>
      </c>
    </row>
    <row r="314" spans="1:17" x14ac:dyDescent="0.3">
      <c r="A314" t="s">
        <v>732</v>
      </c>
      <c r="B314" t="s">
        <v>733</v>
      </c>
      <c r="C314" t="s">
        <v>3155</v>
      </c>
      <c r="D314" t="s">
        <v>166</v>
      </c>
      <c r="E314">
        <v>23735.86909371</v>
      </c>
      <c r="F314">
        <v>746.7</v>
      </c>
      <c r="G314">
        <v>54.962499270216298</v>
      </c>
      <c r="H314">
        <v>3.0184402675834101</v>
      </c>
      <c r="I314">
        <v>44.491902952145097</v>
      </c>
      <c r="J314">
        <v>3.7214961955319401</v>
      </c>
      <c r="K314">
        <v>686.34664565114701</v>
      </c>
      <c r="L314">
        <v>560.45500105623603</v>
      </c>
      <c r="M314">
        <v>52.993721553416698</v>
      </c>
      <c r="N314">
        <v>0.68806972534581601</v>
      </c>
      <c r="O314">
        <v>13.0239721441007</v>
      </c>
      <c r="P314">
        <v>139.32692307692301</v>
      </c>
      <c r="Q314">
        <v>0.171420146755108</v>
      </c>
    </row>
    <row r="315" spans="1:17" x14ac:dyDescent="0.3">
      <c r="A315" t="s">
        <v>734</v>
      </c>
      <c r="B315" t="s">
        <v>735</v>
      </c>
      <c r="C315" t="s">
        <v>3148</v>
      </c>
      <c r="D315" t="s">
        <v>54</v>
      </c>
      <c r="E315">
        <v>23653.423526539998</v>
      </c>
      <c r="F315">
        <v>1203.3499999999999</v>
      </c>
      <c r="G315">
        <v>31.527142349128699</v>
      </c>
      <c r="H315">
        <v>-11.037499213123899</v>
      </c>
      <c r="I315">
        <v>12.1502535187667</v>
      </c>
      <c r="J315">
        <v>4.47852153002653</v>
      </c>
      <c r="K315">
        <v>1080.98906994085</v>
      </c>
      <c r="L315">
        <v>962.87062198870001</v>
      </c>
      <c r="M315">
        <v>71.081562136241104</v>
      </c>
      <c r="N315">
        <v>1.17321802934931</v>
      </c>
      <c r="O315">
        <v>6.7810695142726596</v>
      </c>
      <c r="P315">
        <v>70.168988192038398</v>
      </c>
      <c r="Q315">
        <v>2.0353672181002001E-2</v>
      </c>
    </row>
    <row r="316" spans="1:17" x14ac:dyDescent="0.3">
      <c r="A316" t="s">
        <v>736</v>
      </c>
      <c r="B316" t="s">
        <v>737</v>
      </c>
      <c r="C316" t="s">
        <v>3158</v>
      </c>
      <c r="D316" t="s">
        <v>163</v>
      </c>
      <c r="E316">
        <v>23409.7282356</v>
      </c>
      <c r="F316">
        <v>7951.2</v>
      </c>
      <c r="G316">
        <v>-20.6817625775208</v>
      </c>
      <c r="H316">
        <v>-4.9337778588203696</v>
      </c>
      <c r="I316">
        <v>21.354579784964301</v>
      </c>
      <c r="J316">
        <v>0.34928431964427498</v>
      </c>
      <c r="K316">
        <v>7497.9419097577602</v>
      </c>
      <c r="L316">
        <v>6846.8814682263401</v>
      </c>
      <c r="M316">
        <v>55.149045768786699</v>
      </c>
      <c r="N316">
        <v>0.57665601454958604</v>
      </c>
      <c r="O316">
        <v>2.31663145185632</v>
      </c>
      <c r="P316">
        <v>53.650830458853797</v>
      </c>
      <c r="Q316">
        <v>-8.7704611663863993E-2</v>
      </c>
    </row>
    <row r="317" spans="1:17" hidden="1" x14ac:dyDescent="0.3">
      <c r="A317" t="s">
        <v>738</v>
      </c>
      <c r="B317" t="s">
        <v>739</v>
      </c>
      <c r="C317" t="s">
        <v>3159</v>
      </c>
      <c r="D317" t="s">
        <v>740</v>
      </c>
      <c r="E317">
        <v>23025.673136879999</v>
      </c>
      <c r="F317">
        <v>96.97</v>
      </c>
      <c r="G317">
        <v>57.701629195026499</v>
      </c>
      <c r="H317">
        <v>-7.6583385746339001</v>
      </c>
      <c r="I317">
        <v>6.3523949887646998</v>
      </c>
      <c r="J317">
        <v>-4.1430505375318898</v>
      </c>
      <c r="K317">
        <v>99.7754978830216</v>
      </c>
      <c r="L317">
        <v>85.006318103778199</v>
      </c>
      <c r="M317">
        <v>50.681017208567297</v>
      </c>
      <c r="N317">
        <v>0.81466242812335199</v>
      </c>
      <c r="O317">
        <v>9.9309064659172996</v>
      </c>
      <c r="P317">
        <v>91.640316205533594</v>
      </c>
      <c r="Q317">
        <v>2.0612820630179999E-2</v>
      </c>
    </row>
    <row r="318" spans="1:17" x14ac:dyDescent="0.3">
      <c r="A318" t="s">
        <v>741</v>
      </c>
      <c r="B318" t="s">
        <v>742</v>
      </c>
      <c r="C318" t="s">
        <v>3155</v>
      </c>
      <c r="D318" t="s">
        <v>127</v>
      </c>
      <c r="E318">
        <v>22636.5099323049</v>
      </c>
      <c r="F318">
        <v>814.15</v>
      </c>
      <c r="G318">
        <v>54.606406277778802</v>
      </c>
      <c r="H318">
        <v>6.0858847783264602</v>
      </c>
      <c r="I318">
        <v>25.547583281433099</v>
      </c>
      <c r="J318">
        <v>0.82411317293004005</v>
      </c>
      <c r="K318">
        <v>742.40233838544896</v>
      </c>
      <c r="L318">
        <v>637.34160254502103</v>
      </c>
      <c r="M318">
        <v>58.263741597076901</v>
      </c>
      <c r="N318">
        <v>0.99497837621176399</v>
      </c>
      <c r="O318">
        <v>3.72781428483695</v>
      </c>
      <c r="P318">
        <v>93.752974773917103</v>
      </c>
      <c r="Q318">
        <v>7.5664753155726003E-2</v>
      </c>
    </row>
    <row r="319" spans="1:17" x14ac:dyDescent="0.3">
      <c r="A319" t="s">
        <v>743</v>
      </c>
      <c r="B319" t="s">
        <v>744</v>
      </c>
      <c r="C319" t="s">
        <v>3147</v>
      </c>
      <c r="D319" t="s">
        <v>46</v>
      </c>
      <c r="E319">
        <v>22619.402825500001</v>
      </c>
      <c r="F319">
        <v>240.5</v>
      </c>
      <c r="G319">
        <v>24.169762751282502</v>
      </c>
      <c r="H319">
        <v>-11.721746038948799</v>
      </c>
      <c r="I319">
        <v>-1.01779459694383</v>
      </c>
      <c r="J319">
        <v>-4.8208526746912899</v>
      </c>
      <c r="K319">
        <v>269.16678005984602</v>
      </c>
      <c r="L319">
        <v>234.22205049940899</v>
      </c>
      <c r="M319">
        <v>12.701208852876601</v>
      </c>
      <c r="N319">
        <v>0.260259985937077</v>
      </c>
      <c r="O319">
        <v>46.195426195426201</v>
      </c>
      <c r="P319">
        <v>88.998035363457703</v>
      </c>
      <c r="Q319">
        <v>0.17027696420458399</v>
      </c>
    </row>
    <row r="320" spans="1:17" x14ac:dyDescent="0.3">
      <c r="A320" t="s">
        <v>745</v>
      </c>
      <c r="B320" t="s">
        <v>746</v>
      </c>
      <c r="C320" t="s">
        <v>3154</v>
      </c>
      <c r="D320" t="s">
        <v>747</v>
      </c>
      <c r="E320">
        <v>22534.2531585</v>
      </c>
      <c r="F320">
        <v>1414.95</v>
      </c>
      <c r="G320">
        <v>-24.1841920532075</v>
      </c>
      <c r="H320">
        <v>-4.6602484723981901</v>
      </c>
      <c r="I320">
        <v>4.1997471634985999</v>
      </c>
      <c r="J320">
        <v>7.28583978001463</v>
      </c>
      <c r="K320">
        <v>1388.7535876716099</v>
      </c>
      <c r="L320">
        <v>1326.9650998531099</v>
      </c>
      <c r="M320">
        <v>55.182389127758597</v>
      </c>
      <c r="N320">
        <v>0.951210376120042</v>
      </c>
      <c r="O320">
        <v>9.1911374960245809</v>
      </c>
      <c r="P320">
        <v>27.432791462151499</v>
      </c>
      <c r="Q320">
        <v>2.1994322636170001E-3</v>
      </c>
    </row>
    <row r="321" spans="1:17" x14ac:dyDescent="0.3">
      <c r="A321" t="s">
        <v>748</v>
      </c>
      <c r="B321" t="s">
        <v>749</v>
      </c>
      <c r="C321" t="s">
        <v>3155</v>
      </c>
      <c r="D321" t="s">
        <v>257</v>
      </c>
      <c r="E321">
        <v>22496.3362084</v>
      </c>
      <c r="F321">
        <v>711.5</v>
      </c>
      <c r="G321">
        <v>19.7608012165323</v>
      </c>
      <c r="H321">
        <v>9.7125770174388304</v>
      </c>
      <c r="I321">
        <v>-6.9081460643794097</v>
      </c>
      <c r="J321">
        <v>3.2882018648654898</v>
      </c>
      <c r="K321">
        <v>679.45940541225502</v>
      </c>
      <c r="L321">
        <v>630.05819299449695</v>
      </c>
      <c r="M321">
        <v>65.675301915956695</v>
      </c>
      <c r="N321">
        <v>0.87482743461475099</v>
      </c>
      <c r="O321">
        <v>12.2909346451159</v>
      </c>
      <c r="P321">
        <v>52.420736932304997</v>
      </c>
      <c r="Q321">
        <v>0.11510442724995699</v>
      </c>
    </row>
    <row r="322" spans="1:17" x14ac:dyDescent="0.3">
      <c r="A322" t="s">
        <v>750</v>
      </c>
      <c r="B322" t="s">
        <v>751</v>
      </c>
      <c r="C322" t="s">
        <v>3149</v>
      </c>
      <c r="D322" t="s">
        <v>206</v>
      </c>
      <c r="E322">
        <v>22491.195742060001</v>
      </c>
      <c r="F322">
        <v>1902.05</v>
      </c>
      <c r="G322">
        <v>0.91687245220984703</v>
      </c>
      <c r="H322">
        <v>-0.15842350929634499</v>
      </c>
      <c r="I322">
        <v>-5.4016969857669599</v>
      </c>
      <c r="J322">
        <v>0.70779984656000505</v>
      </c>
      <c r="K322">
        <v>1953.58587195362</v>
      </c>
      <c r="L322">
        <v>1814.5616724516201</v>
      </c>
      <c r="M322">
        <v>45.305022571983599</v>
      </c>
      <c r="N322">
        <v>0.50518855083347303</v>
      </c>
      <c r="O322">
        <v>27.670145369469701</v>
      </c>
      <c r="P322">
        <v>70.840256882381993</v>
      </c>
      <c r="Q322">
        <v>0.22473508879475401</v>
      </c>
    </row>
    <row r="323" spans="1:17" x14ac:dyDescent="0.3">
      <c r="A323" t="s">
        <v>752</v>
      </c>
      <c r="B323" t="s">
        <v>753</v>
      </c>
      <c r="C323" t="s">
        <v>3147</v>
      </c>
      <c r="D323" t="s">
        <v>213</v>
      </c>
      <c r="E323">
        <v>22208.01343992</v>
      </c>
      <c r="F323">
        <v>1367.1</v>
      </c>
      <c r="G323">
        <v>78.260588755917695</v>
      </c>
      <c r="H323">
        <v>8.8126653551681802</v>
      </c>
      <c r="I323">
        <v>12.5855293832026</v>
      </c>
      <c r="J323">
        <v>4.1295336242671299</v>
      </c>
      <c r="K323">
        <v>1293.9384949985299</v>
      </c>
      <c r="L323">
        <v>1087.09099992609</v>
      </c>
      <c r="M323">
        <v>58.605994592114897</v>
      </c>
      <c r="N323">
        <v>0.531001335541194</v>
      </c>
      <c r="O323">
        <v>5.99078341013825</v>
      </c>
      <c r="P323">
        <v>127.376299376299</v>
      </c>
      <c r="Q323">
        <v>0.17213789870217899</v>
      </c>
    </row>
    <row r="324" spans="1:17" x14ac:dyDescent="0.3">
      <c r="A324" t="s">
        <v>754</v>
      </c>
      <c r="B324" t="s">
        <v>755</v>
      </c>
      <c r="C324" t="s">
        <v>3143</v>
      </c>
      <c r="D324" t="s">
        <v>756</v>
      </c>
      <c r="E324">
        <v>22163.562049100001</v>
      </c>
      <c r="F324">
        <v>1580.2</v>
      </c>
      <c r="G324">
        <v>11.1593058847471</v>
      </c>
      <c r="H324">
        <v>5.2004881365351601</v>
      </c>
      <c r="I324">
        <v>38.504112313447301</v>
      </c>
      <c r="J324">
        <v>-9.5699513664467106E-2</v>
      </c>
      <c r="K324">
        <v>1502.8247984934801</v>
      </c>
      <c r="L324">
        <v>1284.73536425306</v>
      </c>
      <c r="M324">
        <v>39.820345196687498</v>
      </c>
      <c r="N324">
        <v>0.37271957820065899</v>
      </c>
      <c r="O324">
        <v>8.5305657511707196</v>
      </c>
      <c r="P324">
        <v>59.914992663057198</v>
      </c>
      <c r="Q324">
        <v>5.0140529152721998E-2</v>
      </c>
    </row>
    <row r="325" spans="1:17" x14ac:dyDescent="0.3">
      <c r="A325" t="s">
        <v>757</v>
      </c>
      <c r="B325" t="s">
        <v>758</v>
      </c>
      <c r="C325" t="s">
        <v>3144</v>
      </c>
      <c r="D325" t="s">
        <v>521</v>
      </c>
      <c r="E325">
        <v>22135.3319345399</v>
      </c>
      <c r="F325">
        <v>2455.8000000000002</v>
      </c>
      <c r="G325">
        <v>4.7852260137812799</v>
      </c>
      <c r="H325">
        <v>8.8309290736976997</v>
      </c>
      <c r="I325">
        <v>-19.035737097674001</v>
      </c>
      <c r="J325">
        <v>-6.0285102563533002</v>
      </c>
      <c r="K325">
        <v>2421.9391281708899</v>
      </c>
      <c r="L325">
        <v>2501.57396913614</v>
      </c>
      <c r="M325">
        <v>44.316281472511598</v>
      </c>
      <c r="N325">
        <v>0.56812656954503704</v>
      </c>
      <c r="O325">
        <v>58.644840785080198</v>
      </c>
      <c r="P325">
        <v>44.035190615835702</v>
      </c>
      <c r="Q325">
        <v>6.5429755043829002E-2</v>
      </c>
    </row>
    <row r="326" spans="1:17" x14ac:dyDescent="0.3">
      <c r="A326" t="s">
        <v>759</v>
      </c>
      <c r="B326" t="s">
        <v>760</v>
      </c>
      <c r="C326" t="s">
        <v>3145</v>
      </c>
      <c r="D326" t="s">
        <v>678</v>
      </c>
      <c r="E326">
        <v>22127.082252664</v>
      </c>
      <c r="F326">
        <v>153.47</v>
      </c>
      <c r="G326">
        <v>72.723516647493497</v>
      </c>
      <c r="H326">
        <v>9.0038123869762696</v>
      </c>
      <c r="I326">
        <v>49.505501852363103</v>
      </c>
      <c r="J326">
        <v>3.2807711103287098</v>
      </c>
      <c r="K326">
        <v>134.78259968867101</v>
      </c>
      <c r="L326">
        <v>108.626985891765</v>
      </c>
      <c r="M326">
        <v>61.9761695802544</v>
      </c>
      <c r="N326">
        <v>0.77220469204899</v>
      </c>
      <c r="O326">
        <v>4.6849547142764099</v>
      </c>
      <c r="P326">
        <v>149.544715447154</v>
      </c>
      <c r="Q326">
        <v>7.5091145763872005E-2</v>
      </c>
    </row>
    <row r="327" spans="1:17" x14ac:dyDescent="0.3">
      <c r="A327" t="s">
        <v>761</v>
      </c>
      <c r="B327" t="s">
        <v>762</v>
      </c>
      <c r="C327" t="s">
        <v>3145</v>
      </c>
      <c r="D327" t="s">
        <v>678</v>
      </c>
      <c r="E327">
        <v>22016.893427399998</v>
      </c>
      <c r="F327">
        <v>1286</v>
      </c>
      <c r="G327">
        <v>17.082181247733299</v>
      </c>
      <c r="H327">
        <v>3.09196769169067</v>
      </c>
      <c r="I327">
        <v>65.063168237427007</v>
      </c>
      <c r="J327">
        <v>-0.110455443048843</v>
      </c>
      <c r="K327">
        <v>1282.5908667564599</v>
      </c>
      <c r="L327">
        <v>1082.6795757206501</v>
      </c>
      <c r="M327">
        <v>44.530750117225303</v>
      </c>
      <c r="N327">
        <v>0.50412497491799602</v>
      </c>
      <c r="O327">
        <v>16.251944012441601</v>
      </c>
      <c r="P327">
        <v>97.466410748560406</v>
      </c>
      <c r="Q327">
        <v>0.112061126281104</v>
      </c>
    </row>
    <row r="328" spans="1:17" x14ac:dyDescent="0.3">
      <c r="A328" t="s">
        <v>763</v>
      </c>
      <c r="B328" t="s">
        <v>764</v>
      </c>
      <c r="C328" t="s">
        <v>3151</v>
      </c>
      <c r="D328" t="s">
        <v>501</v>
      </c>
      <c r="E328">
        <v>21806.476826483999</v>
      </c>
      <c r="F328">
        <v>180.78</v>
      </c>
      <c r="G328">
        <v>-45.360707769020301</v>
      </c>
      <c r="H328">
        <v>1.9212565549751801</v>
      </c>
      <c r="I328">
        <v>6.5675119025802697</v>
      </c>
      <c r="J328">
        <v>5.0151213928145797</v>
      </c>
      <c r="K328">
        <v>174.63265431384499</v>
      </c>
      <c r="L328">
        <v>172.04665628992399</v>
      </c>
      <c r="M328">
        <v>56.704719034800597</v>
      </c>
      <c r="N328">
        <v>0.75410007181868699</v>
      </c>
      <c r="O328">
        <v>25.843566766235199</v>
      </c>
      <c r="P328">
        <v>27.0861159929701</v>
      </c>
      <c r="Q328">
        <v>4.3565838398968E-2</v>
      </c>
    </row>
    <row r="329" spans="1:17" x14ac:dyDescent="0.3">
      <c r="A329" t="s">
        <v>765</v>
      </c>
      <c r="B329" t="s">
        <v>766</v>
      </c>
      <c r="C329" t="s">
        <v>3155</v>
      </c>
      <c r="D329" t="s">
        <v>438</v>
      </c>
      <c r="E329">
        <v>21762.068099125001</v>
      </c>
      <c r="F329">
        <v>683.75</v>
      </c>
      <c r="G329">
        <v>51.990580534770899</v>
      </c>
      <c r="H329">
        <v>5.4866055367996696</v>
      </c>
      <c r="I329">
        <v>41.101104661127501</v>
      </c>
      <c r="J329">
        <v>1.92873348061288</v>
      </c>
      <c r="K329">
        <v>633.08991872768604</v>
      </c>
      <c r="L329">
        <v>525.80784137502405</v>
      </c>
      <c r="M329">
        <v>49.003061341202603</v>
      </c>
      <c r="N329">
        <v>0.87930148437715006</v>
      </c>
      <c r="O329">
        <v>5.8866544789762196</v>
      </c>
      <c r="P329">
        <v>120.92084006461999</v>
      </c>
      <c r="Q329">
        <v>0.172375716334007</v>
      </c>
    </row>
    <row r="330" spans="1:17" x14ac:dyDescent="0.3">
      <c r="A330" t="s">
        <v>767</v>
      </c>
      <c r="B330" t="s">
        <v>768</v>
      </c>
      <c r="C330" t="s">
        <v>3155</v>
      </c>
      <c r="D330" t="s">
        <v>769</v>
      </c>
      <c r="E330">
        <v>21585.725791649998</v>
      </c>
      <c r="F330">
        <v>508.5</v>
      </c>
      <c r="G330">
        <v>10.166099735249199</v>
      </c>
      <c r="H330">
        <v>-4.8034727811491802</v>
      </c>
      <c r="I330">
        <v>29.222420252667</v>
      </c>
      <c r="J330">
        <v>-3.81098785203082</v>
      </c>
      <c r="K330">
        <v>576.40952870011802</v>
      </c>
      <c r="L330">
        <v>480.73273782565701</v>
      </c>
      <c r="M330">
        <v>25.990191838580898</v>
      </c>
      <c r="N330">
        <v>0.44972083099322602</v>
      </c>
      <c r="O330">
        <v>47.118977384464102</v>
      </c>
      <c r="P330">
        <v>90.592203898050897</v>
      </c>
      <c r="Q330">
        <v>0.25050763673519999</v>
      </c>
    </row>
    <row r="331" spans="1:17" x14ac:dyDescent="0.3">
      <c r="A331" t="s">
        <v>770</v>
      </c>
      <c r="B331" t="s">
        <v>771</v>
      </c>
      <c r="C331" t="s">
        <v>3143</v>
      </c>
      <c r="D331" t="s">
        <v>292</v>
      </c>
      <c r="E331">
        <v>21560.172967125</v>
      </c>
      <c r="F331">
        <v>1959.75</v>
      </c>
      <c r="G331">
        <v>-19.306494179887</v>
      </c>
      <c r="H331">
        <v>15.4541185723336</v>
      </c>
      <c r="I331">
        <v>-9.9695965600442893</v>
      </c>
      <c r="J331">
        <v>2.5782858038635599</v>
      </c>
      <c r="K331">
        <v>1881.4545299076001</v>
      </c>
      <c r="L331">
        <v>1842.78147770439</v>
      </c>
      <c r="M331">
        <v>49.698255442808403</v>
      </c>
      <c r="N331">
        <v>0.52473316815134496</v>
      </c>
      <c r="O331">
        <v>25.4726368159203</v>
      </c>
      <c r="P331">
        <v>27.083198236171398</v>
      </c>
      <c r="Q331">
        <v>6.2189172827161E-2</v>
      </c>
    </row>
    <row r="332" spans="1:17" x14ac:dyDescent="0.3">
      <c r="A332" t="s">
        <v>772</v>
      </c>
      <c r="B332" t="s">
        <v>773</v>
      </c>
      <c r="C332" t="s">
        <v>3144</v>
      </c>
      <c r="D332" t="s">
        <v>51</v>
      </c>
      <c r="E332">
        <v>21545.272164375001</v>
      </c>
      <c r="F332">
        <v>736.65</v>
      </c>
      <c r="G332">
        <v>-24.508175886908798</v>
      </c>
      <c r="H332">
        <v>0.96799702621897099</v>
      </c>
      <c r="I332">
        <v>-0.30191730654418603</v>
      </c>
      <c r="J332">
        <v>9.8421485800852491E-3</v>
      </c>
      <c r="K332">
        <v>748.59941166079</v>
      </c>
      <c r="L332">
        <v>733.97901679050801</v>
      </c>
      <c r="M332">
        <v>40.562460193496896</v>
      </c>
      <c r="N332">
        <v>1.05284023840611</v>
      </c>
      <c r="O332">
        <v>17.118034344668398</v>
      </c>
      <c r="P332">
        <v>22.7647696025331</v>
      </c>
    </row>
    <row r="333" spans="1:17" x14ac:dyDescent="0.3">
      <c r="A333" t="s">
        <v>774</v>
      </c>
      <c r="B333" t="s">
        <v>775</v>
      </c>
      <c r="C333" t="s">
        <v>3156</v>
      </c>
      <c r="D333" t="s">
        <v>776</v>
      </c>
      <c r="E333">
        <v>21442.1458616399</v>
      </c>
      <c r="F333">
        <v>310.8</v>
      </c>
      <c r="G333">
        <v>55.886610588614403</v>
      </c>
      <c r="H333">
        <v>7.9607358245412696</v>
      </c>
      <c r="I333">
        <v>49.801445306656298</v>
      </c>
      <c r="J333">
        <v>4.7967273944817199</v>
      </c>
      <c r="K333">
        <v>280.81170014378102</v>
      </c>
      <c r="L333">
        <v>222.80173395318701</v>
      </c>
      <c r="M333">
        <v>50.132973432159503</v>
      </c>
      <c r="N333">
        <v>0.80471232721044805</v>
      </c>
      <c r="O333">
        <v>10.6499356499356</v>
      </c>
      <c r="P333">
        <v>109.575185434929</v>
      </c>
      <c r="Q333">
        <v>3.7509955172891997E-2</v>
      </c>
    </row>
    <row r="334" spans="1:17" x14ac:dyDescent="0.3">
      <c r="A334" t="s">
        <v>777</v>
      </c>
      <c r="B334" t="s">
        <v>778</v>
      </c>
      <c r="C334" t="s">
        <v>3158</v>
      </c>
      <c r="D334" t="s">
        <v>490</v>
      </c>
      <c r="E334">
        <v>21426.579874365001</v>
      </c>
      <c r="F334">
        <v>591.04999999999995</v>
      </c>
      <c r="G334">
        <v>-11.336629696817701</v>
      </c>
      <c r="H334">
        <v>-22.461491834298801</v>
      </c>
      <c r="I334">
        <v>-20.602913540889801</v>
      </c>
      <c r="J334">
        <v>-2.6395438294621898</v>
      </c>
      <c r="K334">
        <v>658.965090952325</v>
      </c>
      <c r="L334">
        <v>647.50460673896805</v>
      </c>
      <c r="M334">
        <v>24.2091627167935</v>
      </c>
      <c r="N334">
        <v>1.00337941588442</v>
      </c>
      <c r="O334">
        <v>30.1497335250825</v>
      </c>
      <c r="P334">
        <v>34.942922374429202</v>
      </c>
      <c r="Q334">
        <v>-7.4097372692196004E-2</v>
      </c>
    </row>
    <row r="335" spans="1:17" x14ac:dyDescent="0.3">
      <c r="A335" t="s">
        <v>779</v>
      </c>
      <c r="B335" t="s">
        <v>780</v>
      </c>
      <c r="C335" t="s">
        <v>3155</v>
      </c>
      <c r="D335" t="s">
        <v>541</v>
      </c>
      <c r="E335">
        <v>21198.922610450001</v>
      </c>
      <c r="F335">
        <v>1386.1</v>
      </c>
      <c r="G335">
        <v>-6.2459597029482401</v>
      </c>
      <c r="H335">
        <v>-7.94810459792025</v>
      </c>
      <c r="I335">
        <v>44.462500859888301</v>
      </c>
      <c r="J335">
        <v>-1.4919409968219099</v>
      </c>
      <c r="K335">
        <v>1464.7024512753001</v>
      </c>
      <c r="L335">
        <v>1256.68353733152</v>
      </c>
      <c r="M335">
        <v>21.534591814041001</v>
      </c>
      <c r="N335">
        <v>0.886955274661545</v>
      </c>
      <c r="O335">
        <v>22.646273717625</v>
      </c>
      <c r="P335">
        <v>66.748872180451102</v>
      </c>
      <c r="Q335">
        <v>0.11670391862587701</v>
      </c>
    </row>
    <row r="336" spans="1:17" x14ac:dyDescent="0.3">
      <c r="A336" t="s">
        <v>781</v>
      </c>
      <c r="B336" t="s">
        <v>782</v>
      </c>
      <c r="C336" t="s">
        <v>3149</v>
      </c>
      <c r="D336" t="s">
        <v>206</v>
      </c>
      <c r="E336">
        <v>21174.111072255</v>
      </c>
      <c r="F336">
        <v>558.15</v>
      </c>
      <c r="G336">
        <v>-14.251584191097701</v>
      </c>
      <c r="H336">
        <v>1.04666722845555</v>
      </c>
      <c r="I336">
        <v>15.704401474908</v>
      </c>
      <c r="J336">
        <v>-1.8873866422374601</v>
      </c>
      <c r="K336">
        <v>567.30792439882703</v>
      </c>
      <c r="L336">
        <v>522.78088789905496</v>
      </c>
      <c r="M336">
        <v>32.612584497698101</v>
      </c>
      <c r="N336">
        <v>0.770991381696575</v>
      </c>
      <c r="O336">
        <v>11.5112424975365</v>
      </c>
      <c r="P336">
        <v>37.205014749262503</v>
      </c>
      <c r="Q336">
        <v>9.7457518538743002E-2</v>
      </c>
    </row>
    <row r="337" spans="1:17" hidden="1" x14ac:dyDescent="0.3">
      <c r="A337" t="s">
        <v>783</v>
      </c>
      <c r="B337" t="s">
        <v>784</v>
      </c>
      <c r="C337" t="s">
        <v>3159</v>
      </c>
      <c r="D337" t="s">
        <v>127</v>
      </c>
      <c r="E337">
        <v>21098.970104339998</v>
      </c>
      <c r="F337">
        <v>14178.05</v>
      </c>
      <c r="G337">
        <v>113.560158430977</v>
      </c>
      <c r="H337">
        <v>-2.7371405752825702</v>
      </c>
      <c r="I337">
        <v>62.696838214082</v>
      </c>
      <c r="J337">
        <v>-4.0616673684184796</v>
      </c>
      <c r="K337">
        <v>13579.7968260211</v>
      </c>
      <c r="L337">
        <v>10147.2429744524</v>
      </c>
      <c r="M337">
        <v>46.742128378444797</v>
      </c>
      <c r="N337">
        <v>0.73985494733206703</v>
      </c>
      <c r="O337">
        <v>10.7493625710164</v>
      </c>
      <c r="P337">
        <v>217.228456039468</v>
      </c>
    </row>
    <row r="338" spans="1:17" x14ac:dyDescent="0.3">
      <c r="A338" t="s">
        <v>785</v>
      </c>
      <c r="B338" t="s">
        <v>786</v>
      </c>
      <c r="C338" t="s">
        <v>3148</v>
      </c>
      <c r="D338" t="s">
        <v>271</v>
      </c>
      <c r="E338">
        <v>21077.318401125001</v>
      </c>
      <c r="F338">
        <v>2633.75</v>
      </c>
      <c r="G338">
        <v>-2.6846790793727799</v>
      </c>
      <c r="H338">
        <v>18.992152391492301</v>
      </c>
      <c r="I338">
        <v>17.800531346216101</v>
      </c>
      <c r="J338">
        <v>6.3442269248947696</v>
      </c>
      <c r="K338">
        <v>2315.2427043159</v>
      </c>
      <c r="L338">
        <v>2087.2573107886501</v>
      </c>
      <c r="M338">
        <v>72.769819524148701</v>
      </c>
      <c r="N338">
        <v>0.94881217564282005</v>
      </c>
      <c r="O338">
        <v>2.2876127195064102</v>
      </c>
      <c r="P338">
        <v>50.499999999999901</v>
      </c>
      <c r="Q338">
        <v>9.2087299450523005E-2</v>
      </c>
    </row>
    <row r="339" spans="1:17" x14ac:dyDescent="0.3">
      <c r="A339" t="s">
        <v>787</v>
      </c>
      <c r="B339" t="s">
        <v>788</v>
      </c>
      <c r="C339" t="s">
        <v>3144</v>
      </c>
      <c r="D339" t="s">
        <v>417</v>
      </c>
      <c r="E339">
        <v>20908.659679460001</v>
      </c>
      <c r="F339">
        <v>4247.95</v>
      </c>
      <c r="G339">
        <v>37.279494781114998</v>
      </c>
      <c r="H339">
        <v>-2.4623618979314799</v>
      </c>
      <c r="I339">
        <v>30.434325675292101</v>
      </c>
      <c r="J339">
        <v>1.9975081070054299</v>
      </c>
      <c r="K339">
        <v>4155.3166316689903</v>
      </c>
      <c r="L339">
        <v>3463.7796903550502</v>
      </c>
      <c r="M339">
        <v>39.606030930769698</v>
      </c>
      <c r="N339">
        <v>0.48842668327686301</v>
      </c>
      <c r="O339">
        <v>15.585164608811301</v>
      </c>
      <c r="P339">
        <v>90.491031390134495</v>
      </c>
      <c r="Q339">
        <v>-3.7399503495319998E-3</v>
      </c>
    </row>
    <row r="340" spans="1:17" x14ac:dyDescent="0.3">
      <c r="A340" t="s">
        <v>789</v>
      </c>
      <c r="B340" t="s">
        <v>790</v>
      </c>
      <c r="C340" t="s">
        <v>3146</v>
      </c>
      <c r="D340" t="s">
        <v>118</v>
      </c>
      <c r="E340">
        <v>20904.408208199999</v>
      </c>
      <c r="F340">
        <v>834.9</v>
      </c>
      <c r="G340">
        <v>34.5888118594563</v>
      </c>
      <c r="H340">
        <v>5.3211044372309999</v>
      </c>
      <c r="I340">
        <v>47.820760134688598</v>
      </c>
      <c r="J340">
        <v>5.3067928752594202</v>
      </c>
      <c r="K340">
        <v>781.67391242478595</v>
      </c>
      <c r="L340">
        <v>635.52194025569202</v>
      </c>
      <c r="M340">
        <v>43.789050746732897</v>
      </c>
      <c r="N340">
        <v>0.82622725787422602</v>
      </c>
      <c r="O340">
        <v>8.0069469397532504</v>
      </c>
      <c r="P340">
        <v>85.450910706352701</v>
      </c>
    </row>
    <row r="341" spans="1:17" hidden="1" x14ac:dyDescent="0.3">
      <c r="A341" t="s">
        <v>791</v>
      </c>
      <c r="B341" t="s">
        <v>792</v>
      </c>
      <c r="C341" t="s">
        <v>3159</v>
      </c>
      <c r="D341" t="s">
        <v>232</v>
      </c>
      <c r="E341">
        <v>20853.855861349999</v>
      </c>
      <c r="F341">
        <v>723.5</v>
      </c>
      <c r="G341">
        <v>44.140721275986103</v>
      </c>
      <c r="H341">
        <v>7.3576289840378104</v>
      </c>
      <c r="I341">
        <v>26.778889103118299</v>
      </c>
      <c r="J341">
        <v>-2.6869008473432299</v>
      </c>
      <c r="K341">
        <v>694.76954582972701</v>
      </c>
      <c r="L341">
        <v>580.49698556060105</v>
      </c>
      <c r="M341">
        <v>44.140666531392299</v>
      </c>
      <c r="N341">
        <v>0.70204894909536397</v>
      </c>
      <c r="O341">
        <v>7.11817553559088</v>
      </c>
      <c r="P341">
        <v>77.742292101707406</v>
      </c>
      <c r="Q341">
        <v>-2.8289156879594001E-2</v>
      </c>
    </row>
    <row r="342" spans="1:17" x14ac:dyDescent="0.3">
      <c r="A342" t="s">
        <v>793</v>
      </c>
      <c r="B342" t="s">
        <v>794</v>
      </c>
      <c r="C342" t="s">
        <v>3157</v>
      </c>
      <c r="D342" t="s">
        <v>138</v>
      </c>
      <c r="E342">
        <v>20807.471227579899</v>
      </c>
      <c r="F342">
        <v>608.6</v>
      </c>
      <c r="G342">
        <v>136.569488157948</v>
      </c>
      <c r="H342">
        <v>11.268444322154201</v>
      </c>
      <c r="I342">
        <v>70.028466366134197</v>
      </c>
      <c r="J342">
        <v>3.63858001478093</v>
      </c>
      <c r="K342">
        <v>540.83229684846901</v>
      </c>
      <c r="L342">
        <v>406.719639642689</v>
      </c>
      <c r="M342">
        <v>58.539200413990699</v>
      </c>
      <c r="N342">
        <v>0.735625020254975</v>
      </c>
      <c r="O342">
        <v>4.64180085441998</v>
      </c>
      <c r="P342">
        <v>189.74053796715</v>
      </c>
      <c r="Q342">
        <v>0.24181216200438699</v>
      </c>
    </row>
    <row r="343" spans="1:17" hidden="1" x14ac:dyDescent="0.3">
      <c r="A343" t="s">
        <v>795</v>
      </c>
      <c r="B343" t="s">
        <v>796</v>
      </c>
      <c r="C343" t="s">
        <v>3159</v>
      </c>
      <c r="D343" t="s">
        <v>588</v>
      </c>
      <c r="E343">
        <v>20495.113785379999</v>
      </c>
      <c r="F343">
        <v>823.3</v>
      </c>
      <c r="G343">
        <v>-36.466336624568903</v>
      </c>
      <c r="H343">
        <v>-3.4849186945906898</v>
      </c>
      <c r="I343">
        <v>-11.2895646427115</v>
      </c>
      <c r="J343">
        <v>4.5694178428863701</v>
      </c>
      <c r="K343">
        <v>820.46098136820501</v>
      </c>
      <c r="L343">
        <v>843.11301669604404</v>
      </c>
      <c r="M343">
        <v>61.058010509354503</v>
      </c>
      <c r="N343">
        <v>0.88311189088860598</v>
      </c>
      <c r="O343">
        <v>16.482448682132802</v>
      </c>
      <c r="P343">
        <v>8.5789647213979396</v>
      </c>
      <c r="Q343">
        <v>-0.139165842381403</v>
      </c>
    </row>
    <row r="344" spans="1:17" x14ac:dyDescent="0.3">
      <c r="A344" t="s">
        <v>797</v>
      </c>
      <c r="B344" t="s">
        <v>798</v>
      </c>
      <c r="C344" t="s">
        <v>3157</v>
      </c>
      <c r="D344" t="s">
        <v>138</v>
      </c>
      <c r="E344">
        <v>20490.674068529999</v>
      </c>
      <c r="F344">
        <v>1458.3</v>
      </c>
      <c r="G344">
        <v>192.209560384832</v>
      </c>
      <c r="H344">
        <v>-0.76565159892370405</v>
      </c>
      <c r="I344">
        <v>-6.55065032586303</v>
      </c>
      <c r="J344">
        <v>-3.97215794969742</v>
      </c>
      <c r="K344">
        <v>1450.6342878857699</v>
      </c>
      <c r="L344">
        <v>1203.9369452183701</v>
      </c>
      <c r="M344">
        <v>47.706955583500402</v>
      </c>
      <c r="N344">
        <v>1.57743111840696</v>
      </c>
      <c r="O344">
        <v>8.0024686278543609</v>
      </c>
      <c r="P344">
        <v>228.445945945945</v>
      </c>
    </row>
    <row r="345" spans="1:17" x14ac:dyDescent="0.3">
      <c r="A345" t="s">
        <v>799</v>
      </c>
      <c r="B345" t="s">
        <v>800</v>
      </c>
      <c r="C345" t="s">
        <v>3152</v>
      </c>
      <c r="D345" t="s">
        <v>127</v>
      </c>
      <c r="E345">
        <v>20479.132352069999</v>
      </c>
      <c r="F345">
        <v>1122.45</v>
      </c>
      <c r="G345">
        <v>209.04513884906299</v>
      </c>
      <c r="H345">
        <v>20.475652931809002</v>
      </c>
      <c r="I345">
        <v>-14.9612111753808</v>
      </c>
      <c r="J345">
        <v>23.906590631507299</v>
      </c>
      <c r="K345">
        <v>941.733479542753</v>
      </c>
      <c r="L345">
        <v>846.13636211155995</v>
      </c>
      <c r="M345">
        <v>91.183578228748303</v>
      </c>
      <c r="N345">
        <v>1.77813547727113</v>
      </c>
      <c r="O345">
        <v>17.0653481224107</v>
      </c>
      <c r="P345">
        <v>255.20569620253099</v>
      </c>
      <c r="Q345">
        <v>0.24809219528679</v>
      </c>
    </row>
    <row r="346" spans="1:17" x14ac:dyDescent="0.3">
      <c r="A346" t="s">
        <v>801</v>
      </c>
      <c r="B346" t="s">
        <v>802</v>
      </c>
      <c r="C346" t="s">
        <v>3155</v>
      </c>
      <c r="D346" t="s">
        <v>316</v>
      </c>
      <c r="E346">
        <v>20479.033800000001</v>
      </c>
      <c r="F346">
        <v>1787.75</v>
      </c>
      <c r="G346">
        <v>73.288817283575995</v>
      </c>
      <c r="H346">
        <v>-16.0327162712817</v>
      </c>
      <c r="I346">
        <v>113.57640860429299</v>
      </c>
      <c r="J346">
        <v>2.08559712873519</v>
      </c>
      <c r="K346">
        <v>1939.93308134414</v>
      </c>
      <c r="L346">
        <v>1434.4837483147801</v>
      </c>
      <c r="M346">
        <v>37.5258817562217</v>
      </c>
      <c r="N346">
        <v>0.45424617497035302</v>
      </c>
      <c r="O346">
        <v>58.512096210320202</v>
      </c>
      <c r="P346">
        <v>175.759679160882</v>
      </c>
      <c r="Q346">
        <v>0.19668502025971801</v>
      </c>
    </row>
    <row r="347" spans="1:17" x14ac:dyDescent="0.3">
      <c r="A347" t="s">
        <v>803</v>
      </c>
      <c r="B347" t="s">
        <v>804</v>
      </c>
      <c r="C347" t="s">
        <v>3148</v>
      </c>
      <c r="D347" t="s">
        <v>271</v>
      </c>
      <c r="E347">
        <v>20328.347100899999</v>
      </c>
      <c r="F347">
        <v>408.25</v>
      </c>
      <c r="G347">
        <v>-4.4200581884715104</v>
      </c>
      <c r="H347">
        <v>1.11101642125912</v>
      </c>
      <c r="I347">
        <v>-16.1386466492139</v>
      </c>
      <c r="J347">
        <v>2.5801956648489002</v>
      </c>
      <c r="K347">
        <v>382.99473884539799</v>
      </c>
      <c r="L347">
        <v>374.78364054281201</v>
      </c>
      <c r="M347">
        <v>58.868166465017303</v>
      </c>
      <c r="N347">
        <v>0.54097299625953699</v>
      </c>
      <c r="O347">
        <v>36.680955296999301</v>
      </c>
      <c r="P347">
        <v>31.227900996464101</v>
      </c>
      <c r="Q347">
        <v>9.9825161208732999E-2</v>
      </c>
    </row>
    <row r="348" spans="1:17" x14ac:dyDescent="0.3">
      <c r="A348" t="s">
        <v>805</v>
      </c>
      <c r="B348" t="s">
        <v>806</v>
      </c>
      <c r="C348" t="s">
        <v>3158</v>
      </c>
      <c r="D348" t="s">
        <v>378</v>
      </c>
      <c r="E348">
        <v>20190.8725073149</v>
      </c>
      <c r="F348">
        <v>503.95</v>
      </c>
      <c r="G348">
        <v>51.601301542696902</v>
      </c>
      <c r="H348">
        <v>-5.9308209232031901</v>
      </c>
      <c r="I348">
        <v>24.355767038573799</v>
      </c>
      <c r="J348">
        <v>-3.0782661597122498</v>
      </c>
      <c r="K348">
        <v>499.36173573690098</v>
      </c>
      <c r="L348">
        <v>423.711702106014</v>
      </c>
      <c r="M348">
        <v>40.991688913279297</v>
      </c>
      <c r="N348">
        <v>0.51726051092076097</v>
      </c>
      <c r="O348">
        <v>13.9696398452227</v>
      </c>
      <c r="P348">
        <v>91.288669576769706</v>
      </c>
      <c r="Q348">
        <v>4.4426674960336997E-2</v>
      </c>
    </row>
    <row r="349" spans="1:17" hidden="1" x14ac:dyDescent="0.3">
      <c r="A349" t="s">
        <v>807</v>
      </c>
      <c r="B349" t="s">
        <v>808</v>
      </c>
      <c r="C349" t="s">
        <v>3159</v>
      </c>
      <c r="D349" t="s">
        <v>138</v>
      </c>
      <c r="E349">
        <v>20173.740000000002</v>
      </c>
      <c r="F349">
        <v>139.19999999999999</v>
      </c>
      <c r="G349">
        <v>-13.375227936998799</v>
      </c>
      <c r="H349">
        <v>-1.2514246197611001</v>
      </c>
      <c r="I349">
        <v>-0.99439959248023502</v>
      </c>
      <c r="J349">
        <v>1.3109700080042499</v>
      </c>
      <c r="K349">
        <v>140.44534012403199</v>
      </c>
      <c r="L349">
        <v>133.52140366575301</v>
      </c>
      <c r="M349">
        <v>53.328059728626101</v>
      </c>
      <c r="N349">
        <v>0.119160206733018</v>
      </c>
      <c r="O349">
        <v>11.242816091953999</v>
      </c>
      <c r="P349">
        <v>16.2810124467462</v>
      </c>
    </row>
    <row r="350" spans="1:17" hidden="1" x14ac:dyDescent="0.3">
      <c r="A350" t="s">
        <v>809</v>
      </c>
      <c r="B350" t="s">
        <v>810</v>
      </c>
      <c r="C350" t="s">
        <v>3159</v>
      </c>
      <c r="D350" t="s">
        <v>138</v>
      </c>
      <c r="E350">
        <v>20155.501969815999</v>
      </c>
      <c r="F350">
        <v>341.88</v>
      </c>
      <c r="G350">
        <v>-18.826694546571101</v>
      </c>
      <c r="H350">
        <v>-2.7922390126373</v>
      </c>
      <c r="I350">
        <v>-10.4195404339549</v>
      </c>
      <c r="J350">
        <v>1.4839247605416399</v>
      </c>
      <c r="K350">
        <v>340.38423700062202</v>
      </c>
      <c r="L350">
        <v>336.577612517609</v>
      </c>
      <c r="M350">
        <v>42.778347382377802</v>
      </c>
      <c r="N350">
        <v>1.69644201841668</v>
      </c>
      <c r="O350">
        <v>6.7626067626067599</v>
      </c>
      <c r="P350">
        <v>12.2758620689655</v>
      </c>
      <c r="Q350">
        <v>-0.10379904096142301</v>
      </c>
    </row>
    <row r="351" spans="1:17" x14ac:dyDescent="0.3">
      <c r="A351" t="s">
        <v>811</v>
      </c>
      <c r="B351" t="s">
        <v>812</v>
      </c>
      <c r="C351" t="s">
        <v>3146</v>
      </c>
      <c r="D351" t="s">
        <v>37</v>
      </c>
      <c r="E351">
        <v>20110.181388659999</v>
      </c>
      <c r="F351">
        <v>547.65</v>
      </c>
      <c r="G351">
        <v>23.980211414252398</v>
      </c>
      <c r="H351">
        <v>-2.8082554194901599</v>
      </c>
      <c r="I351">
        <v>15.7347825593806</v>
      </c>
      <c r="J351">
        <v>2.0544361797475501</v>
      </c>
      <c r="K351">
        <v>523.951912502656</v>
      </c>
      <c r="L351">
        <v>457.83369273698599</v>
      </c>
      <c r="M351">
        <v>48.2840936197302</v>
      </c>
      <c r="N351">
        <v>0.54056800382949</v>
      </c>
      <c r="O351">
        <v>8.3630055692504399</v>
      </c>
      <c r="P351">
        <v>64.459459459459396</v>
      </c>
      <c r="Q351">
        <v>0.138082900922748</v>
      </c>
    </row>
    <row r="352" spans="1:17" x14ac:dyDescent="0.3">
      <c r="A352" t="s">
        <v>813</v>
      </c>
      <c r="B352" t="s">
        <v>814</v>
      </c>
      <c r="C352" t="s">
        <v>3154</v>
      </c>
      <c r="D352" t="s">
        <v>220</v>
      </c>
      <c r="E352">
        <v>19898.97947762</v>
      </c>
      <c r="F352">
        <v>466.55</v>
      </c>
      <c r="G352">
        <v>22.437657427579001</v>
      </c>
      <c r="H352">
        <v>-3.4683818471277501</v>
      </c>
      <c r="I352">
        <v>27.973282543181199</v>
      </c>
      <c r="J352">
        <v>3.2988220225979199</v>
      </c>
      <c r="K352">
        <v>456.74153968031902</v>
      </c>
      <c r="L352">
        <v>383.43455436425597</v>
      </c>
      <c r="M352">
        <v>37.919978638779597</v>
      </c>
      <c r="N352">
        <v>1.0343585469432399</v>
      </c>
      <c r="O352">
        <v>23.770228271353499</v>
      </c>
      <c r="P352">
        <v>66.032028469750898</v>
      </c>
      <c r="Q352">
        <v>6.6094233362646998E-2</v>
      </c>
    </row>
    <row r="353" spans="1:17" x14ac:dyDescent="0.3">
      <c r="A353" t="s">
        <v>815</v>
      </c>
      <c r="B353" t="s">
        <v>816</v>
      </c>
      <c r="C353" t="s">
        <v>3148</v>
      </c>
      <c r="D353" t="s">
        <v>54</v>
      </c>
      <c r="E353">
        <v>19884.223227439899</v>
      </c>
      <c r="F353">
        <v>1461.2</v>
      </c>
      <c r="G353">
        <v>52.969153964320498</v>
      </c>
      <c r="H353">
        <v>21.660539018058198</v>
      </c>
      <c r="I353">
        <v>51.414193970950201</v>
      </c>
      <c r="J353">
        <v>4.8887720633904301</v>
      </c>
      <c r="K353">
        <v>1202.2058460505</v>
      </c>
      <c r="L353">
        <v>997.37024494654895</v>
      </c>
      <c r="M353">
        <v>84.619389773102398</v>
      </c>
      <c r="N353">
        <v>1.14040783652843</v>
      </c>
      <c r="O353">
        <v>4.1643854366274198</v>
      </c>
      <c r="P353">
        <v>84.413453650533199</v>
      </c>
      <c r="Q353">
        <v>7.4519061006757994E-2</v>
      </c>
    </row>
    <row r="354" spans="1:17" x14ac:dyDescent="0.3">
      <c r="A354" t="s">
        <v>817</v>
      </c>
      <c r="B354" t="s">
        <v>818</v>
      </c>
      <c r="C354" t="s">
        <v>3144</v>
      </c>
      <c r="D354" t="s">
        <v>521</v>
      </c>
      <c r="E354">
        <v>19812.111533899999</v>
      </c>
      <c r="F354">
        <v>467</v>
      </c>
      <c r="G354">
        <v>-48.214770460441201</v>
      </c>
      <c r="H354">
        <v>4.7827706453705696</v>
      </c>
      <c r="I354">
        <v>12.352271007397301</v>
      </c>
      <c r="J354">
        <v>3.3991613115535699</v>
      </c>
      <c r="K354">
        <v>454.60727414459097</v>
      </c>
      <c r="L354">
        <v>473.653045777344</v>
      </c>
      <c r="M354">
        <v>59.583588760002002</v>
      </c>
      <c r="N354">
        <v>0.589489433526451</v>
      </c>
      <c r="O354">
        <v>46.685775330914403</v>
      </c>
      <c r="P354">
        <v>53.477060602077003</v>
      </c>
      <c r="Q354">
        <v>5.5528318827499999E-2</v>
      </c>
    </row>
    <row r="355" spans="1:17" x14ac:dyDescent="0.3">
      <c r="A355" t="s">
        <v>819</v>
      </c>
      <c r="B355" t="s">
        <v>820</v>
      </c>
      <c r="C355" t="s">
        <v>3153</v>
      </c>
      <c r="D355" t="s">
        <v>78</v>
      </c>
      <c r="E355">
        <v>19746.9541966</v>
      </c>
      <c r="F355">
        <v>835.7</v>
      </c>
      <c r="G355">
        <v>-32.917803312448299</v>
      </c>
      <c r="H355">
        <v>1.7606606118813399</v>
      </c>
      <c r="I355">
        <v>-7.7573929646615998</v>
      </c>
      <c r="J355">
        <v>1.2217338058762399</v>
      </c>
      <c r="K355">
        <v>818.34751823624401</v>
      </c>
      <c r="L355">
        <v>841.25597457998799</v>
      </c>
      <c r="M355">
        <v>57.489999910311802</v>
      </c>
      <c r="N355">
        <v>0.49099788553565699</v>
      </c>
      <c r="O355">
        <v>26.624386741653701</v>
      </c>
      <c r="P355">
        <v>19.385714285714201</v>
      </c>
      <c r="Q355">
        <v>-8.0468468281101005E-2</v>
      </c>
    </row>
    <row r="356" spans="1:17" x14ac:dyDescent="0.3">
      <c r="A356" t="s">
        <v>821</v>
      </c>
      <c r="B356" t="s">
        <v>822</v>
      </c>
      <c r="C356" t="s">
        <v>3154</v>
      </c>
      <c r="D356" t="s">
        <v>37</v>
      </c>
      <c r="E356">
        <v>19662.081301509999</v>
      </c>
      <c r="F356">
        <v>890.15</v>
      </c>
      <c r="G356">
        <v>-13.379380470258299</v>
      </c>
      <c r="H356">
        <v>-5.5902550265148498</v>
      </c>
      <c r="I356">
        <v>-0.48824669409296101</v>
      </c>
      <c r="J356">
        <v>0.29943851323687798</v>
      </c>
      <c r="K356">
        <v>910.38444389633605</v>
      </c>
      <c r="L356">
        <v>862.09812562967102</v>
      </c>
      <c r="M356">
        <v>41.063324143157097</v>
      </c>
      <c r="N356">
        <v>0.33621763492393397</v>
      </c>
      <c r="O356">
        <v>15.1491321687356</v>
      </c>
      <c r="P356">
        <v>25.1616985376827</v>
      </c>
    </row>
    <row r="357" spans="1:17" hidden="1" x14ac:dyDescent="0.3">
      <c r="A357" t="s">
        <v>823</v>
      </c>
      <c r="B357" t="s">
        <v>824</v>
      </c>
      <c r="C357" t="s">
        <v>3159</v>
      </c>
      <c r="D357" t="s">
        <v>490</v>
      </c>
      <c r="E357">
        <v>19585.029525599999</v>
      </c>
      <c r="F357">
        <v>1925.65</v>
      </c>
      <c r="G357">
        <v>-27.529588295869701</v>
      </c>
      <c r="H357">
        <v>-19.296719685932398</v>
      </c>
      <c r="I357">
        <v>9.7227619422359801</v>
      </c>
      <c r="J357">
        <v>-1.1372240116636501</v>
      </c>
      <c r="K357">
        <v>1978.7535184558999</v>
      </c>
      <c r="L357">
        <v>1839.66656849116</v>
      </c>
      <c r="M357">
        <v>25.188010247848801</v>
      </c>
      <c r="N357">
        <v>0.52403257602988795</v>
      </c>
      <c r="O357">
        <v>20.998104536130601</v>
      </c>
      <c r="P357">
        <v>31.695390507454501</v>
      </c>
      <c r="Q357">
        <v>-3.2417414379328997E-2</v>
      </c>
    </row>
    <row r="358" spans="1:17" x14ac:dyDescent="0.3">
      <c r="A358" t="s">
        <v>825</v>
      </c>
      <c r="B358" t="s">
        <v>826</v>
      </c>
      <c r="C358" t="s">
        <v>3147</v>
      </c>
      <c r="D358" t="s">
        <v>46</v>
      </c>
      <c r="E358">
        <v>19485.21885858</v>
      </c>
      <c r="F358">
        <v>310.35000000000002</v>
      </c>
      <c r="G358">
        <v>62.048549772107897</v>
      </c>
      <c r="H358">
        <v>-3.7995260454146398</v>
      </c>
      <c r="I358">
        <v>16.3845480722924</v>
      </c>
      <c r="J358">
        <v>-0.73632603016885501</v>
      </c>
      <c r="K358">
        <v>319.39111690271397</v>
      </c>
      <c r="L358">
        <v>264.845678634499</v>
      </c>
      <c r="M358">
        <v>31.684246350823798</v>
      </c>
      <c r="N358">
        <v>0.44848506222485701</v>
      </c>
      <c r="O358">
        <v>17.448042532624399</v>
      </c>
      <c r="P358">
        <v>127.279384840717</v>
      </c>
      <c r="Q358">
        <v>0.16504902204268401</v>
      </c>
    </row>
    <row r="359" spans="1:17" x14ac:dyDescent="0.3">
      <c r="A359" t="s">
        <v>827</v>
      </c>
      <c r="B359" t="s">
        <v>828</v>
      </c>
      <c r="C359" t="s">
        <v>3148</v>
      </c>
      <c r="D359" t="s">
        <v>54</v>
      </c>
      <c r="E359">
        <v>19400.028869760001</v>
      </c>
      <c r="F359">
        <v>1854.4</v>
      </c>
      <c r="G359">
        <v>59.5326799830315</v>
      </c>
      <c r="H359">
        <v>11.8027280115425</v>
      </c>
      <c r="I359">
        <v>17.369903896185601</v>
      </c>
      <c r="J359">
        <v>9.45314174457177</v>
      </c>
      <c r="K359">
        <v>1649.6232561879999</v>
      </c>
      <c r="L359">
        <v>1479.6581432907101</v>
      </c>
      <c r="M359">
        <v>75.856755788390203</v>
      </c>
      <c r="N359">
        <v>3.34867070132842</v>
      </c>
      <c r="O359">
        <v>3.2382441760137901</v>
      </c>
      <c r="P359">
        <v>93.428601230833394</v>
      </c>
    </row>
    <row r="360" spans="1:17" x14ac:dyDescent="0.3">
      <c r="A360" t="s">
        <v>829</v>
      </c>
      <c r="B360" t="s">
        <v>830</v>
      </c>
      <c r="C360" t="s">
        <v>3160</v>
      </c>
      <c r="D360" t="s">
        <v>635</v>
      </c>
      <c r="E360">
        <v>19301.107755450001</v>
      </c>
      <c r="F360">
        <v>615.75</v>
      </c>
      <c r="G360">
        <v>77.336128967875894</v>
      </c>
      <c r="H360">
        <v>-12.032646362918801</v>
      </c>
      <c r="I360">
        <v>-18.936659398198302</v>
      </c>
      <c r="J360">
        <v>-6.7125523916129799</v>
      </c>
      <c r="K360">
        <v>669.03644679903505</v>
      </c>
      <c r="L360">
        <v>593.83329107622296</v>
      </c>
      <c r="M360">
        <v>15.747500402141499</v>
      </c>
      <c r="N360">
        <v>0.65016689011777595</v>
      </c>
      <c r="O360">
        <v>27.040194884287398</v>
      </c>
      <c r="P360">
        <v>125.508148690715</v>
      </c>
      <c r="Q360">
        <v>0.14429686662987501</v>
      </c>
    </row>
    <row r="361" spans="1:17" x14ac:dyDescent="0.3">
      <c r="A361" t="s">
        <v>831</v>
      </c>
      <c r="B361" t="s">
        <v>832</v>
      </c>
      <c r="C361" t="s">
        <v>3156</v>
      </c>
      <c r="D361" t="s">
        <v>407</v>
      </c>
      <c r="E361">
        <v>19287.013872560001</v>
      </c>
      <c r="F361">
        <v>8128.4</v>
      </c>
      <c r="G361">
        <v>0.77425585921636397</v>
      </c>
      <c r="H361">
        <v>-1.5266198885728</v>
      </c>
      <c r="I361">
        <v>29.7330472668752</v>
      </c>
      <c r="J361">
        <v>2.5144354720023299</v>
      </c>
      <c r="K361">
        <v>7996.7833323753903</v>
      </c>
      <c r="L361">
        <v>7324.72086868099</v>
      </c>
      <c r="M361">
        <v>49.646055294425501</v>
      </c>
      <c r="N361">
        <v>0.53230841409124496</v>
      </c>
      <c r="O361">
        <v>10.476846611879299</v>
      </c>
      <c r="P361">
        <v>48.150038275070102</v>
      </c>
      <c r="Q361">
        <v>-1.29618180338E-4</v>
      </c>
    </row>
    <row r="362" spans="1:17" hidden="1" x14ac:dyDescent="0.3">
      <c r="A362" t="s">
        <v>833</v>
      </c>
      <c r="B362" t="s">
        <v>834</v>
      </c>
      <c r="C362" t="s">
        <v>3159</v>
      </c>
      <c r="D362" t="s">
        <v>835</v>
      </c>
      <c r="E362">
        <v>19280.84745972</v>
      </c>
      <c r="F362">
        <v>1775.6</v>
      </c>
      <c r="G362">
        <v>0.44575327643527901</v>
      </c>
      <c r="H362">
        <v>5.6741499692401298</v>
      </c>
      <c r="I362">
        <v>15.4001752548032</v>
      </c>
      <c r="J362">
        <v>2.8734414602366298</v>
      </c>
      <c r="K362">
        <v>1705.8371241885</v>
      </c>
      <c r="M362">
        <v>49.176555858321002</v>
      </c>
      <c r="N362">
        <v>0.51780071491296498</v>
      </c>
      <c r="O362">
        <v>12.6943005181347</v>
      </c>
      <c r="P362">
        <v>44.164332399626403</v>
      </c>
    </row>
    <row r="363" spans="1:17" x14ac:dyDescent="0.3">
      <c r="A363" t="s">
        <v>836</v>
      </c>
      <c r="B363" t="s">
        <v>837</v>
      </c>
      <c r="C363" t="s">
        <v>3151</v>
      </c>
      <c r="D363" t="s">
        <v>289</v>
      </c>
      <c r="E363">
        <v>19242.280971939999</v>
      </c>
      <c r="F363">
        <v>881.8</v>
      </c>
      <c r="G363">
        <v>27.595235344181798</v>
      </c>
      <c r="H363">
        <v>7.1970951546572</v>
      </c>
      <c r="I363">
        <v>7.7569400044441599</v>
      </c>
      <c r="J363">
        <v>4.5475776371352401</v>
      </c>
      <c r="K363">
        <v>822.92422081643394</v>
      </c>
      <c r="L363">
        <v>761.43941522732496</v>
      </c>
      <c r="M363">
        <v>69.246116347676505</v>
      </c>
      <c r="N363">
        <v>1.8110887866647201</v>
      </c>
      <c r="O363">
        <v>8.64141528691313</v>
      </c>
      <c r="P363">
        <v>64.791627733133893</v>
      </c>
      <c r="Q363">
        <v>0.20316996288610301</v>
      </c>
    </row>
    <row r="364" spans="1:17" x14ac:dyDescent="0.3">
      <c r="A364" t="s">
        <v>838</v>
      </c>
      <c r="B364" t="s">
        <v>839</v>
      </c>
      <c r="C364" t="s">
        <v>3144</v>
      </c>
      <c r="D364" t="s">
        <v>51</v>
      </c>
      <c r="E364">
        <v>19227.641934359999</v>
      </c>
      <c r="F364">
        <v>1205.8499999999999</v>
      </c>
      <c r="G364">
        <v>-43.275887327139301</v>
      </c>
      <c r="H364">
        <v>-7.1496277069706196</v>
      </c>
      <c r="I364">
        <v>-19.659952101948502</v>
      </c>
      <c r="J364">
        <v>-0.68398307659727398</v>
      </c>
      <c r="K364">
        <v>1265.3576272133901</v>
      </c>
      <c r="L364">
        <v>1367.34258035211</v>
      </c>
      <c r="M364">
        <v>48.236601364929903</v>
      </c>
      <c r="N364">
        <v>0.73157001979717096</v>
      </c>
      <c r="O364">
        <v>48.9405813326699</v>
      </c>
      <c r="P364">
        <v>4.5836947094535896</v>
      </c>
      <c r="Q364">
        <v>6.2956609833210997E-2</v>
      </c>
    </row>
    <row r="365" spans="1:17" x14ac:dyDescent="0.3">
      <c r="A365" t="s">
        <v>840</v>
      </c>
      <c r="B365" t="s">
        <v>841</v>
      </c>
      <c r="C365" t="s">
        <v>3155</v>
      </c>
      <c r="D365" t="s">
        <v>438</v>
      </c>
      <c r="E365">
        <v>18994.6031616</v>
      </c>
      <c r="F365">
        <v>307.2</v>
      </c>
      <c r="G365">
        <v>1.3639916093545299</v>
      </c>
      <c r="H365">
        <v>2.9814003961147302</v>
      </c>
      <c r="I365">
        <v>25.551853777321</v>
      </c>
      <c r="J365">
        <v>0.186851485555247</v>
      </c>
      <c r="K365">
        <v>304.45016344663998</v>
      </c>
      <c r="L365">
        <v>272.79217520295902</v>
      </c>
      <c r="M365">
        <v>58.024503083542498</v>
      </c>
      <c r="N365">
        <v>1.3183979638016301</v>
      </c>
      <c r="O365">
        <v>15.8528645833333</v>
      </c>
      <c r="P365">
        <v>65.339074273412194</v>
      </c>
      <c r="Q365">
        <v>5.1264613045383003E-2</v>
      </c>
    </row>
    <row r="366" spans="1:17" x14ac:dyDescent="0.3">
      <c r="A366" t="s">
        <v>842</v>
      </c>
      <c r="B366" t="s">
        <v>843</v>
      </c>
      <c r="C366" t="s">
        <v>3144</v>
      </c>
      <c r="D366" t="s">
        <v>844</v>
      </c>
      <c r="E366">
        <v>18986.7839786</v>
      </c>
      <c r="F366">
        <v>213.52</v>
      </c>
      <c r="G366">
        <v>26.4820726190957</v>
      </c>
      <c r="H366">
        <v>2.9881994714439402</v>
      </c>
      <c r="I366">
        <v>37.830583424010797</v>
      </c>
      <c r="J366">
        <v>2.7930586410182801</v>
      </c>
      <c r="K366">
        <v>190.29925263247199</v>
      </c>
      <c r="L366">
        <v>166.113754900869</v>
      </c>
      <c r="M366">
        <v>76.650529740518394</v>
      </c>
      <c r="N366">
        <v>1.1883829482324899</v>
      </c>
      <c r="O366">
        <v>0.19670288497564101</v>
      </c>
      <c r="P366">
        <v>75.953852492789395</v>
      </c>
      <c r="Q366">
        <v>-1.1888704391342E-2</v>
      </c>
    </row>
    <row r="367" spans="1:17" x14ac:dyDescent="0.3">
      <c r="A367" t="s">
        <v>845</v>
      </c>
      <c r="B367" t="s">
        <v>846</v>
      </c>
      <c r="C367" t="s">
        <v>3147</v>
      </c>
      <c r="D367" t="s">
        <v>46</v>
      </c>
      <c r="E367">
        <v>18888.21381334</v>
      </c>
      <c r="F367">
        <v>1624.1</v>
      </c>
      <c r="G367">
        <v>170.526928320043</v>
      </c>
      <c r="H367">
        <v>-8.3972879667979097</v>
      </c>
      <c r="I367">
        <v>116.65255842207399</v>
      </c>
      <c r="J367">
        <v>-3.75061559053225</v>
      </c>
      <c r="K367">
        <v>1571.55225713905</v>
      </c>
      <c r="L367">
        <v>1160.6742618250701</v>
      </c>
      <c r="M367">
        <v>48.653740836559102</v>
      </c>
      <c r="N367">
        <v>1.1091719056882801</v>
      </c>
      <c r="O367">
        <v>10.627424419678601</v>
      </c>
      <c r="P367">
        <v>238.354166666666</v>
      </c>
      <c r="Q367">
        <v>0.18893029856448501</v>
      </c>
    </row>
    <row r="368" spans="1:17" x14ac:dyDescent="0.3">
      <c r="A368" t="s">
        <v>847</v>
      </c>
      <c r="B368" t="s">
        <v>848</v>
      </c>
      <c r="C368" t="s">
        <v>3157</v>
      </c>
      <c r="D368" t="s">
        <v>138</v>
      </c>
      <c r="E368">
        <v>18819.546163110001</v>
      </c>
      <c r="F368">
        <v>1663.55</v>
      </c>
      <c r="G368">
        <v>125.065942619569</v>
      </c>
      <c r="H368">
        <v>-2.4223018154596598</v>
      </c>
      <c r="I368">
        <v>6.9900781504140204</v>
      </c>
      <c r="J368">
        <v>2.3104490819335499</v>
      </c>
      <c r="K368">
        <v>1766.8930745544301</v>
      </c>
      <c r="L368">
        <v>1535.9866796905601</v>
      </c>
      <c r="M368">
        <v>31.7678916613967</v>
      </c>
      <c r="N368">
        <v>0.74745485530219902</v>
      </c>
      <c r="O368">
        <v>29.891101167502999</v>
      </c>
      <c r="P368">
        <v>167.13410634277599</v>
      </c>
      <c r="Q368">
        <v>9.0152415997986998E-2</v>
      </c>
    </row>
    <row r="369" spans="1:17" x14ac:dyDescent="0.3">
      <c r="A369" t="s">
        <v>849</v>
      </c>
      <c r="B369" t="s">
        <v>850</v>
      </c>
      <c r="C369" t="s">
        <v>3155</v>
      </c>
      <c r="D369" t="s">
        <v>166</v>
      </c>
      <c r="E369">
        <v>18812.705473800001</v>
      </c>
      <c r="F369">
        <v>786.8</v>
      </c>
      <c r="G369">
        <v>95.663186158515103</v>
      </c>
      <c r="H369">
        <v>-6.9020881048664204</v>
      </c>
      <c r="I369">
        <v>5.1527511480123103</v>
      </c>
      <c r="J369">
        <v>-2.9708586287160799</v>
      </c>
      <c r="K369">
        <v>810.27371538284103</v>
      </c>
      <c r="L369">
        <v>681.84106414394</v>
      </c>
      <c r="M369">
        <v>37.271945663098002</v>
      </c>
      <c r="N369">
        <v>0.83593505511667898</v>
      </c>
      <c r="O369">
        <v>24.555160142348701</v>
      </c>
      <c r="P369">
        <v>162.266666666666</v>
      </c>
      <c r="Q369">
        <v>0.185538620209005</v>
      </c>
    </row>
    <row r="370" spans="1:17" x14ac:dyDescent="0.3">
      <c r="A370" t="s">
        <v>851</v>
      </c>
      <c r="B370" t="s">
        <v>852</v>
      </c>
      <c r="C370" t="s">
        <v>3155</v>
      </c>
      <c r="D370" t="s">
        <v>257</v>
      </c>
      <c r="E370">
        <v>18609.691613409999</v>
      </c>
      <c r="F370">
        <v>1282.7</v>
      </c>
      <c r="G370">
        <v>114.66154412239</v>
      </c>
      <c r="H370">
        <v>11.081689323001999</v>
      </c>
      <c r="I370">
        <v>47.840672624258602</v>
      </c>
      <c r="J370">
        <v>-0.121786853412198</v>
      </c>
      <c r="K370">
        <v>1277.2872247493001</v>
      </c>
      <c r="L370">
        <v>1033.6036302171501</v>
      </c>
      <c r="M370">
        <v>39.718679671794199</v>
      </c>
      <c r="N370">
        <v>1.42591283881574</v>
      </c>
      <c r="O370">
        <v>13.0428003430264</v>
      </c>
      <c r="P370">
        <v>173.73026034997801</v>
      </c>
      <c r="Q370">
        <v>0.192756552486719</v>
      </c>
    </row>
    <row r="371" spans="1:17" x14ac:dyDescent="0.3">
      <c r="A371" t="s">
        <v>853</v>
      </c>
      <c r="B371" t="s">
        <v>854</v>
      </c>
      <c r="C371" t="s">
        <v>3146</v>
      </c>
      <c r="D371" t="s">
        <v>223</v>
      </c>
      <c r="E371">
        <v>18531.765499500001</v>
      </c>
      <c r="F371">
        <v>2656.05</v>
      </c>
      <c r="G371">
        <v>87.754283811439294</v>
      </c>
      <c r="H371">
        <v>12.707719727182701</v>
      </c>
      <c r="I371">
        <v>46.474728087323001</v>
      </c>
      <c r="J371">
        <v>6.1386216024808897</v>
      </c>
      <c r="K371">
        <v>2309.4825322996899</v>
      </c>
      <c r="L371">
        <v>1827.12757735695</v>
      </c>
      <c r="M371">
        <v>61.131036056673103</v>
      </c>
      <c r="N371">
        <v>0.88827033363081698</v>
      </c>
      <c r="O371">
        <v>4.44080495472598</v>
      </c>
      <c r="P371">
        <v>130.970911778773</v>
      </c>
      <c r="Q371">
        <v>8.6261845524493994E-2</v>
      </c>
    </row>
    <row r="372" spans="1:17" x14ac:dyDescent="0.3">
      <c r="A372" t="s">
        <v>855</v>
      </c>
      <c r="B372" t="s">
        <v>856</v>
      </c>
      <c r="C372" t="s">
        <v>3155</v>
      </c>
      <c r="D372" t="s">
        <v>769</v>
      </c>
      <c r="E372">
        <v>18504.175723200002</v>
      </c>
      <c r="F372">
        <v>1374</v>
      </c>
      <c r="G372">
        <v>41.828106208425297</v>
      </c>
      <c r="H372">
        <v>0.19911052172038199</v>
      </c>
      <c r="I372">
        <v>40.054158621986701</v>
      </c>
      <c r="J372">
        <v>-0.72303651517977097</v>
      </c>
      <c r="K372">
        <v>1463.27506562498</v>
      </c>
      <c r="L372">
        <v>1213.0392052682901</v>
      </c>
      <c r="M372">
        <v>36.107657946315499</v>
      </c>
      <c r="N372">
        <v>0.41824403245340502</v>
      </c>
      <c r="O372">
        <v>38.060407569141198</v>
      </c>
      <c r="P372">
        <v>101.76211453744401</v>
      </c>
      <c r="Q372">
        <v>0.246352586573964</v>
      </c>
    </row>
    <row r="373" spans="1:17" hidden="1" x14ac:dyDescent="0.3">
      <c r="A373" t="s">
        <v>857</v>
      </c>
      <c r="B373" t="s">
        <v>858</v>
      </c>
      <c r="C373" t="s">
        <v>3159</v>
      </c>
      <c r="D373" t="s">
        <v>51</v>
      </c>
      <c r="E373">
        <v>18410.00235228</v>
      </c>
      <c r="F373">
        <v>428.4</v>
      </c>
      <c r="G373">
        <v>4.2202603088194204</v>
      </c>
      <c r="H373">
        <v>1.44487890937703</v>
      </c>
      <c r="I373">
        <v>19.174682287187402</v>
      </c>
      <c r="J373">
        <v>15.999916232700301</v>
      </c>
      <c r="K373">
        <v>406.45400004446202</v>
      </c>
      <c r="M373">
        <v>61.3116521953364</v>
      </c>
      <c r="N373">
        <v>1.0493537566701201</v>
      </c>
      <c r="O373">
        <v>13.6671335200746</v>
      </c>
      <c r="P373">
        <v>46.712328767123203</v>
      </c>
    </row>
    <row r="374" spans="1:17" x14ac:dyDescent="0.3">
      <c r="A374" t="s">
        <v>859</v>
      </c>
      <c r="B374" t="s">
        <v>860</v>
      </c>
      <c r="C374" t="s">
        <v>3154</v>
      </c>
      <c r="D374" t="s">
        <v>588</v>
      </c>
      <c r="E374">
        <v>18362.087002100001</v>
      </c>
      <c r="F374">
        <v>1428.65</v>
      </c>
      <c r="G374">
        <v>-42.6423811153999</v>
      </c>
      <c r="H374">
        <v>-6.0985678469381401</v>
      </c>
      <c r="I374">
        <v>-12.1351880959766</v>
      </c>
      <c r="J374">
        <v>-2.2745962142326799</v>
      </c>
      <c r="K374">
        <v>1465.99612260649</v>
      </c>
      <c r="L374">
        <v>1480.7628101769501</v>
      </c>
      <c r="M374">
        <v>41.643443542239098</v>
      </c>
      <c r="N374">
        <v>0.60733583995544305</v>
      </c>
      <c r="O374">
        <v>20.883351415672099</v>
      </c>
      <c r="P374">
        <v>12.5807722616233</v>
      </c>
      <c r="Q374">
        <v>-0.108232537207893</v>
      </c>
    </row>
    <row r="375" spans="1:17" x14ac:dyDescent="0.3">
      <c r="A375" t="s">
        <v>861</v>
      </c>
      <c r="B375" t="s">
        <v>862</v>
      </c>
      <c r="C375" t="s">
        <v>3143</v>
      </c>
      <c r="D375" t="s">
        <v>21</v>
      </c>
      <c r="E375">
        <v>18336.304039800001</v>
      </c>
      <c r="F375">
        <v>660.5</v>
      </c>
      <c r="G375">
        <v>-8.4967067445638502</v>
      </c>
      <c r="H375">
        <v>7.3042704130094798</v>
      </c>
      <c r="I375">
        <v>-26.489016608937799</v>
      </c>
      <c r="J375">
        <v>4.09668903152909</v>
      </c>
      <c r="K375">
        <v>644.00809769688101</v>
      </c>
      <c r="L375">
        <v>637.04396530967597</v>
      </c>
      <c r="M375">
        <v>52.152268010034703</v>
      </c>
      <c r="N375">
        <v>1.27951770813918</v>
      </c>
      <c r="O375">
        <v>31.718395155185402</v>
      </c>
      <c r="P375">
        <v>40.651618398637098</v>
      </c>
      <c r="Q375">
        <v>8.4721520937139999E-2</v>
      </c>
    </row>
    <row r="376" spans="1:17" x14ac:dyDescent="0.3">
      <c r="A376" t="s">
        <v>863</v>
      </c>
      <c r="B376" t="s">
        <v>864</v>
      </c>
      <c r="C376" t="s">
        <v>635</v>
      </c>
      <c r="D376" t="s">
        <v>635</v>
      </c>
      <c r="E376">
        <v>18307.030203539998</v>
      </c>
      <c r="F376">
        <v>36.380000000000003</v>
      </c>
      <c r="G376">
        <v>-34.522300055180203</v>
      </c>
      <c r="H376">
        <v>-6.1697831741012603</v>
      </c>
      <c r="I376">
        <v>-17.816746114562498</v>
      </c>
      <c r="J376">
        <v>0.73399120559248099</v>
      </c>
      <c r="K376">
        <v>37.639096836684999</v>
      </c>
      <c r="L376">
        <v>38.2413704830428</v>
      </c>
      <c r="M376">
        <v>32.2017741441692</v>
      </c>
      <c r="N376">
        <v>0.43246124294116101</v>
      </c>
      <c r="O376">
        <v>45.409565695437003</v>
      </c>
      <c r="P376">
        <v>12.283950617283899</v>
      </c>
      <c r="Q376">
        <v>4.2407618102324997E-2</v>
      </c>
    </row>
    <row r="377" spans="1:17" x14ac:dyDescent="0.3">
      <c r="A377" t="s">
        <v>865</v>
      </c>
      <c r="B377" t="s">
        <v>866</v>
      </c>
      <c r="C377" t="s">
        <v>3151</v>
      </c>
      <c r="D377" t="s">
        <v>776</v>
      </c>
      <c r="E377">
        <v>18292.299620400001</v>
      </c>
      <c r="F377">
        <v>444.6</v>
      </c>
      <c r="G377">
        <v>25.461297844906898</v>
      </c>
      <c r="H377">
        <v>8.11993468190024</v>
      </c>
      <c r="I377">
        <v>22.213705585657401</v>
      </c>
      <c r="J377">
        <v>9.0473411586379004</v>
      </c>
      <c r="K377">
        <v>390.70782957029598</v>
      </c>
      <c r="L377">
        <v>342.04077044061597</v>
      </c>
      <c r="M377">
        <v>67.348327224743201</v>
      </c>
      <c r="N377">
        <v>1.38397307891579</v>
      </c>
      <c r="O377">
        <v>4.2510121457489802</v>
      </c>
      <c r="P377">
        <v>93.472584856396793</v>
      </c>
      <c r="Q377">
        <v>0.17446424436817101</v>
      </c>
    </row>
    <row r="378" spans="1:17" x14ac:dyDescent="0.3">
      <c r="A378" t="s">
        <v>867</v>
      </c>
      <c r="B378" t="s">
        <v>868</v>
      </c>
      <c r="C378" t="s">
        <v>3142</v>
      </c>
      <c r="D378" t="s">
        <v>185</v>
      </c>
      <c r="E378">
        <v>18228.94504101</v>
      </c>
      <c r="F378">
        <v>1845.45</v>
      </c>
      <c r="G378">
        <v>49.658397289824499</v>
      </c>
      <c r="H378">
        <v>-1.00956170224564</v>
      </c>
      <c r="I378">
        <v>33.773186024661896</v>
      </c>
      <c r="J378">
        <v>3.74831379778231</v>
      </c>
      <c r="K378">
        <v>1744.0290662228799</v>
      </c>
      <c r="L378">
        <v>1481.25496777489</v>
      </c>
      <c r="M378">
        <v>58.258162420758303</v>
      </c>
      <c r="N378">
        <v>0.62373663199600904</v>
      </c>
      <c r="O378">
        <v>3.61429461648921</v>
      </c>
      <c r="P378">
        <v>88.551724137931004</v>
      </c>
      <c r="Q378">
        <v>4.7223932340814997E-2</v>
      </c>
    </row>
    <row r="379" spans="1:17" x14ac:dyDescent="0.3">
      <c r="A379" t="s">
        <v>869</v>
      </c>
      <c r="B379" t="s">
        <v>870</v>
      </c>
      <c r="C379" t="s">
        <v>3151</v>
      </c>
      <c r="D379" t="s">
        <v>124</v>
      </c>
      <c r="E379">
        <v>18210.234370859998</v>
      </c>
      <c r="F379">
        <v>3039.05</v>
      </c>
      <c r="G379">
        <v>-30.588413352609301</v>
      </c>
      <c r="H379">
        <v>3.1465525429241299</v>
      </c>
      <c r="I379">
        <v>8.4445296778792702</v>
      </c>
      <c r="J379">
        <v>0.77764914393862605</v>
      </c>
      <c r="K379">
        <v>2863.60681829949</v>
      </c>
      <c r="L379">
        <v>2738.25252456511</v>
      </c>
      <c r="M379">
        <v>61.351852475534301</v>
      </c>
      <c r="N379">
        <v>1.1725660845050401</v>
      </c>
      <c r="O379">
        <v>6.8590513482831703</v>
      </c>
      <c r="P379">
        <v>36.2802690582959</v>
      </c>
      <c r="Q379">
        <v>-8.6393229393052995E-2</v>
      </c>
    </row>
    <row r="380" spans="1:17" x14ac:dyDescent="0.3">
      <c r="A380" t="s">
        <v>871</v>
      </c>
      <c r="B380" t="s">
        <v>872</v>
      </c>
      <c r="C380" t="s">
        <v>3156</v>
      </c>
      <c r="D380" t="s">
        <v>441</v>
      </c>
      <c r="E380">
        <v>18184.253296570001</v>
      </c>
      <c r="F380">
        <v>1273.7</v>
      </c>
      <c r="G380">
        <v>27.800501689376599</v>
      </c>
      <c r="H380">
        <v>-7.48466158274511</v>
      </c>
      <c r="I380">
        <v>20.564219725068298</v>
      </c>
      <c r="J380">
        <v>-1.5007875131206501</v>
      </c>
      <c r="K380">
        <v>1298.7290779144801</v>
      </c>
      <c r="L380">
        <v>1105.9428695925899</v>
      </c>
      <c r="M380">
        <v>32.555756820355001</v>
      </c>
      <c r="N380">
        <v>0.34347400690006502</v>
      </c>
      <c r="O380">
        <v>21.198084321268698</v>
      </c>
      <c r="P380">
        <v>75.079037800687303</v>
      </c>
      <c r="Q380">
        <v>0.15326840325515401</v>
      </c>
    </row>
    <row r="381" spans="1:17" x14ac:dyDescent="0.3">
      <c r="A381" t="s">
        <v>873</v>
      </c>
      <c r="B381" t="s">
        <v>874</v>
      </c>
      <c r="C381" t="s">
        <v>3158</v>
      </c>
      <c r="D381" t="s">
        <v>274</v>
      </c>
      <c r="E381">
        <v>17976.656515499999</v>
      </c>
      <c r="F381">
        <v>476.25</v>
      </c>
      <c r="G381">
        <v>148.207217857937</v>
      </c>
      <c r="H381">
        <v>15.1219376256467</v>
      </c>
      <c r="I381">
        <v>79.4494659342582</v>
      </c>
      <c r="J381">
        <v>-1.2589403659735501</v>
      </c>
      <c r="K381">
        <v>391.26562007506999</v>
      </c>
      <c r="L381">
        <v>296.00087518859101</v>
      </c>
      <c r="M381">
        <v>52.950376297271198</v>
      </c>
      <c r="N381">
        <v>0.663718948739765</v>
      </c>
      <c r="O381">
        <v>9.0813648293963194</v>
      </c>
      <c r="P381">
        <v>200.85281111813001</v>
      </c>
      <c r="Q381">
        <v>0.14107871155148699</v>
      </c>
    </row>
    <row r="382" spans="1:17" x14ac:dyDescent="0.3">
      <c r="A382" t="s">
        <v>875</v>
      </c>
      <c r="B382" t="s">
        <v>876</v>
      </c>
      <c r="C382" t="s">
        <v>3144</v>
      </c>
      <c r="D382" t="s">
        <v>130</v>
      </c>
      <c r="E382">
        <v>17897.871517248001</v>
      </c>
      <c r="F382">
        <v>68.48</v>
      </c>
      <c r="G382">
        <v>261.07800901343097</v>
      </c>
      <c r="H382">
        <v>-5.2806796832428304</v>
      </c>
      <c r="I382">
        <v>60.984192186675799</v>
      </c>
      <c r="J382">
        <v>-4.2310728423949904</v>
      </c>
      <c r="K382">
        <v>70.915071226998407</v>
      </c>
      <c r="L382">
        <v>53.858169285636201</v>
      </c>
      <c r="M382">
        <v>30.2033851451658</v>
      </c>
      <c r="N382">
        <v>0.64387781804643995</v>
      </c>
      <c r="O382">
        <v>33.469626168224302</v>
      </c>
      <c r="P382">
        <v>338.97435897435901</v>
      </c>
      <c r="Q382">
        <v>0.149452184699192</v>
      </c>
    </row>
    <row r="383" spans="1:17" x14ac:dyDescent="0.3">
      <c r="A383" t="s">
        <v>877</v>
      </c>
      <c r="B383" t="s">
        <v>878</v>
      </c>
      <c r="C383" t="s">
        <v>3155</v>
      </c>
      <c r="D383" t="s">
        <v>127</v>
      </c>
      <c r="E383">
        <v>17854.8431182399</v>
      </c>
      <c r="F383">
        <v>680.3</v>
      </c>
      <c r="G383">
        <v>49.859982438969404</v>
      </c>
      <c r="H383">
        <v>1.67878755180165</v>
      </c>
      <c r="I383">
        <v>14.4713894786578</v>
      </c>
      <c r="J383">
        <v>-3.1986840516027701</v>
      </c>
      <c r="K383">
        <v>661.77011220460099</v>
      </c>
      <c r="L383">
        <v>566.00068578766604</v>
      </c>
      <c r="M383">
        <v>33.109453023681802</v>
      </c>
      <c r="N383">
        <v>0.398808568409242</v>
      </c>
      <c r="O383">
        <v>10.245479935322599</v>
      </c>
      <c r="P383">
        <v>93.294502059951697</v>
      </c>
      <c r="Q383">
        <v>0.17147611692239401</v>
      </c>
    </row>
    <row r="384" spans="1:17" x14ac:dyDescent="0.3">
      <c r="A384" t="s">
        <v>879</v>
      </c>
      <c r="B384" t="s">
        <v>880</v>
      </c>
      <c r="C384" t="s">
        <v>3145</v>
      </c>
      <c r="D384" t="s">
        <v>27</v>
      </c>
      <c r="E384">
        <v>17836.760581147999</v>
      </c>
      <c r="F384">
        <v>91.24</v>
      </c>
      <c r="G384">
        <v>-35.073721440821402</v>
      </c>
      <c r="H384">
        <v>-6.6656234528882701</v>
      </c>
      <c r="I384">
        <v>-4.2714393287031003</v>
      </c>
      <c r="J384">
        <v>-5.0190482656975401</v>
      </c>
      <c r="K384">
        <v>90.822770210418994</v>
      </c>
      <c r="L384">
        <v>86.233908037272798</v>
      </c>
      <c r="M384">
        <v>37.3430833824236</v>
      </c>
      <c r="N384">
        <v>0.74890282063631997</v>
      </c>
      <c r="O384">
        <v>22.095572117492299</v>
      </c>
      <c r="P384">
        <v>40.261337432744</v>
      </c>
      <c r="Q384">
        <v>8.5665721766929007E-2</v>
      </c>
    </row>
    <row r="385" spans="1:17" x14ac:dyDescent="0.3">
      <c r="A385" t="s">
        <v>881</v>
      </c>
      <c r="B385" t="s">
        <v>882</v>
      </c>
      <c r="C385" t="s">
        <v>3144</v>
      </c>
      <c r="D385" t="s">
        <v>417</v>
      </c>
      <c r="E385">
        <v>17715.027675392001</v>
      </c>
      <c r="F385">
        <v>110.72</v>
      </c>
      <c r="G385">
        <v>-40.349574952796601</v>
      </c>
      <c r="H385">
        <v>0.89713084271289401</v>
      </c>
      <c r="I385">
        <v>-13.9075098395301</v>
      </c>
      <c r="J385">
        <v>0.250901596686955</v>
      </c>
      <c r="K385">
        <v>112.591684712819</v>
      </c>
      <c r="L385">
        <v>114.230392306192</v>
      </c>
      <c r="M385">
        <v>42.826626914519103</v>
      </c>
      <c r="N385">
        <v>1.2044317411411101</v>
      </c>
      <c r="O385">
        <v>23.735549132947899</v>
      </c>
      <c r="P385">
        <v>5.9521531100478402</v>
      </c>
      <c r="Q385">
        <v>0.102384822083863</v>
      </c>
    </row>
    <row r="386" spans="1:17" x14ac:dyDescent="0.3">
      <c r="A386" t="s">
        <v>883</v>
      </c>
      <c r="B386" t="s">
        <v>884</v>
      </c>
      <c r="C386" t="s">
        <v>3154</v>
      </c>
      <c r="D386" t="s">
        <v>885</v>
      </c>
      <c r="E386">
        <v>17691.6351937</v>
      </c>
      <c r="F386">
        <v>796.3</v>
      </c>
      <c r="G386">
        <v>-12.349271603158799</v>
      </c>
      <c r="H386">
        <v>8.7141884063807797</v>
      </c>
      <c r="I386">
        <v>10.7772918546145</v>
      </c>
      <c r="J386">
        <v>4.2213745240468796</v>
      </c>
      <c r="K386">
        <v>740.883791291237</v>
      </c>
      <c r="L386">
        <v>698.33546148472999</v>
      </c>
      <c r="M386">
        <v>59.9591969095613</v>
      </c>
      <c r="N386">
        <v>1.45031239603693</v>
      </c>
      <c r="O386">
        <v>6.6808991586085602</v>
      </c>
      <c r="P386">
        <v>34.057239057239002</v>
      </c>
      <c r="Q386">
        <v>8.1091859812160993E-2</v>
      </c>
    </row>
    <row r="387" spans="1:17" x14ac:dyDescent="0.3">
      <c r="A387" t="s">
        <v>886</v>
      </c>
      <c r="B387" t="s">
        <v>887</v>
      </c>
      <c r="C387" t="s">
        <v>3144</v>
      </c>
      <c r="D387" t="s">
        <v>51</v>
      </c>
      <c r="E387">
        <v>17638.866481304001</v>
      </c>
      <c r="F387">
        <v>213.82</v>
      </c>
      <c r="G387">
        <v>-20.4975671763588</v>
      </c>
      <c r="H387">
        <v>0.89457523716027298</v>
      </c>
      <c r="I387">
        <v>-17.6112056227064</v>
      </c>
      <c r="J387">
        <v>2.0245482585817798</v>
      </c>
      <c r="K387">
        <v>212.31602928068699</v>
      </c>
      <c r="L387">
        <v>212.00974879525</v>
      </c>
      <c r="M387">
        <v>57.572003395410498</v>
      </c>
      <c r="N387">
        <v>1.67915408163186</v>
      </c>
      <c r="O387">
        <v>35.277336077074096</v>
      </c>
      <c r="P387">
        <v>16.825570277284498</v>
      </c>
      <c r="Q387">
        <v>5.4738949059557E-2</v>
      </c>
    </row>
    <row r="388" spans="1:17" x14ac:dyDescent="0.3">
      <c r="A388" t="s">
        <v>888</v>
      </c>
      <c r="B388" t="s">
        <v>889</v>
      </c>
      <c r="C388" t="s">
        <v>3149</v>
      </c>
      <c r="D388" t="s">
        <v>769</v>
      </c>
      <c r="E388">
        <v>17592.731237600001</v>
      </c>
      <c r="F388">
        <v>974</v>
      </c>
      <c r="G388">
        <v>7.8297005177696199</v>
      </c>
      <c r="H388">
        <v>0.45047881154480901</v>
      </c>
      <c r="I388">
        <v>22.610142188459601</v>
      </c>
      <c r="J388">
        <v>0.81509006994541999</v>
      </c>
      <c r="K388">
        <v>911.18812525510202</v>
      </c>
      <c r="L388">
        <v>779.91591226082005</v>
      </c>
      <c r="M388">
        <v>57.351644910598601</v>
      </c>
      <c r="N388">
        <v>0.71222919600468504</v>
      </c>
      <c r="O388">
        <v>3.9219712525667401</v>
      </c>
      <c r="P388">
        <v>66.923736075407007</v>
      </c>
      <c r="Q388">
        <v>0.179139036243674</v>
      </c>
    </row>
    <row r="389" spans="1:17" x14ac:dyDescent="0.3">
      <c r="A389" t="s">
        <v>890</v>
      </c>
      <c r="B389" t="s">
        <v>891</v>
      </c>
      <c r="C389" t="s">
        <v>3144</v>
      </c>
      <c r="D389" t="s">
        <v>24</v>
      </c>
      <c r="E389">
        <v>17580.417347526</v>
      </c>
      <c r="F389">
        <v>218.46</v>
      </c>
      <c r="G389">
        <v>40.8215092526072</v>
      </c>
      <c r="H389">
        <v>0.82322765979274903</v>
      </c>
      <c r="I389">
        <v>13.831556446485701</v>
      </c>
      <c r="J389">
        <v>-0.204454114896509</v>
      </c>
      <c r="K389">
        <v>215.29554161274601</v>
      </c>
      <c r="L389">
        <v>189.910005170809</v>
      </c>
      <c r="M389">
        <v>40.683541399352997</v>
      </c>
      <c r="N389">
        <v>0.52278121874971295</v>
      </c>
      <c r="O389">
        <v>6.5412432481918703</v>
      </c>
      <c r="P389">
        <v>74.768000000000001</v>
      </c>
      <c r="Q389">
        <v>0.18582459175027199</v>
      </c>
    </row>
    <row r="390" spans="1:17" x14ac:dyDescent="0.3">
      <c r="A390" t="s">
        <v>892</v>
      </c>
      <c r="B390" t="s">
        <v>893</v>
      </c>
      <c r="C390" t="s">
        <v>3160</v>
      </c>
      <c r="D390" t="s">
        <v>163</v>
      </c>
      <c r="E390">
        <v>17454.929579879899</v>
      </c>
      <c r="F390">
        <v>1129.2</v>
      </c>
      <c r="G390">
        <v>-14.864019972075599</v>
      </c>
      <c r="H390">
        <v>-5.5283572761701096</v>
      </c>
      <c r="I390">
        <v>12.4216141528718</v>
      </c>
      <c r="J390">
        <v>-1.41212932257171</v>
      </c>
      <c r="K390">
        <v>1086.2360766909501</v>
      </c>
      <c r="L390">
        <v>1009.74723997454</v>
      </c>
      <c r="M390">
        <v>47.981647137964302</v>
      </c>
      <c r="N390">
        <v>1.21328998075942</v>
      </c>
      <c r="O390">
        <v>7.15550832447751</v>
      </c>
      <c r="P390">
        <v>35.655934646804397</v>
      </c>
      <c r="Q390">
        <v>-1.2188536314331E-2</v>
      </c>
    </row>
    <row r="391" spans="1:17" x14ac:dyDescent="0.3">
      <c r="A391" t="s">
        <v>894</v>
      </c>
      <c r="B391" t="s">
        <v>895</v>
      </c>
      <c r="C391" t="s">
        <v>635</v>
      </c>
      <c r="D391" t="s">
        <v>635</v>
      </c>
      <c r="E391">
        <v>17444.930044500001</v>
      </c>
      <c r="F391">
        <v>184.14</v>
      </c>
      <c r="G391">
        <v>21.733430569276798</v>
      </c>
      <c r="H391">
        <v>-9.1468853840030506E-2</v>
      </c>
      <c r="I391">
        <v>9.0225881245679105</v>
      </c>
      <c r="J391">
        <v>-3.70879512325897</v>
      </c>
      <c r="K391">
        <v>178.61499044291199</v>
      </c>
      <c r="L391">
        <v>154.794856059772</v>
      </c>
      <c r="M391">
        <v>37.012021090938603</v>
      </c>
      <c r="N391">
        <v>1.79489624017496</v>
      </c>
      <c r="O391">
        <v>15.645704355381699</v>
      </c>
      <c r="P391">
        <v>63.534635879218399</v>
      </c>
      <c r="Q391">
        <v>2.8301829999501E-2</v>
      </c>
    </row>
    <row r="392" spans="1:17" x14ac:dyDescent="0.3">
      <c r="A392" t="s">
        <v>896</v>
      </c>
      <c r="B392" t="s">
        <v>897</v>
      </c>
      <c r="C392" t="s">
        <v>3143</v>
      </c>
      <c r="D392" t="s">
        <v>21</v>
      </c>
      <c r="E392">
        <v>17331.456057545001</v>
      </c>
      <c r="F392">
        <v>778.6</v>
      </c>
      <c r="G392">
        <v>15.7489900098362</v>
      </c>
      <c r="H392">
        <v>-0.109235448348501</v>
      </c>
      <c r="I392">
        <v>24.725321989391599</v>
      </c>
      <c r="J392">
        <v>2.0720398941503801</v>
      </c>
      <c r="K392">
        <v>756.40606040867203</v>
      </c>
      <c r="L392">
        <v>643.46921613504696</v>
      </c>
      <c r="M392">
        <v>39.374513355106103</v>
      </c>
      <c r="N392">
        <v>0.44411157116398098</v>
      </c>
      <c r="O392">
        <v>7.8217313126123598</v>
      </c>
      <c r="P392">
        <v>70.633355248739804</v>
      </c>
      <c r="Q392">
        <v>2.7339035280455001E-2</v>
      </c>
    </row>
    <row r="393" spans="1:17" x14ac:dyDescent="0.3">
      <c r="A393" t="s">
        <v>898</v>
      </c>
      <c r="B393" t="s">
        <v>899</v>
      </c>
      <c r="C393" t="s">
        <v>3144</v>
      </c>
      <c r="D393" t="s">
        <v>51</v>
      </c>
      <c r="E393">
        <v>17325.672467901</v>
      </c>
      <c r="F393">
        <v>204.69</v>
      </c>
      <c r="G393">
        <v>12.0237374845837</v>
      </c>
      <c r="H393">
        <v>-0.240139713865271</v>
      </c>
      <c r="I393">
        <v>10.079214324715601</v>
      </c>
      <c r="J393">
        <v>-4.4350792860229999</v>
      </c>
      <c r="K393">
        <v>206.73426397858</v>
      </c>
      <c r="L393">
        <v>185.62975099337001</v>
      </c>
      <c r="M393">
        <v>32.587649268174602</v>
      </c>
      <c r="N393">
        <v>0.60613881346839005</v>
      </c>
      <c r="O393">
        <v>12.560457276857599</v>
      </c>
      <c r="P393">
        <v>63.2947746310331</v>
      </c>
      <c r="Q393">
        <v>1.2716359747562999E-2</v>
      </c>
    </row>
    <row r="394" spans="1:17" x14ac:dyDescent="0.3">
      <c r="A394" t="s">
        <v>900</v>
      </c>
      <c r="B394" t="s">
        <v>901</v>
      </c>
      <c r="C394" t="s">
        <v>3155</v>
      </c>
      <c r="D394" t="s">
        <v>541</v>
      </c>
      <c r="E394">
        <v>17281.266134435002</v>
      </c>
      <c r="F394">
        <v>1528.55</v>
      </c>
      <c r="G394">
        <v>1.77184836678753</v>
      </c>
      <c r="H394">
        <v>-8.4335730895094798</v>
      </c>
      <c r="I394">
        <v>-1.54534201828411</v>
      </c>
      <c r="J394">
        <v>-1.7257060295395901</v>
      </c>
      <c r="K394">
        <v>1660.4078987298001</v>
      </c>
      <c r="L394">
        <v>1599.2226951518001</v>
      </c>
      <c r="M394">
        <v>19.008148432038102</v>
      </c>
      <c r="N394">
        <v>1.5056474339523001</v>
      </c>
      <c r="O394">
        <v>24.428379837100501</v>
      </c>
      <c r="P394">
        <v>34.460767065446802</v>
      </c>
    </row>
    <row r="395" spans="1:17" x14ac:dyDescent="0.3">
      <c r="A395" t="s">
        <v>902</v>
      </c>
      <c r="B395" t="s">
        <v>903</v>
      </c>
      <c r="C395" t="s">
        <v>3143</v>
      </c>
      <c r="D395" t="s">
        <v>21</v>
      </c>
      <c r="E395">
        <v>17269.065358439999</v>
      </c>
      <c r="F395">
        <v>625.1</v>
      </c>
      <c r="G395">
        <v>-2.86027971335947</v>
      </c>
      <c r="H395">
        <v>9.3918286494463707</v>
      </c>
      <c r="I395">
        <v>-30.160508392989499</v>
      </c>
      <c r="J395">
        <v>-1.2753182751461301</v>
      </c>
      <c r="K395">
        <v>650.54718548555297</v>
      </c>
      <c r="L395">
        <v>647.22048558738197</v>
      </c>
      <c r="M395">
        <v>36.982722368141502</v>
      </c>
      <c r="N395">
        <v>1.22125247493699</v>
      </c>
      <c r="O395">
        <v>37.873940169572798</v>
      </c>
      <c r="P395">
        <v>32.324301439458097</v>
      </c>
      <c r="Q395">
        <v>4.2830330033224999E-2</v>
      </c>
    </row>
    <row r="396" spans="1:17" hidden="1" x14ac:dyDescent="0.3">
      <c r="A396" t="s">
        <v>904</v>
      </c>
      <c r="B396" t="s">
        <v>905</v>
      </c>
      <c r="C396" t="s">
        <v>3159</v>
      </c>
      <c r="D396" t="s">
        <v>490</v>
      </c>
      <c r="E396">
        <v>17200.121194660001</v>
      </c>
      <c r="F396">
        <v>3776.9</v>
      </c>
      <c r="G396">
        <v>11.4198793806257</v>
      </c>
      <c r="H396">
        <v>12.0275271386413</v>
      </c>
      <c r="I396">
        <v>46.661567341630096</v>
      </c>
      <c r="J396">
        <v>10.1885010028514</v>
      </c>
      <c r="K396">
        <v>3193.4307105927301</v>
      </c>
      <c r="L396">
        <v>2802.3140277934999</v>
      </c>
      <c r="M396">
        <v>84.735831702824896</v>
      </c>
      <c r="N396">
        <v>1.21663331243044</v>
      </c>
      <c r="O396">
        <v>2.0678334083507699</v>
      </c>
      <c r="P396">
        <v>66.603440670489604</v>
      </c>
      <c r="Q396">
        <v>5.1689547129811997E-2</v>
      </c>
    </row>
    <row r="397" spans="1:17" x14ac:dyDescent="0.3">
      <c r="A397" t="s">
        <v>906</v>
      </c>
      <c r="B397" t="s">
        <v>907</v>
      </c>
      <c r="C397" t="s">
        <v>3144</v>
      </c>
      <c r="D397" t="s">
        <v>533</v>
      </c>
      <c r="E397">
        <v>17084.380229850001</v>
      </c>
      <c r="F397">
        <v>996.9</v>
      </c>
      <c r="G397">
        <v>83.244806304268394</v>
      </c>
      <c r="H397">
        <v>3.3466656867268099</v>
      </c>
      <c r="I397">
        <v>47.869176150003703</v>
      </c>
      <c r="J397">
        <v>-4.30843130466969</v>
      </c>
      <c r="K397">
        <v>912.34698564089501</v>
      </c>
      <c r="L397">
        <v>714.62019227950304</v>
      </c>
      <c r="M397">
        <v>46.0303112914536</v>
      </c>
      <c r="N397">
        <v>1.6613452612530499</v>
      </c>
      <c r="O397">
        <v>19.269736182164699</v>
      </c>
      <c r="P397">
        <v>134.261543884384</v>
      </c>
    </row>
    <row r="398" spans="1:17" x14ac:dyDescent="0.3">
      <c r="A398" t="s">
        <v>908</v>
      </c>
      <c r="B398" t="s">
        <v>909</v>
      </c>
      <c r="C398" t="s">
        <v>3149</v>
      </c>
      <c r="D398" t="s">
        <v>206</v>
      </c>
      <c r="E398">
        <v>17047.89686103</v>
      </c>
      <c r="F398">
        <v>701.3</v>
      </c>
      <c r="G398">
        <v>-3.8706366163631301</v>
      </c>
      <c r="H398">
        <v>3.7404604542537898</v>
      </c>
      <c r="I398">
        <v>23.231553827244699</v>
      </c>
      <c r="J398">
        <v>9.4426292920514303</v>
      </c>
      <c r="K398">
        <v>651.00767269900803</v>
      </c>
      <c r="L398">
        <v>606.949628285117</v>
      </c>
      <c r="M398">
        <v>77.9651995022694</v>
      </c>
      <c r="N398">
        <v>0.77460602213751295</v>
      </c>
      <c r="O398">
        <v>2.9516612006274201</v>
      </c>
      <c r="P398">
        <v>39.8265377330276</v>
      </c>
      <c r="Q398">
        <v>6.4376478656493E-2</v>
      </c>
    </row>
    <row r="399" spans="1:17" x14ac:dyDescent="0.3">
      <c r="A399" t="s">
        <v>910</v>
      </c>
      <c r="B399" t="s">
        <v>911</v>
      </c>
      <c r="C399" t="s">
        <v>3148</v>
      </c>
      <c r="D399" t="s">
        <v>54</v>
      </c>
      <c r="E399">
        <v>16982.125</v>
      </c>
      <c r="F399">
        <v>6792.85</v>
      </c>
      <c r="G399">
        <v>24.521198902869799</v>
      </c>
      <c r="H399">
        <v>0.94166055571391605</v>
      </c>
      <c r="I399">
        <v>15.5207315493293</v>
      </c>
      <c r="J399">
        <v>5.6790021554365504</v>
      </c>
      <c r="K399">
        <v>6661.2128714242999</v>
      </c>
      <c r="L399">
        <v>5876.2660590953401</v>
      </c>
      <c r="M399">
        <v>50.325071819307503</v>
      </c>
      <c r="N399">
        <v>0.54715870674127898</v>
      </c>
      <c r="O399">
        <v>11.473093031643501</v>
      </c>
      <c r="P399">
        <v>59.8317647058823</v>
      </c>
      <c r="Q399">
        <v>9.2908213826723998E-2</v>
      </c>
    </row>
    <row r="400" spans="1:17" hidden="1" x14ac:dyDescent="0.3">
      <c r="A400" t="s">
        <v>912</v>
      </c>
      <c r="B400" t="s">
        <v>913</v>
      </c>
      <c r="C400" t="s">
        <v>3159</v>
      </c>
      <c r="D400" t="s">
        <v>257</v>
      </c>
      <c r="E400">
        <v>16962.040079999999</v>
      </c>
      <c r="F400">
        <v>15877.6</v>
      </c>
      <c r="G400">
        <v>-19.420304600775399</v>
      </c>
      <c r="H400">
        <v>7.1615589472548402</v>
      </c>
      <c r="I400">
        <v>-1.18632559736188</v>
      </c>
      <c r="J400">
        <v>8.1015167329295501</v>
      </c>
      <c r="K400">
        <v>15561.069060143</v>
      </c>
      <c r="L400">
        <v>15136.918562114801</v>
      </c>
      <c r="M400">
        <v>59.467983973130004</v>
      </c>
      <c r="N400">
        <v>1.44680959691545</v>
      </c>
      <c r="O400">
        <v>12.0707789590366</v>
      </c>
      <c r="P400">
        <v>24.801333092286701</v>
      </c>
      <c r="Q400">
        <v>7.8912228099185994E-2</v>
      </c>
    </row>
    <row r="401" spans="1:17" x14ac:dyDescent="0.3">
      <c r="A401" t="s">
        <v>914</v>
      </c>
      <c r="B401" t="s">
        <v>915</v>
      </c>
      <c r="C401" t="s">
        <v>3146</v>
      </c>
      <c r="D401" t="s">
        <v>177</v>
      </c>
      <c r="E401">
        <v>16884.3518318799</v>
      </c>
      <c r="F401">
        <v>519.79999999999995</v>
      </c>
      <c r="G401">
        <v>28.382921133592301</v>
      </c>
      <c r="H401">
        <v>4.2597322002767504</v>
      </c>
      <c r="I401">
        <v>24.645510765339498</v>
      </c>
      <c r="J401">
        <v>5.9949557590625799</v>
      </c>
      <c r="K401">
        <v>477.94974115582397</v>
      </c>
      <c r="L401">
        <v>436.72918805235298</v>
      </c>
      <c r="M401">
        <v>63.272007934529697</v>
      </c>
      <c r="N401">
        <v>2.7210016767296201</v>
      </c>
      <c r="O401">
        <v>3.6456329357445298</v>
      </c>
      <c r="P401">
        <v>102.809207959422</v>
      </c>
    </row>
    <row r="402" spans="1:17" x14ac:dyDescent="0.3">
      <c r="A402" t="s">
        <v>916</v>
      </c>
      <c r="B402" t="s">
        <v>917</v>
      </c>
      <c r="C402" t="s">
        <v>3148</v>
      </c>
      <c r="D402" t="s">
        <v>54</v>
      </c>
      <c r="E402">
        <v>16866.8214810299</v>
      </c>
      <c r="F402">
        <v>7323.65</v>
      </c>
      <c r="G402">
        <v>38.984314149305497</v>
      </c>
      <c r="H402">
        <v>8.6348034690089808</v>
      </c>
      <c r="I402">
        <v>29.4405926973246</v>
      </c>
      <c r="J402">
        <v>8.4439474823743108</v>
      </c>
      <c r="K402">
        <v>6674.6532535796096</v>
      </c>
      <c r="L402">
        <v>5814.6864863316896</v>
      </c>
      <c r="M402">
        <v>75.517858912300795</v>
      </c>
      <c r="N402">
        <v>0.95564056384970197</v>
      </c>
      <c r="O402">
        <v>3.7733916831088399</v>
      </c>
      <c r="P402">
        <v>66.136432202988999</v>
      </c>
      <c r="Q402">
        <v>4.5437679460024999E-2</v>
      </c>
    </row>
    <row r="403" spans="1:17" x14ac:dyDescent="0.3">
      <c r="A403" t="s">
        <v>918</v>
      </c>
      <c r="B403" t="s">
        <v>919</v>
      </c>
      <c r="C403" t="s">
        <v>3149</v>
      </c>
      <c r="D403" t="s">
        <v>518</v>
      </c>
      <c r="E403">
        <v>16681.5918502799</v>
      </c>
      <c r="F403">
        <v>601.79999999999995</v>
      </c>
      <c r="G403">
        <v>97.529202226641502</v>
      </c>
      <c r="H403">
        <v>-3.0002514926337698</v>
      </c>
      <c r="I403">
        <v>23.200813717684401</v>
      </c>
      <c r="J403">
        <v>-1.4572043238093599</v>
      </c>
      <c r="K403">
        <v>604.69019040943795</v>
      </c>
      <c r="L403">
        <v>497.47725166827399</v>
      </c>
      <c r="M403">
        <v>29.9346037768393</v>
      </c>
      <c r="N403">
        <v>1.08653525064353</v>
      </c>
      <c r="O403">
        <v>20.305749418411398</v>
      </c>
      <c r="P403">
        <v>157.28943993159399</v>
      </c>
      <c r="Q403">
        <v>0.24044751540058601</v>
      </c>
    </row>
    <row r="404" spans="1:17" x14ac:dyDescent="0.3">
      <c r="A404" t="s">
        <v>920</v>
      </c>
      <c r="B404" t="s">
        <v>921</v>
      </c>
      <c r="C404" t="s">
        <v>3158</v>
      </c>
      <c r="D404" t="s">
        <v>490</v>
      </c>
      <c r="E404">
        <v>16617.628593000001</v>
      </c>
      <c r="F404">
        <v>3351.45</v>
      </c>
      <c r="G404">
        <v>-54.279657399573303</v>
      </c>
      <c r="H404">
        <v>-10.5008302611012</v>
      </c>
      <c r="I404">
        <v>-0.97121344046806601</v>
      </c>
      <c r="J404">
        <v>1.0021406974384801</v>
      </c>
      <c r="K404">
        <v>3417.1411098141102</v>
      </c>
      <c r="L404">
        <v>3515.58285488314</v>
      </c>
      <c r="M404">
        <v>54.843525985216097</v>
      </c>
      <c r="N404">
        <v>0.56963894140402505</v>
      </c>
      <c r="O404">
        <v>40.506347998627398</v>
      </c>
      <c r="P404">
        <v>16.533667136076701</v>
      </c>
      <c r="Q404">
        <v>-6.4854237256982999E-2</v>
      </c>
    </row>
    <row r="405" spans="1:17" hidden="1" x14ac:dyDescent="0.3">
      <c r="A405" t="s">
        <v>922</v>
      </c>
      <c r="B405" t="s">
        <v>923</v>
      </c>
      <c r="C405" t="s">
        <v>3146</v>
      </c>
      <c r="D405" t="s">
        <v>924</v>
      </c>
      <c r="E405">
        <v>16580.0563113799</v>
      </c>
      <c r="F405">
        <v>2732.05</v>
      </c>
      <c r="G405">
        <v>80.214538066093596</v>
      </c>
      <c r="H405">
        <v>6.9825936524528798</v>
      </c>
      <c r="I405">
        <v>77.122711600072805</v>
      </c>
      <c r="J405">
        <v>1.5789520046376599</v>
      </c>
      <c r="K405">
        <v>2370.0990820300599</v>
      </c>
      <c r="M405">
        <v>72.901645805861904</v>
      </c>
      <c r="N405">
        <v>1.2869401186290801</v>
      </c>
      <c r="O405">
        <v>1.55743855346717</v>
      </c>
      <c r="P405">
        <v>122.915306788511</v>
      </c>
    </row>
    <row r="406" spans="1:17" x14ac:dyDescent="0.3">
      <c r="A406" t="s">
        <v>925</v>
      </c>
      <c r="B406" t="s">
        <v>926</v>
      </c>
      <c r="C406" t="s">
        <v>3158</v>
      </c>
      <c r="D406" t="s">
        <v>490</v>
      </c>
      <c r="E406">
        <v>16358.016995279901</v>
      </c>
      <c r="F406">
        <v>5335.3</v>
      </c>
      <c r="G406">
        <v>-19.4362916861763</v>
      </c>
      <c r="H406">
        <v>0.77750022333086999</v>
      </c>
      <c r="I406">
        <v>16.3372961872094</v>
      </c>
      <c r="J406">
        <v>2.6379633032218899</v>
      </c>
      <c r="K406">
        <v>5249.7393363649599</v>
      </c>
      <c r="L406">
        <v>4839.9160985153303</v>
      </c>
      <c r="M406">
        <v>45.712131538323</v>
      </c>
      <c r="N406">
        <v>0.50835444115706296</v>
      </c>
      <c r="O406">
        <v>11.687252825520501</v>
      </c>
      <c r="P406">
        <v>32.685899030092003</v>
      </c>
      <c r="Q406">
        <v>4.8571709591057999E-2</v>
      </c>
    </row>
    <row r="407" spans="1:17" x14ac:dyDescent="0.3">
      <c r="A407" t="s">
        <v>927</v>
      </c>
      <c r="B407" t="s">
        <v>928</v>
      </c>
      <c r="C407" t="s">
        <v>3155</v>
      </c>
      <c r="D407" t="s">
        <v>769</v>
      </c>
      <c r="E407">
        <v>16333.80579</v>
      </c>
      <c r="F407">
        <v>3922.2</v>
      </c>
      <c r="G407">
        <v>24.784339977024601</v>
      </c>
      <c r="H407">
        <v>-5.2734265673045897</v>
      </c>
      <c r="I407">
        <v>11.8523293985217</v>
      </c>
      <c r="J407">
        <v>5.4777343958995104</v>
      </c>
      <c r="K407">
        <v>4108.5135482779897</v>
      </c>
      <c r="L407">
        <v>3605.6599570343401</v>
      </c>
      <c r="M407">
        <v>48.260609132398997</v>
      </c>
      <c r="N407">
        <v>0.56035274453136197</v>
      </c>
      <c r="O407">
        <v>39.921472642904497</v>
      </c>
      <c r="P407">
        <v>105.884359990551</v>
      </c>
      <c r="Q407">
        <v>0.127535474659356</v>
      </c>
    </row>
    <row r="408" spans="1:17" x14ac:dyDescent="0.3">
      <c r="A408" t="s">
        <v>929</v>
      </c>
      <c r="B408" t="s">
        <v>930</v>
      </c>
      <c r="C408" t="s">
        <v>3148</v>
      </c>
      <c r="D408" t="s">
        <v>54</v>
      </c>
      <c r="E408">
        <v>16329.127999439999</v>
      </c>
      <c r="F408">
        <v>1031.2</v>
      </c>
      <c r="G408">
        <v>103.340909201755</v>
      </c>
      <c r="H408">
        <v>8.3738019783252309</v>
      </c>
      <c r="I408">
        <v>73.744143687582493</v>
      </c>
      <c r="J408">
        <v>4.3186703078762703</v>
      </c>
      <c r="K408">
        <v>843.57514030822097</v>
      </c>
      <c r="L408">
        <v>681.05278282772304</v>
      </c>
      <c r="M408">
        <v>88.366339991218496</v>
      </c>
      <c r="N408">
        <v>1.3859181954534201</v>
      </c>
      <c r="O408">
        <v>1.6291698991466299</v>
      </c>
      <c r="P408">
        <v>223.51372549019601</v>
      </c>
      <c r="Q408">
        <v>3.8452389712088003E-2</v>
      </c>
    </row>
    <row r="409" spans="1:17" x14ac:dyDescent="0.3">
      <c r="A409" t="s">
        <v>931</v>
      </c>
      <c r="B409" t="s">
        <v>932</v>
      </c>
      <c r="C409" t="s">
        <v>3158</v>
      </c>
      <c r="D409" t="s">
        <v>490</v>
      </c>
      <c r="E409">
        <v>16322.964114500001</v>
      </c>
      <c r="F409">
        <v>1536.25</v>
      </c>
      <c r="G409">
        <v>-22.237920355957499</v>
      </c>
      <c r="H409">
        <v>-8.0980958973037698</v>
      </c>
      <c r="I409">
        <v>3.4611032030766302</v>
      </c>
      <c r="J409">
        <v>2.37100838791571</v>
      </c>
      <c r="K409">
        <v>1508.0452657856699</v>
      </c>
      <c r="L409">
        <v>1442.7865992981101</v>
      </c>
      <c r="M409">
        <v>57.679088949732801</v>
      </c>
      <c r="N409">
        <v>0.615458691338435</v>
      </c>
      <c r="O409">
        <v>10.0081366965012</v>
      </c>
      <c r="P409">
        <v>23.592115848753</v>
      </c>
      <c r="Q409">
        <v>-6.7476914017812001E-2</v>
      </c>
    </row>
    <row r="410" spans="1:17" x14ac:dyDescent="0.3">
      <c r="A410" t="s">
        <v>933</v>
      </c>
      <c r="B410" t="s">
        <v>934</v>
      </c>
      <c r="C410" t="s">
        <v>3147</v>
      </c>
      <c r="D410" t="s">
        <v>262</v>
      </c>
      <c r="E410">
        <v>16257.421281505</v>
      </c>
      <c r="F410">
        <v>696.65</v>
      </c>
      <c r="G410">
        <v>53.549411318702496</v>
      </c>
      <c r="H410">
        <v>0.68125230370133505</v>
      </c>
      <c r="I410">
        <v>11.3269193586729</v>
      </c>
      <c r="J410">
        <v>5.3880277474968601</v>
      </c>
      <c r="K410">
        <v>682.20850051999901</v>
      </c>
      <c r="L410">
        <v>599.91187219871495</v>
      </c>
      <c r="M410">
        <v>55.824136548219499</v>
      </c>
      <c r="N410">
        <v>0.84613458480163495</v>
      </c>
      <c r="O410">
        <v>18.854518050671</v>
      </c>
      <c r="P410">
        <v>175.35573122529601</v>
      </c>
      <c r="Q410">
        <v>6.4729433556817997E-2</v>
      </c>
    </row>
    <row r="411" spans="1:17" x14ac:dyDescent="0.3">
      <c r="A411" t="s">
        <v>935</v>
      </c>
      <c r="B411" t="s">
        <v>936</v>
      </c>
      <c r="C411" t="s">
        <v>3148</v>
      </c>
      <c r="D411" t="s">
        <v>54</v>
      </c>
      <c r="E411">
        <v>16216.466500439999</v>
      </c>
      <c r="F411">
        <v>12639.6</v>
      </c>
      <c r="G411">
        <v>227.059526571183</v>
      </c>
      <c r="H411">
        <v>7.5953534099535398</v>
      </c>
      <c r="I411">
        <v>101.44335920075299</v>
      </c>
      <c r="J411">
        <v>4.1897885619184896</v>
      </c>
      <c r="K411">
        <v>10519.2072459827</v>
      </c>
      <c r="L411">
        <v>7542.2556344211698</v>
      </c>
      <c r="M411">
        <v>63.030361279565497</v>
      </c>
      <c r="N411">
        <v>0.56073929587823301</v>
      </c>
      <c r="O411">
        <v>4.60536725845754</v>
      </c>
      <c r="P411">
        <v>271.75294117647002</v>
      </c>
      <c r="Q411">
        <v>0.18315392050069501</v>
      </c>
    </row>
    <row r="412" spans="1:17" x14ac:dyDescent="0.3">
      <c r="A412" t="s">
        <v>937</v>
      </c>
      <c r="B412" t="s">
        <v>938</v>
      </c>
      <c r="C412" t="s">
        <v>3147</v>
      </c>
      <c r="D412" t="s">
        <v>533</v>
      </c>
      <c r="E412">
        <v>16166.309447924999</v>
      </c>
      <c r="F412">
        <v>672.75</v>
      </c>
      <c r="G412">
        <v>-7.2056900773543902</v>
      </c>
      <c r="H412">
        <v>-6.7675600089676102</v>
      </c>
      <c r="I412">
        <v>-17.188545177437099</v>
      </c>
      <c r="J412">
        <v>1.6496037617405499</v>
      </c>
      <c r="K412">
        <v>680.01684007466099</v>
      </c>
      <c r="L412">
        <v>642.08407183282304</v>
      </c>
      <c r="M412">
        <v>63.742269736937899</v>
      </c>
      <c r="N412">
        <v>0.44710149873372701</v>
      </c>
      <c r="O412">
        <v>22.772203641768801</v>
      </c>
      <c r="P412">
        <v>55.621096460791101</v>
      </c>
      <c r="Q412">
        <v>9.2151392350920999E-2</v>
      </c>
    </row>
    <row r="413" spans="1:17" x14ac:dyDescent="0.3">
      <c r="A413" t="s">
        <v>939</v>
      </c>
      <c r="B413" t="s">
        <v>940</v>
      </c>
      <c r="C413" t="s">
        <v>3148</v>
      </c>
      <c r="D413" t="s">
        <v>54</v>
      </c>
      <c r="E413">
        <v>16162.35782646</v>
      </c>
      <c r="F413">
        <v>666.85</v>
      </c>
      <c r="G413">
        <v>86.591787791764503</v>
      </c>
      <c r="H413">
        <v>2.4947052568933699</v>
      </c>
      <c r="I413">
        <v>40.421536060139601</v>
      </c>
      <c r="J413">
        <v>-3.0166828539544999</v>
      </c>
      <c r="K413">
        <v>619.42056472667002</v>
      </c>
      <c r="L413">
        <v>490.296129752811</v>
      </c>
      <c r="M413">
        <v>39.921915881454602</v>
      </c>
      <c r="N413">
        <v>1.31058486075495</v>
      </c>
      <c r="O413">
        <v>8.1202669265951695</v>
      </c>
      <c r="P413">
        <v>117.99607714939501</v>
      </c>
      <c r="Q413">
        <v>8.8181465694209996E-2</v>
      </c>
    </row>
    <row r="414" spans="1:17" x14ac:dyDescent="0.3">
      <c r="A414" t="s">
        <v>941</v>
      </c>
      <c r="B414" t="s">
        <v>942</v>
      </c>
      <c r="C414" t="s">
        <v>3158</v>
      </c>
      <c r="D414" t="s">
        <v>490</v>
      </c>
      <c r="E414">
        <v>16133.0069368899</v>
      </c>
      <c r="F414">
        <v>857.95</v>
      </c>
      <c r="G414">
        <v>52.553337014183299</v>
      </c>
      <c r="H414">
        <v>4.5027833651586198</v>
      </c>
      <c r="I414">
        <v>19.043629057833101</v>
      </c>
      <c r="J414">
        <v>1.9513936694833101</v>
      </c>
      <c r="K414">
        <v>840.44261951641704</v>
      </c>
      <c r="L414">
        <v>711.48659102413899</v>
      </c>
      <c r="M414">
        <v>44.348754261086199</v>
      </c>
      <c r="N414">
        <v>0.66448066940509798</v>
      </c>
      <c r="O414">
        <v>8.0016317967247499</v>
      </c>
      <c r="P414">
        <v>103.78859857482099</v>
      </c>
      <c r="Q414">
        <v>0.12414266340034399</v>
      </c>
    </row>
    <row r="415" spans="1:17" x14ac:dyDescent="0.3">
      <c r="A415" t="s">
        <v>943</v>
      </c>
      <c r="B415" t="s">
        <v>944</v>
      </c>
      <c r="C415" t="s">
        <v>3144</v>
      </c>
      <c r="D415" t="s">
        <v>232</v>
      </c>
      <c r="E415">
        <v>16104.71740082</v>
      </c>
      <c r="F415">
        <v>1295.4000000000001</v>
      </c>
      <c r="G415">
        <v>32.122442161196197</v>
      </c>
      <c r="H415">
        <v>26.3815491391668</v>
      </c>
      <c r="I415">
        <v>37.3124950984026</v>
      </c>
      <c r="J415">
        <v>12.0815170430295</v>
      </c>
      <c r="K415">
        <v>1079.1514414355599</v>
      </c>
      <c r="L415">
        <v>952.77830164169802</v>
      </c>
      <c r="M415">
        <v>71.536273297872796</v>
      </c>
      <c r="N415">
        <v>1.79909806326168</v>
      </c>
      <c r="O415">
        <v>1.82183109464257</v>
      </c>
      <c r="P415">
        <v>74.817813765182194</v>
      </c>
      <c r="Q415">
        <v>-6.1452349846729997E-3</v>
      </c>
    </row>
    <row r="416" spans="1:17" x14ac:dyDescent="0.3">
      <c r="A416" t="s">
        <v>945</v>
      </c>
      <c r="B416" t="s">
        <v>946</v>
      </c>
      <c r="C416" t="s">
        <v>3154</v>
      </c>
      <c r="D416" t="s">
        <v>135</v>
      </c>
      <c r="E416">
        <v>16061.4920977</v>
      </c>
      <c r="F416">
        <v>613.9</v>
      </c>
      <c r="G416">
        <v>211.270791818833</v>
      </c>
      <c r="H416">
        <v>37.484127208001098</v>
      </c>
      <c r="I416">
        <v>272.79130829337998</v>
      </c>
      <c r="J416">
        <v>13.0145868184301</v>
      </c>
      <c r="K416">
        <v>456.536652728928</v>
      </c>
      <c r="L416">
        <v>308.81909580400401</v>
      </c>
      <c r="M416">
        <v>78.827320746947393</v>
      </c>
      <c r="N416">
        <v>0.943445487253048</v>
      </c>
      <c r="O416">
        <v>1.64521909105717</v>
      </c>
      <c r="P416">
        <v>318.45881190143399</v>
      </c>
      <c r="Q416">
        <v>0.27487357821259301</v>
      </c>
    </row>
    <row r="417" spans="1:17" x14ac:dyDescent="0.3">
      <c r="A417" t="s">
        <v>947</v>
      </c>
      <c r="B417" t="s">
        <v>948</v>
      </c>
      <c r="C417" t="s">
        <v>3147</v>
      </c>
      <c r="D417" t="s">
        <v>46</v>
      </c>
      <c r="E417">
        <v>15955.620430200001</v>
      </c>
      <c r="F417">
        <v>1650.2</v>
      </c>
      <c r="G417">
        <v>4.2093854785286302</v>
      </c>
      <c r="H417">
        <v>-2.1749422951351001</v>
      </c>
      <c r="I417">
        <v>21.995423317990301</v>
      </c>
      <c r="J417">
        <v>5.8568766130047401</v>
      </c>
      <c r="K417">
        <v>1614.5919123941301</v>
      </c>
      <c r="L417">
        <v>1466.60517890047</v>
      </c>
      <c r="M417">
        <v>71.858677080735305</v>
      </c>
      <c r="N417">
        <v>0.89036797680510005</v>
      </c>
      <c r="O417">
        <v>12.713610471458001</v>
      </c>
      <c r="P417">
        <v>61.0029757549148</v>
      </c>
      <c r="Q417">
        <v>-1.7358226191019E-2</v>
      </c>
    </row>
    <row r="418" spans="1:17" hidden="1" x14ac:dyDescent="0.3">
      <c r="A418" t="s">
        <v>949</v>
      </c>
      <c r="B418" t="s">
        <v>950</v>
      </c>
      <c r="C418" t="s">
        <v>3159</v>
      </c>
      <c r="D418" t="s">
        <v>533</v>
      </c>
      <c r="E418">
        <v>15933.182125695001</v>
      </c>
      <c r="F418">
        <v>666.95</v>
      </c>
      <c r="G418">
        <v>-8.9903338647477007</v>
      </c>
      <c r="H418">
        <v>13.983470992773</v>
      </c>
      <c r="I418">
        <v>5.9640881136203001</v>
      </c>
      <c r="J418">
        <v>14.225559699223201</v>
      </c>
      <c r="K418">
        <v>579.35751655180002</v>
      </c>
      <c r="M418">
        <v>88.730268179115896</v>
      </c>
      <c r="N418">
        <v>1.4476849713943101</v>
      </c>
      <c r="O418">
        <v>3.4485343728915199</v>
      </c>
      <c r="P418">
        <v>41.874069346947401</v>
      </c>
    </row>
    <row r="419" spans="1:17" x14ac:dyDescent="0.3">
      <c r="A419" t="s">
        <v>951</v>
      </c>
      <c r="B419" t="s">
        <v>952</v>
      </c>
      <c r="C419" t="s">
        <v>3144</v>
      </c>
      <c r="D419" t="s">
        <v>232</v>
      </c>
      <c r="E419">
        <v>15917.546156820001</v>
      </c>
      <c r="F419">
        <v>3834.6</v>
      </c>
      <c r="G419">
        <v>153.89941010545999</v>
      </c>
      <c r="H419">
        <v>5.8434124680915502</v>
      </c>
      <c r="I419">
        <v>-13.1123560620454</v>
      </c>
      <c r="J419">
        <v>4.0274249408656102</v>
      </c>
      <c r="K419">
        <v>3787.42648198084</v>
      </c>
      <c r="L419">
        <v>3381.3767620438498</v>
      </c>
      <c r="M419">
        <v>54.333360641709199</v>
      </c>
      <c r="N419">
        <v>1.3914147885071699</v>
      </c>
      <c r="O419">
        <v>12.1355552078443</v>
      </c>
      <c r="P419">
        <v>183.834196891191</v>
      </c>
      <c r="Q419">
        <v>0.27268221430837403</v>
      </c>
    </row>
    <row r="420" spans="1:17" x14ac:dyDescent="0.3">
      <c r="A420" t="s">
        <v>953</v>
      </c>
      <c r="B420" t="s">
        <v>954</v>
      </c>
      <c r="C420" t="s">
        <v>3144</v>
      </c>
      <c r="D420" t="s">
        <v>548</v>
      </c>
      <c r="E420">
        <v>15789.23754912</v>
      </c>
      <c r="F420">
        <v>316.2</v>
      </c>
      <c r="G420">
        <v>-12.0736391595554</v>
      </c>
      <c r="H420">
        <v>2.86578373602421</v>
      </c>
      <c r="I420">
        <v>-17.983149915158901</v>
      </c>
      <c r="J420">
        <v>-6.4121265450798701E-2</v>
      </c>
      <c r="K420">
        <v>318.82009734809202</v>
      </c>
      <c r="L420">
        <v>317.96126806718598</v>
      </c>
      <c r="M420">
        <v>44.601035400672203</v>
      </c>
      <c r="N420">
        <v>1.4646534378101099</v>
      </c>
      <c r="O420">
        <v>23.972169512966399</v>
      </c>
      <c r="P420">
        <v>19.320754716981099</v>
      </c>
      <c r="Q420">
        <v>-3.4982157187252998E-2</v>
      </c>
    </row>
    <row r="421" spans="1:17" hidden="1" x14ac:dyDescent="0.3">
      <c r="A421" t="s">
        <v>955</v>
      </c>
      <c r="B421" t="s">
        <v>956</v>
      </c>
      <c r="C421" t="s">
        <v>635</v>
      </c>
      <c r="D421" t="s">
        <v>483</v>
      </c>
      <c r="E421">
        <v>15774.955256970001</v>
      </c>
      <c r="F421">
        <v>2589.3000000000002</v>
      </c>
      <c r="G421">
        <v>-35.563687831666897</v>
      </c>
      <c r="H421">
        <v>-11.4830004103826</v>
      </c>
      <c r="I421">
        <v>-20.609265853298901</v>
      </c>
      <c r="J421">
        <v>-7.7942288896712704</v>
      </c>
      <c r="O421">
        <v>19.723477387710901</v>
      </c>
      <c r="P421">
        <v>0</v>
      </c>
    </row>
    <row r="422" spans="1:17" x14ac:dyDescent="0.3">
      <c r="A422" t="s">
        <v>957</v>
      </c>
      <c r="B422" t="s">
        <v>958</v>
      </c>
      <c r="C422" t="s">
        <v>3148</v>
      </c>
      <c r="D422" t="s">
        <v>54</v>
      </c>
      <c r="E422">
        <v>15506.636909679901</v>
      </c>
      <c r="F422">
        <v>1034.55</v>
      </c>
      <c r="G422">
        <v>282.93683527401498</v>
      </c>
      <c r="H422">
        <v>9.5085761661938797</v>
      </c>
      <c r="I422">
        <v>72.181176898453202</v>
      </c>
      <c r="J422">
        <v>-1.5050504859154099</v>
      </c>
      <c r="K422">
        <v>907.43053586144799</v>
      </c>
      <c r="L422">
        <v>643.05565625430097</v>
      </c>
      <c r="M422">
        <v>45.2667387171076</v>
      </c>
      <c r="N422">
        <v>0.45417012243819399</v>
      </c>
      <c r="O422">
        <v>6.1041032332898402</v>
      </c>
      <c r="P422">
        <v>385.13481828839298</v>
      </c>
      <c r="Q422">
        <v>9.2245366106218002E-2</v>
      </c>
    </row>
    <row r="423" spans="1:17" hidden="1" x14ac:dyDescent="0.3">
      <c r="A423" t="s">
        <v>959</v>
      </c>
      <c r="B423" t="s">
        <v>960</v>
      </c>
      <c r="C423" t="s">
        <v>3159</v>
      </c>
      <c r="D423" t="s">
        <v>740</v>
      </c>
      <c r="E423">
        <v>15502.9956089399</v>
      </c>
      <c r="F423">
        <v>885.3</v>
      </c>
      <c r="G423">
        <v>-2.3934836603663698</v>
      </c>
      <c r="H423">
        <v>0.42676343449432602</v>
      </c>
      <c r="I423">
        <v>0.63149528957642198</v>
      </c>
      <c r="J423">
        <v>-1.35911218509211</v>
      </c>
      <c r="K423">
        <v>870.05769488907197</v>
      </c>
      <c r="L423">
        <v>810.05225699041898</v>
      </c>
      <c r="M423">
        <v>63.673105172010501</v>
      </c>
      <c r="N423">
        <v>0.38572126188075101</v>
      </c>
      <c r="O423">
        <v>3.0125381226702799</v>
      </c>
      <c r="P423">
        <v>31.541410359276</v>
      </c>
      <c r="Q423">
        <v>-2.790653939747E-3</v>
      </c>
    </row>
    <row r="424" spans="1:17" x14ac:dyDescent="0.3">
      <c r="A424" t="s">
        <v>961</v>
      </c>
      <c r="B424" t="s">
        <v>962</v>
      </c>
      <c r="C424" t="s">
        <v>3152</v>
      </c>
      <c r="D424" t="s">
        <v>127</v>
      </c>
      <c r="E424">
        <v>15376.88889495</v>
      </c>
      <c r="F424">
        <v>52.47</v>
      </c>
      <c r="G424">
        <v>-33.762014774852702</v>
      </c>
      <c r="H424">
        <v>-6.6006645676390701</v>
      </c>
      <c r="I424">
        <v>-23.410224375432001</v>
      </c>
      <c r="J424">
        <v>0.79554923978939496</v>
      </c>
      <c r="K424">
        <v>55.942636440460298</v>
      </c>
      <c r="L424">
        <v>55.707655764661297</v>
      </c>
      <c r="M424">
        <v>32.545683761853098</v>
      </c>
      <c r="N424">
        <v>0.69185860230738105</v>
      </c>
      <c r="O424">
        <v>40.461215932914001</v>
      </c>
      <c r="P424">
        <v>34.022988505747101</v>
      </c>
    </row>
    <row r="425" spans="1:17" x14ac:dyDescent="0.3">
      <c r="A425" t="s">
        <v>963</v>
      </c>
      <c r="B425" t="s">
        <v>964</v>
      </c>
      <c r="C425" t="s">
        <v>3161</v>
      </c>
      <c r="D425" t="s">
        <v>965</v>
      </c>
      <c r="E425">
        <v>15372.46609992</v>
      </c>
      <c r="F425">
        <v>1566.45</v>
      </c>
      <c r="G425">
        <v>-38.663761742695101</v>
      </c>
      <c r="H425">
        <v>4.0319928021334297</v>
      </c>
      <c r="I425">
        <v>2.6629846690292802</v>
      </c>
      <c r="J425">
        <v>4.2058092315070104</v>
      </c>
      <c r="K425">
        <v>1482.2522076778</v>
      </c>
      <c r="L425">
        <v>1472.0160445664401</v>
      </c>
      <c r="M425">
        <v>69.059939227152498</v>
      </c>
      <c r="N425">
        <v>0.75888035694320399</v>
      </c>
      <c r="O425">
        <v>19.301605541191801</v>
      </c>
      <c r="P425">
        <v>30.0822122571001</v>
      </c>
      <c r="Q425">
        <v>-1.2858477453145001E-2</v>
      </c>
    </row>
    <row r="426" spans="1:17" x14ac:dyDescent="0.3">
      <c r="A426" t="s">
        <v>966</v>
      </c>
      <c r="B426" t="s">
        <v>967</v>
      </c>
      <c r="C426" t="s">
        <v>3154</v>
      </c>
      <c r="D426" t="s">
        <v>345</v>
      </c>
      <c r="E426">
        <v>15297.438968729901</v>
      </c>
      <c r="F426">
        <v>4532.05</v>
      </c>
      <c r="G426">
        <v>23.106737035668399</v>
      </c>
      <c r="H426">
        <v>1.17694083352673</v>
      </c>
      <c r="I426">
        <v>14.1428786020471</v>
      </c>
      <c r="J426">
        <v>2.0713781343307902</v>
      </c>
      <c r="K426">
        <v>4302.2626704026998</v>
      </c>
      <c r="L426">
        <v>3830.6133344865698</v>
      </c>
      <c r="M426">
        <v>58.942653605444697</v>
      </c>
      <c r="N426">
        <v>0.84441358313543102</v>
      </c>
      <c r="O426">
        <v>7.8540616277402</v>
      </c>
      <c r="P426">
        <v>66.555190092060002</v>
      </c>
      <c r="Q426">
        <v>2.5369463618425001E-2</v>
      </c>
    </row>
    <row r="427" spans="1:17" x14ac:dyDescent="0.3">
      <c r="A427" t="s">
        <v>968</v>
      </c>
      <c r="B427" t="s">
        <v>969</v>
      </c>
      <c r="C427" t="s">
        <v>3148</v>
      </c>
      <c r="D427" t="s">
        <v>54</v>
      </c>
      <c r="E427">
        <v>15279.491071439999</v>
      </c>
      <c r="F427">
        <v>2010.15</v>
      </c>
      <c r="G427">
        <v>68.009478610041398</v>
      </c>
      <c r="H427">
        <v>31.168530364997</v>
      </c>
      <c r="I427">
        <v>38.810301666040701</v>
      </c>
      <c r="J427">
        <v>6.0914966568839004</v>
      </c>
      <c r="K427">
        <v>1683.39448171047</v>
      </c>
      <c r="L427">
        <v>1418.63919159222</v>
      </c>
      <c r="M427">
        <v>62.394860784009502</v>
      </c>
      <c r="N427">
        <v>2.3249919643286501</v>
      </c>
      <c r="O427">
        <v>7.3949705245877198</v>
      </c>
      <c r="P427">
        <v>110.70754716981099</v>
      </c>
      <c r="Q427">
        <v>9.9815321188390996E-2</v>
      </c>
    </row>
    <row r="428" spans="1:17" x14ac:dyDescent="0.3">
      <c r="A428" t="s">
        <v>970</v>
      </c>
      <c r="B428" t="s">
        <v>971</v>
      </c>
      <c r="C428" t="s">
        <v>3155</v>
      </c>
      <c r="D428" t="s">
        <v>89</v>
      </c>
      <c r="E428">
        <v>15264.02914785</v>
      </c>
      <c r="F428">
        <v>2726.5</v>
      </c>
      <c r="G428">
        <v>-4.7095316448476696</v>
      </c>
      <c r="H428">
        <v>-11.163141946778101</v>
      </c>
      <c r="I428">
        <v>-4.1666870336723001</v>
      </c>
      <c r="J428">
        <v>-0.92284059559562703</v>
      </c>
      <c r="K428">
        <v>2929.8985320103302</v>
      </c>
      <c r="L428">
        <v>2637.3366016342702</v>
      </c>
      <c r="M428">
        <v>30.7935430522083</v>
      </c>
      <c r="N428">
        <v>0.28932046103050801</v>
      </c>
      <c r="O428">
        <v>34.054648817164797</v>
      </c>
      <c r="P428">
        <v>57.146974063400499</v>
      </c>
      <c r="Q428">
        <v>0.13977692664955799</v>
      </c>
    </row>
    <row r="429" spans="1:17" x14ac:dyDescent="0.3">
      <c r="A429" t="s">
        <v>972</v>
      </c>
      <c r="B429" t="s">
        <v>973</v>
      </c>
      <c r="C429" t="s">
        <v>3143</v>
      </c>
      <c r="D429" t="s">
        <v>21</v>
      </c>
      <c r="E429">
        <v>15219.03708</v>
      </c>
      <c r="F429">
        <v>2700</v>
      </c>
      <c r="G429">
        <v>193.598579719783</v>
      </c>
      <c r="H429">
        <v>11.853561526874399</v>
      </c>
      <c r="I429">
        <v>59.411579875056603</v>
      </c>
      <c r="J429">
        <v>-5.9141015954143201</v>
      </c>
      <c r="K429">
        <v>2473.0404813888999</v>
      </c>
      <c r="L429">
        <v>1891.4341252987699</v>
      </c>
      <c r="M429">
        <v>60.008494322169398</v>
      </c>
      <c r="N429">
        <v>1.05502530717634</v>
      </c>
      <c r="O429">
        <v>8.3333333333333197</v>
      </c>
      <c r="P429">
        <v>265.55645816409401</v>
      </c>
    </row>
    <row r="430" spans="1:17" x14ac:dyDescent="0.3">
      <c r="A430" t="s">
        <v>974</v>
      </c>
      <c r="B430" t="s">
        <v>975</v>
      </c>
      <c r="C430" t="s">
        <v>3156</v>
      </c>
      <c r="D430" t="s">
        <v>976</v>
      </c>
      <c r="E430">
        <v>15172.678156848</v>
      </c>
      <c r="F430">
        <v>194.08</v>
      </c>
      <c r="G430">
        <v>-8.3328061600954602</v>
      </c>
      <c r="H430">
        <v>1.8097039228457199</v>
      </c>
      <c r="I430">
        <v>-12.616741712814999</v>
      </c>
      <c r="J430">
        <v>-0.76117586795965797</v>
      </c>
      <c r="K430">
        <v>203.851180342562</v>
      </c>
      <c r="L430">
        <v>198.32716716405301</v>
      </c>
      <c r="M430">
        <v>30.011596905624501</v>
      </c>
      <c r="N430">
        <v>0.70391337968494205</v>
      </c>
      <c r="O430">
        <v>22.397980214344599</v>
      </c>
      <c r="P430">
        <v>42.496328928046999</v>
      </c>
      <c r="Q430">
        <v>2.2155574024633001E-2</v>
      </c>
    </row>
    <row r="431" spans="1:17" x14ac:dyDescent="0.3">
      <c r="A431" t="s">
        <v>977</v>
      </c>
      <c r="B431" t="s">
        <v>978</v>
      </c>
      <c r="C431" t="s">
        <v>3143</v>
      </c>
      <c r="D431" t="s">
        <v>292</v>
      </c>
      <c r="E431">
        <v>15114.594146339999</v>
      </c>
      <c r="F431">
        <v>1080.5999999999999</v>
      </c>
      <c r="G431">
        <v>123.401220804871</v>
      </c>
      <c r="H431">
        <v>4.3161064950047301</v>
      </c>
      <c r="I431">
        <v>34.040881893424697</v>
      </c>
      <c r="J431">
        <v>-0.68370223283613296</v>
      </c>
      <c r="K431">
        <v>1032.2161066610299</v>
      </c>
      <c r="L431">
        <v>861.65458416126501</v>
      </c>
      <c r="M431">
        <v>52.823177857263197</v>
      </c>
      <c r="N431">
        <v>0.911438355992093</v>
      </c>
      <c r="O431">
        <v>7.0655191560244397</v>
      </c>
      <c r="P431">
        <v>163.56097560975601</v>
      </c>
      <c r="Q431">
        <v>0.14353078707436001</v>
      </c>
    </row>
    <row r="432" spans="1:17" x14ac:dyDescent="0.3">
      <c r="A432" t="s">
        <v>979</v>
      </c>
      <c r="B432" t="s">
        <v>980</v>
      </c>
      <c r="C432" t="s">
        <v>3155</v>
      </c>
      <c r="D432" t="s">
        <v>257</v>
      </c>
      <c r="E432">
        <v>15083.9791974</v>
      </c>
      <c r="F432">
        <v>866.7</v>
      </c>
      <c r="G432">
        <v>30.830151130340202</v>
      </c>
      <c r="H432">
        <v>-5.9913674427193904</v>
      </c>
      <c r="I432">
        <v>9.0617371034255694</v>
      </c>
      <c r="J432">
        <v>-3.7417743570583601</v>
      </c>
      <c r="K432">
        <v>926.00791251896999</v>
      </c>
      <c r="L432">
        <v>830.55513777694</v>
      </c>
      <c r="M432">
        <v>30.352641563448199</v>
      </c>
      <c r="N432">
        <v>0.73100738829954104</v>
      </c>
      <c r="O432">
        <v>22.302988346602</v>
      </c>
      <c r="P432">
        <v>65.022848438690005</v>
      </c>
      <c r="Q432">
        <v>0.15633026239977801</v>
      </c>
    </row>
    <row r="433" spans="1:17" x14ac:dyDescent="0.3">
      <c r="A433" t="s">
        <v>981</v>
      </c>
      <c r="B433" t="s">
        <v>982</v>
      </c>
      <c r="C433" t="s">
        <v>3145</v>
      </c>
      <c r="D433" t="s">
        <v>983</v>
      </c>
      <c r="E433">
        <v>15072.8722847549</v>
      </c>
      <c r="F433">
        <v>469.65</v>
      </c>
      <c r="G433">
        <v>63.331547766215998</v>
      </c>
      <c r="H433">
        <v>2.5447010934580501</v>
      </c>
      <c r="I433">
        <v>3.3403835273034699</v>
      </c>
      <c r="J433">
        <v>-3.8297766205007</v>
      </c>
      <c r="K433">
        <v>480.536284145075</v>
      </c>
      <c r="L433">
        <v>402.116794368662</v>
      </c>
      <c r="M433">
        <v>30.441577962119499</v>
      </c>
      <c r="N433">
        <v>0.34060710127354799</v>
      </c>
      <c r="O433">
        <v>31.544767379963702</v>
      </c>
      <c r="P433">
        <v>131.92592592592499</v>
      </c>
      <c r="Q433">
        <v>0.123208644637215</v>
      </c>
    </row>
    <row r="434" spans="1:17" hidden="1" x14ac:dyDescent="0.3">
      <c r="A434" t="s">
        <v>984</v>
      </c>
      <c r="B434" t="s">
        <v>985</v>
      </c>
      <c r="C434" t="s">
        <v>3159</v>
      </c>
      <c r="D434" t="s">
        <v>46</v>
      </c>
      <c r="E434">
        <v>14998.618329200001</v>
      </c>
      <c r="F434">
        <v>1439.8</v>
      </c>
      <c r="G434">
        <v>433.28755930012898</v>
      </c>
      <c r="H434">
        <v>-11.052127394509601</v>
      </c>
      <c r="I434">
        <v>-18.769015830227499</v>
      </c>
      <c r="J434">
        <v>-7.9392709506597097</v>
      </c>
      <c r="K434">
        <v>1641.56567107673</v>
      </c>
      <c r="L434">
        <v>1451.13401193305</v>
      </c>
      <c r="M434">
        <v>37.6964818010767</v>
      </c>
      <c r="N434">
        <v>0.61966700971292599</v>
      </c>
      <c r="O434">
        <v>110.984164467287</v>
      </c>
      <c r="P434">
        <v>516.88089117394998</v>
      </c>
      <c r="Q434">
        <v>0.282231677091627</v>
      </c>
    </row>
    <row r="435" spans="1:17" x14ac:dyDescent="0.3">
      <c r="A435" t="s">
        <v>986</v>
      </c>
      <c r="B435" t="s">
        <v>987</v>
      </c>
      <c r="C435" t="s">
        <v>3158</v>
      </c>
      <c r="D435" t="s">
        <v>988</v>
      </c>
      <c r="E435">
        <v>14988.9463403399</v>
      </c>
      <c r="F435">
        <v>844.2</v>
      </c>
      <c r="G435">
        <v>32.616431810786501</v>
      </c>
      <c r="H435">
        <v>7.5989785123339404</v>
      </c>
      <c r="I435">
        <v>29.337400801018902</v>
      </c>
      <c r="J435">
        <v>2.18346005225394</v>
      </c>
      <c r="K435">
        <v>785.86168516320197</v>
      </c>
      <c r="L435">
        <v>676.72227568814696</v>
      </c>
      <c r="M435">
        <v>70.632438404760194</v>
      </c>
      <c r="N435">
        <v>0.919436699251163</v>
      </c>
      <c r="O435">
        <v>3.6484245439469101</v>
      </c>
      <c r="P435">
        <v>86.481113320079501</v>
      </c>
      <c r="Q435">
        <v>7.6052842682937993E-2</v>
      </c>
    </row>
    <row r="436" spans="1:17" x14ac:dyDescent="0.3">
      <c r="A436" t="s">
        <v>989</v>
      </c>
      <c r="B436" t="s">
        <v>990</v>
      </c>
      <c r="C436" t="s">
        <v>3152</v>
      </c>
      <c r="D436" t="s">
        <v>991</v>
      </c>
      <c r="E436">
        <v>14903.024682560001</v>
      </c>
      <c r="F436">
        <v>2190.4</v>
      </c>
      <c r="G436">
        <v>149.41309756779299</v>
      </c>
      <c r="H436">
        <v>22.2714677556623</v>
      </c>
      <c r="I436">
        <v>147.51783519401599</v>
      </c>
      <c r="J436">
        <v>-1.2861739382431101</v>
      </c>
      <c r="K436">
        <v>1852.2654723726801</v>
      </c>
      <c r="L436">
        <v>1311.3253683948899</v>
      </c>
      <c r="M436">
        <v>51.043889232749102</v>
      </c>
      <c r="N436">
        <v>0.55574265243763799</v>
      </c>
      <c r="O436">
        <v>16.143170197224201</v>
      </c>
      <c r="P436">
        <v>209.99150863288901</v>
      </c>
      <c r="Q436">
        <v>0.24580586985024</v>
      </c>
    </row>
    <row r="437" spans="1:17" x14ac:dyDescent="0.3">
      <c r="A437" t="s">
        <v>992</v>
      </c>
      <c r="B437" t="s">
        <v>993</v>
      </c>
      <c r="C437" t="s">
        <v>3148</v>
      </c>
      <c r="D437" t="s">
        <v>54</v>
      </c>
      <c r="E437">
        <v>14764.092332639901</v>
      </c>
      <c r="F437">
        <v>1204.95</v>
      </c>
      <c r="G437">
        <v>65.507995754805805</v>
      </c>
      <c r="H437">
        <v>22.178319935937601</v>
      </c>
      <c r="I437">
        <v>53.649298458891003</v>
      </c>
      <c r="J437">
        <v>10.9255330150906</v>
      </c>
      <c r="K437">
        <v>970.12998422837597</v>
      </c>
      <c r="L437">
        <v>831.61606232549605</v>
      </c>
      <c r="M437">
        <v>85.315106726421604</v>
      </c>
      <c r="N437">
        <v>1.6556508317205201</v>
      </c>
      <c r="O437">
        <v>1.2490144819287099</v>
      </c>
      <c r="P437">
        <v>97.209492635024503</v>
      </c>
      <c r="Q437">
        <v>4.6959476919652E-2</v>
      </c>
    </row>
    <row r="438" spans="1:17" x14ac:dyDescent="0.3">
      <c r="A438" t="s">
        <v>994</v>
      </c>
      <c r="B438" t="s">
        <v>995</v>
      </c>
      <c r="C438" t="s">
        <v>3146</v>
      </c>
      <c r="D438" t="s">
        <v>996</v>
      </c>
      <c r="E438">
        <v>14763.69823152</v>
      </c>
      <c r="F438">
        <v>767.9</v>
      </c>
      <c r="G438">
        <v>26.425639133908</v>
      </c>
      <c r="H438">
        <v>-5.4598612367262698</v>
      </c>
      <c r="I438">
        <v>38.973921966031298</v>
      </c>
      <c r="J438">
        <v>-0.91491899873484095</v>
      </c>
      <c r="K438">
        <v>775.17061996833297</v>
      </c>
      <c r="L438">
        <v>640.49567452497399</v>
      </c>
      <c r="M438">
        <v>33.1853809585579</v>
      </c>
      <c r="N438">
        <v>0.54547061161459298</v>
      </c>
      <c r="O438">
        <v>14.168511524938101</v>
      </c>
      <c r="P438">
        <v>72.039879018707197</v>
      </c>
      <c r="Q438">
        <v>-2.0440698120112E-2</v>
      </c>
    </row>
    <row r="439" spans="1:17" x14ac:dyDescent="0.3">
      <c r="A439" t="s">
        <v>997</v>
      </c>
      <c r="B439" t="s">
        <v>998</v>
      </c>
      <c r="C439" t="s">
        <v>3155</v>
      </c>
      <c r="D439" t="s">
        <v>999</v>
      </c>
      <c r="E439">
        <v>14706.178553885</v>
      </c>
      <c r="F439">
        <v>1235.6500000000001</v>
      </c>
      <c r="G439">
        <v>47.988012060997001</v>
      </c>
      <c r="H439">
        <v>-6.0808561014395996</v>
      </c>
      <c r="I439">
        <v>-15.199467233680799</v>
      </c>
      <c r="J439">
        <v>-1.09839053548208</v>
      </c>
      <c r="K439">
        <v>1335.3055871194999</v>
      </c>
      <c r="L439">
        <v>1224.2164283132699</v>
      </c>
      <c r="M439">
        <v>31.4232604057927</v>
      </c>
      <c r="N439">
        <v>0.55530006445467694</v>
      </c>
      <c r="O439">
        <v>37.174766317322799</v>
      </c>
      <c r="P439">
        <v>91.766896872817497</v>
      </c>
      <c r="Q439">
        <v>0.171134253306165</v>
      </c>
    </row>
    <row r="440" spans="1:17" x14ac:dyDescent="0.3">
      <c r="A440" t="s">
        <v>1000</v>
      </c>
      <c r="B440" t="s">
        <v>1001</v>
      </c>
      <c r="C440" t="s">
        <v>3144</v>
      </c>
      <c r="D440" t="s">
        <v>548</v>
      </c>
      <c r="E440">
        <v>14558.489348900001</v>
      </c>
      <c r="F440">
        <v>1839.55</v>
      </c>
      <c r="G440">
        <v>-18.7769412449905</v>
      </c>
      <c r="H440">
        <v>10.804657410284699</v>
      </c>
      <c r="I440">
        <v>21.4719819406602</v>
      </c>
      <c r="J440">
        <v>10.162109084033199</v>
      </c>
      <c r="K440">
        <v>1724.6605105480601</v>
      </c>
      <c r="L440">
        <v>1647.4312815849</v>
      </c>
      <c r="M440">
        <v>72.581114186950103</v>
      </c>
      <c r="N440">
        <v>1.35781110868468</v>
      </c>
      <c r="O440">
        <v>7.5779402571281</v>
      </c>
      <c r="P440">
        <v>40.745983167559203</v>
      </c>
      <c r="Q440">
        <v>-6.6976162817124998E-2</v>
      </c>
    </row>
    <row r="441" spans="1:17" x14ac:dyDescent="0.3">
      <c r="A441" t="s">
        <v>1002</v>
      </c>
      <c r="B441" t="s">
        <v>1003</v>
      </c>
      <c r="C441" t="s">
        <v>3149</v>
      </c>
      <c r="D441" t="s">
        <v>257</v>
      </c>
      <c r="E441">
        <v>14396.009395094999</v>
      </c>
      <c r="F441">
        <v>6034.65</v>
      </c>
      <c r="G441">
        <v>-3.4166421553152002</v>
      </c>
      <c r="H441">
        <v>14.8239872196426</v>
      </c>
      <c r="I441">
        <v>38.903391006319701</v>
      </c>
      <c r="J441">
        <v>3.8295142797276198</v>
      </c>
      <c r="K441">
        <v>5543.98176942789</v>
      </c>
      <c r="L441">
        <v>4890.1569251702504</v>
      </c>
      <c r="M441">
        <v>53.234500561166101</v>
      </c>
      <c r="N441">
        <v>1.2766447904835401</v>
      </c>
      <c r="O441">
        <v>10.6882752106584</v>
      </c>
      <c r="P441">
        <v>59.560291376369896</v>
      </c>
      <c r="Q441">
        <v>0.15173446554959599</v>
      </c>
    </row>
    <row r="442" spans="1:17" x14ac:dyDescent="0.3">
      <c r="A442" t="s">
        <v>1004</v>
      </c>
      <c r="B442" t="s">
        <v>1005</v>
      </c>
      <c r="C442" t="s">
        <v>3155</v>
      </c>
      <c r="D442" t="s">
        <v>135</v>
      </c>
      <c r="E442">
        <v>14326.4588772799</v>
      </c>
      <c r="F442">
        <v>1626.4</v>
      </c>
      <c r="G442">
        <v>74.7649922969984</v>
      </c>
      <c r="H442">
        <v>-7.8863511653187999</v>
      </c>
      <c r="I442">
        <v>66.936987977669801</v>
      </c>
      <c r="J442">
        <v>-4.0877560214542203</v>
      </c>
      <c r="K442">
        <v>1556.0611951589201</v>
      </c>
      <c r="L442">
        <v>1133.7390310476001</v>
      </c>
      <c r="M442">
        <v>28.717464515488</v>
      </c>
      <c r="N442">
        <v>0.90021147859583694</v>
      </c>
      <c r="O442">
        <v>21.126414166256701</v>
      </c>
      <c r="P442">
        <v>150.21538461538401</v>
      </c>
      <c r="Q442">
        <v>0.20539224085174099</v>
      </c>
    </row>
    <row r="443" spans="1:17" x14ac:dyDescent="0.3">
      <c r="A443" t="s">
        <v>1006</v>
      </c>
      <c r="B443" t="s">
        <v>1007</v>
      </c>
      <c r="C443" t="s">
        <v>3150</v>
      </c>
      <c r="D443" t="s">
        <v>127</v>
      </c>
      <c r="E443">
        <v>14296.7658621399</v>
      </c>
      <c r="F443">
        <v>985.3</v>
      </c>
      <c r="G443">
        <v>109.312426787829</v>
      </c>
      <c r="H443">
        <v>-1.8050224017781</v>
      </c>
      <c r="I443">
        <v>84.791086188507506</v>
      </c>
      <c r="J443">
        <v>3.6619175160363202</v>
      </c>
      <c r="K443">
        <v>868.62972209782799</v>
      </c>
      <c r="L443">
        <v>639.61713638367303</v>
      </c>
      <c r="M443">
        <v>72.170495417266395</v>
      </c>
      <c r="N443">
        <v>0.86804340096598598</v>
      </c>
      <c r="O443">
        <v>3.42027808789202</v>
      </c>
      <c r="P443">
        <v>163.37877572841401</v>
      </c>
      <c r="Q443">
        <v>0.19404932719161599</v>
      </c>
    </row>
    <row r="444" spans="1:17" hidden="1" x14ac:dyDescent="0.3">
      <c r="A444" t="s">
        <v>1008</v>
      </c>
      <c r="B444" t="s">
        <v>1009</v>
      </c>
      <c r="C444" t="s">
        <v>3159</v>
      </c>
      <c r="D444" t="s">
        <v>166</v>
      </c>
      <c r="E444">
        <v>14275.229485565</v>
      </c>
      <c r="F444">
        <v>11849.05</v>
      </c>
      <c r="G444">
        <v>320.09936248992898</v>
      </c>
      <c r="H444">
        <v>34.389388595980499</v>
      </c>
      <c r="I444">
        <v>89.348448649988796</v>
      </c>
      <c r="J444">
        <v>-1.12215805528762</v>
      </c>
      <c r="K444">
        <v>9787.1411677015894</v>
      </c>
      <c r="L444">
        <v>7029.6199950137197</v>
      </c>
      <c r="M444">
        <v>65.288156148063095</v>
      </c>
      <c r="N444">
        <v>0.77836526812229501</v>
      </c>
      <c r="O444">
        <v>4.6328608622632199</v>
      </c>
      <c r="P444">
        <v>404.00042535091399</v>
      </c>
      <c r="Q444">
        <v>0.247373560446466</v>
      </c>
    </row>
    <row r="445" spans="1:17" x14ac:dyDescent="0.3">
      <c r="A445" t="s">
        <v>1010</v>
      </c>
      <c r="B445" t="s">
        <v>1011</v>
      </c>
      <c r="C445" t="s">
        <v>635</v>
      </c>
      <c r="D445" t="s">
        <v>635</v>
      </c>
      <c r="E445">
        <v>14270.776379999999</v>
      </c>
      <c r="F445">
        <v>483.4</v>
      </c>
      <c r="G445">
        <v>-4.2810197038943603</v>
      </c>
      <c r="H445">
        <v>-8.4705894071464396</v>
      </c>
      <c r="I445">
        <v>0.44532478413503102</v>
      </c>
      <c r="J445">
        <v>-1.8303537978761</v>
      </c>
      <c r="K445">
        <v>499.68927357686903</v>
      </c>
      <c r="L445">
        <v>456.27417211414502</v>
      </c>
      <c r="M445">
        <v>49.2393155518347</v>
      </c>
      <c r="N445">
        <v>0.575692740307439</v>
      </c>
      <c r="O445">
        <v>22.465866776996201</v>
      </c>
      <c r="P445">
        <v>42.806499261447499</v>
      </c>
      <c r="Q445">
        <v>1.5815025048220001E-2</v>
      </c>
    </row>
    <row r="446" spans="1:17" x14ac:dyDescent="0.3">
      <c r="A446" t="s">
        <v>1012</v>
      </c>
      <c r="B446" t="s">
        <v>1013</v>
      </c>
      <c r="C446" t="s">
        <v>3146</v>
      </c>
      <c r="D446" t="s">
        <v>118</v>
      </c>
      <c r="E446">
        <v>14239.91934504</v>
      </c>
      <c r="F446">
        <v>2253.8000000000002</v>
      </c>
      <c r="G446">
        <v>16.076564927992901</v>
      </c>
      <c r="H446">
        <v>-4.9551600667445097</v>
      </c>
      <c r="I446">
        <v>30.719020552013099</v>
      </c>
      <c r="J446">
        <v>-0.65459120851185204</v>
      </c>
      <c r="K446">
        <v>2182.4231421685299</v>
      </c>
      <c r="L446">
        <v>1868.37396729847</v>
      </c>
      <c r="M446">
        <v>44.549695650257398</v>
      </c>
      <c r="N446">
        <v>0.50109329555984605</v>
      </c>
      <c r="O446">
        <v>10.213861034696899</v>
      </c>
      <c r="P446">
        <v>56.497587056903797</v>
      </c>
      <c r="Q446">
        <v>-6.0875221110599002E-2</v>
      </c>
    </row>
    <row r="447" spans="1:17" x14ac:dyDescent="0.3">
      <c r="A447" t="s">
        <v>1014</v>
      </c>
      <c r="B447" t="s">
        <v>1015</v>
      </c>
      <c r="C447" t="s">
        <v>3156</v>
      </c>
      <c r="D447" t="s">
        <v>75</v>
      </c>
      <c r="E447">
        <v>14128.5</v>
      </c>
      <c r="F447">
        <v>94.19</v>
      </c>
      <c r="G447">
        <v>19.316324370390902</v>
      </c>
      <c r="H447">
        <v>-8.8223189782645601</v>
      </c>
      <c r="I447">
        <v>19.9592200690123</v>
      </c>
      <c r="J447">
        <v>-4.5340502066979402</v>
      </c>
      <c r="K447">
        <v>95.943699115867801</v>
      </c>
      <c r="L447">
        <v>78.815688284352504</v>
      </c>
      <c r="M447">
        <v>21.838787740226099</v>
      </c>
      <c r="N447">
        <v>0.25828921898593998</v>
      </c>
      <c r="O447">
        <v>39.9299288671833</v>
      </c>
      <c r="P447">
        <v>89.5171026156941</v>
      </c>
      <c r="Q447">
        <v>7.4071197549617995E-2</v>
      </c>
    </row>
    <row r="448" spans="1:17" x14ac:dyDescent="0.3">
      <c r="A448" t="s">
        <v>1016</v>
      </c>
      <c r="B448" t="s">
        <v>1017</v>
      </c>
      <c r="C448" t="s">
        <v>3155</v>
      </c>
      <c r="D448" t="s">
        <v>166</v>
      </c>
      <c r="E448">
        <v>13972.261641450001</v>
      </c>
      <c r="F448">
        <v>622.65</v>
      </c>
      <c r="G448">
        <v>28.173235431781698</v>
      </c>
      <c r="H448">
        <v>3.28610235144864</v>
      </c>
      <c r="I448">
        <v>21.2180489448203</v>
      </c>
      <c r="J448">
        <v>-0.23459106967020499</v>
      </c>
      <c r="K448">
        <v>613.091290966933</v>
      </c>
      <c r="L448">
        <v>541.66622727990296</v>
      </c>
      <c r="M448">
        <v>56.365593366440997</v>
      </c>
      <c r="N448">
        <v>0.32157244436280602</v>
      </c>
      <c r="O448">
        <v>15.112824219063601</v>
      </c>
      <c r="P448">
        <v>79.917647908690299</v>
      </c>
      <c r="Q448">
        <v>0.19791410629096101</v>
      </c>
    </row>
    <row r="449" spans="1:17" x14ac:dyDescent="0.3">
      <c r="A449" t="s">
        <v>1018</v>
      </c>
      <c r="B449" t="s">
        <v>1019</v>
      </c>
      <c r="C449" t="s">
        <v>3155</v>
      </c>
      <c r="D449" t="s">
        <v>166</v>
      </c>
      <c r="E449">
        <v>13924.2934272</v>
      </c>
      <c r="F449">
        <v>13779.55</v>
      </c>
      <c r="G449">
        <v>142.111000878873</v>
      </c>
      <c r="H449">
        <v>-1.30749955929754</v>
      </c>
      <c r="I449">
        <v>55.190460093863202</v>
      </c>
      <c r="J449">
        <v>-1.9092832736163099</v>
      </c>
      <c r="K449">
        <v>13101.711277129099</v>
      </c>
      <c r="L449">
        <v>10091.4693420767</v>
      </c>
      <c r="M449">
        <v>39.457285171792797</v>
      </c>
      <c r="N449">
        <v>0.71994461731842896</v>
      </c>
      <c r="O449">
        <v>7.4055393681216</v>
      </c>
      <c r="P449">
        <v>227.14592656782301</v>
      </c>
      <c r="Q449">
        <v>0.23741949138360599</v>
      </c>
    </row>
    <row r="450" spans="1:17" x14ac:dyDescent="0.3">
      <c r="A450" t="s">
        <v>1020</v>
      </c>
      <c r="B450" t="s">
        <v>1021</v>
      </c>
      <c r="C450" t="s">
        <v>3155</v>
      </c>
      <c r="D450" t="s">
        <v>438</v>
      </c>
      <c r="E450">
        <v>13696.497798196</v>
      </c>
      <c r="F450">
        <v>221.56</v>
      </c>
      <c r="G450">
        <v>194.35876405082399</v>
      </c>
      <c r="H450">
        <v>-0.81086676745182795</v>
      </c>
      <c r="I450">
        <v>27.097434404144501</v>
      </c>
      <c r="J450">
        <v>-0.115379124413062</v>
      </c>
      <c r="K450">
        <v>204.102993705801</v>
      </c>
      <c r="L450">
        <v>166.95211216621601</v>
      </c>
      <c r="M450">
        <v>59.1520905708974</v>
      </c>
      <c r="N450">
        <v>1.14939821646145</v>
      </c>
      <c r="O450">
        <v>2.3650478425708501</v>
      </c>
      <c r="P450">
        <v>268.65224625623898</v>
      </c>
      <c r="Q450">
        <v>0.19070464012100299</v>
      </c>
    </row>
    <row r="451" spans="1:17" hidden="1" x14ac:dyDescent="0.3">
      <c r="A451" t="s">
        <v>1022</v>
      </c>
      <c r="B451" t="s">
        <v>1023</v>
      </c>
      <c r="C451" t="s">
        <v>3159</v>
      </c>
      <c r="D451" t="s">
        <v>54</v>
      </c>
      <c r="E451">
        <v>13655.50239888</v>
      </c>
      <c r="F451">
        <v>867.6</v>
      </c>
      <c r="G451">
        <v>-16.853892821617901</v>
      </c>
      <c r="H451">
        <v>4.51524027316683</v>
      </c>
      <c r="I451">
        <v>-1.8994708432499701</v>
      </c>
      <c r="J451">
        <v>0.47173465050329</v>
      </c>
      <c r="M451">
        <v>44.572893387731497</v>
      </c>
      <c r="O451">
        <v>35.534808667588699</v>
      </c>
      <c r="P451">
        <v>19.6689655172413</v>
      </c>
    </row>
    <row r="452" spans="1:17" x14ac:dyDescent="0.3">
      <c r="A452" t="s">
        <v>1024</v>
      </c>
      <c r="B452" t="s">
        <v>1025</v>
      </c>
      <c r="C452" t="s">
        <v>3143</v>
      </c>
      <c r="D452" t="s">
        <v>292</v>
      </c>
      <c r="E452">
        <v>13571.915013939901</v>
      </c>
      <c r="F452">
        <v>984.35</v>
      </c>
      <c r="G452">
        <v>12.884804118230299</v>
      </c>
      <c r="H452">
        <v>3.0994828779747099</v>
      </c>
      <c r="I452">
        <v>-20.722410172785601</v>
      </c>
      <c r="J452">
        <v>1.1887654988251199</v>
      </c>
      <c r="K452">
        <v>989.28523374091799</v>
      </c>
      <c r="L452">
        <v>932.79982794176306</v>
      </c>
      <c r="M452">
        <v>50.5480121061685</v>
      </c>
      <c r="N452">
        <v>0.64735175078301999</v>
      </c>
      <c r="O452">
        <v>21.8062680956976</v>
      </c>
      <c r="P452">
        <v>57.496000000000002</v>
      </c>
      <c r="Q452">
        <v>3.4662699929712E-2</v>
      </c>
    </row>
    <row r="453" spans="1:17" x14ac:dyDescent="0.3">
      <c r="A453" t="s">
        <v>1026</v>
      </c>
      <c r="B453" t="s">
        <v>1027</v>
      </c>
      <c r="C453" t="s">
        <v>3146</v>
      </c>
      <c r="D453" t="s">
        <v>364</v>
      </c>
      <c r="E453">
        <v>13501.194462719999</v>
      </c>
      <c r="F453">
        <v>388.8</v>
      </c>
      <c r="G453">
        <v>97.762121903819207</v>
      </c>
      <c r="H453">
        <v>27.409917468699099</v>
      </c>
      <c r="I453">
        <v>117.442770339776</v>
      </c>
      <c r="J453">
        <v>6.2143082586607497</v>
      </c>
      <c r="K453">
        <v>325.57900930245302</v>
      </c>
      <c r="L453">
        <v>246.425712497109</v>
      </c>
      <c r="M453">
        <v>57.174449594854401</v>
      </c>
      <c r="N453">
        <v>0.93477754118263601</v>
      </c>
      <c r="O453">
        <v>7.6903292181069904</v>
      </c>
      <c r="P453">
        <v>165.21145975443301</v>
      </c>
      <c r="Q453">
        <v>0.199812292156061</v>
      </c>
    </row>
    <row r="454" spans="1:17" x14ac:dyDescent="0.3">
      <c r="A454" t="s">
        <v>1028</v>
      </c>
      <c r="B454" t="s">
        <v>1029</v>
      </c>
      <c r="C454" t="s">
        <v>3155</v>
      </c>
      <c r="D454" t="s">
        <v>257</v>
      </c>
      <c r="E454">
        <v>13492.478880000001</v>
      </c>
      <c r="F454">
        <v>4274.1000000000004</v>
      </c>
      <c r="G454">
        <v>9.6238389508026305</v>
      </c>
      <c r="H454">
        <v>3.0629315423403698</v>
      </c>
      <c r="I454">
        <v>9.65917557945175</v>
      </c>
      <c r="J454">
        <v>2.8677377530255899</v>
      </c>
      <c r="K454">
        <v>4246.2013786974703</v>
      </c>
      <c r="L454">
        <v>3885.0036473702298</v>
      </c>
      <c r="M454">
        <v>59.660311323410198</v>
      </c>
      <c r="N454">
        <v>0.70418624522559004</v>
      </c>
      <c r="O454">
        <v>16.983692473269201</v>
      </c>
      <c r="P454">
        <v>54.8586956521739</v>
      </c>
      <c r="Q454">
        <v>0.19152979049126301</v>
      </c>
    </row>
    <row r="455" spans="1:17" x14ac:dyDescent="0.3">
      <c r="A455" t="s">
        <v>1030</v>
      </c>
      <c r="B455" t="s">
        <v>1031</v>
      </c>
      <c r="C455" t="s">
        <v>3158</v>
      </c>
      <c r="D455" t="s">
        <v>378</v>
      </c>
      <c r="E455">
        <v>13409.612960625</v>
      </c>
      <c r="F455">
        <v>1062.25</v>
      </c>
      <c r="G455">
        <v>34.476586481570301</v>
      </c>
      <c r="H455">
        <v>3.0501411455628298</v>
      </c>
      <c r="I455">
        <v>100.071070302884</v>
      </c>
      <c r="J455">
        <v>1.2353057361919799</v>
      </c>
      <c r="K455">
        <v>925.50391782927295</v>
      </c>
      <c r="L455">
        <v>722.63014512892596</v>
      </c>
      <c r="M455">
        <v>55.281841335178498</v>
      </c>
      <c r="N455">
        <v>0.52572046817999796</v>
      </c>
      <c r="O455">
        <v>5.8131325017651099</v>
      </c>
      <c r="P455">
        <v>136.055555555555</v>
      </c>
      <c r="Q455">
        <v>9.1753828614208999E-2</v>
      </c>
    </row>
    <row r="456" spans="1:17" x14ac:dyDescent="0.3">
      <c r="A456" t="s">
        <v>1032</v>
      </c>
      <c r="B456" t="s">
        <v>1033</v>
      </c>
      <c r="C456" t="s">
        <v>3142</v>
      </c>
      <c r="D456" t="s">
        <v>18</v>
      </c>
      <c r="E456">
        <v>13358.841694000001</v>
      </c>
      <c r="F456">
        <v>897.1</v>
      </c>
      <c r="G456">
        <v>49.966680186809299</v>
      </c>
      <c r="H456">
        <v>-3.4897116671428301</v>
      </c>
      <c r="I456">
        <v>-9.8240716555311796</v>
      </c>
      <c r="J456">
        <v>-5.5052658104636896</v>
      </c>
      <c r="K456">
        <v>973.57978044896197</v>
      </c>
      <c r="L456">
        <v>866.953800066177</v>
      </c>
      <c r="M456">
        <v>22.480727808323401</v>
      </c>
      <c r="N456">
        <v>0.36124474451726302</v>
      </c>
      <c r="O456">
        <v>42.124623787760498</v>
      </c>
      <c r="P456">
        <v>88.783670033670006</v>
      </c>
      <c r="Q456">
        <v>0.187320613693542</v>
      </c>
    </row>
    <row r="457" spans="1:17" x14ac:dyDescent="0.3">
      <c r="A457" t="s">
        <v>1034</v>
      </c>
      <c r="B457" t="s">
        <v>1035</v>
      </c>
      <c r="C457" t="s">
        <v>635</v>
      </c>
      <c r="D457" t="s">
        <v>635</v>
      </c>
      <c r="E457">
        <v>13252.226630269</v>
      </c>
      <c r="F457">
        <v>26.69</v>
      </c>
      <c r="G457">
        <v>3.7484604423164098</v>
      </c>
      <c r="H457">
        <v>1.0100687648358699</v>
      </c>
      <c r="I457">
        <v>-21.596010328609299</v>
      </c>
      <c r="J457">
        <v>1.06074177406176</v>
      </c>
      <c r="K457">
        <v>26.9455052627717</v>
      </c>
      <c r="L457">
        <v>25.780020085387601</v>
      </c>
      <c r="M457">
        <v>44.053844847453902</v>
      </c>
      <c r="N457">
        <v>1.4442984659962901</v>
      </c>
      <c r="O457">
        <v>46.309479205694899</v>
      </c>
      <c r="P457">
        <v>65.776397515527904</v>
      </c>
      <c r="Q457">
        <v>1.3377087384631E-2</v>
      </c>
    </row>
    <row r="458" spans="1:17" x14ac:dyDescent="0.3">
      <c r="A458" t="s">
        <v>1036</v>
      </c>
      <c r="B458" t="s">
        <v>1037</v>
      </c>
      <c r="C458" t="s">
        <v>3155</v>
      </c>
      <c r="D458" t="s">
        <v>46</v>
      </c>
      <c r="E458">
        <v>13241.89485952</v>
      </c>
      <c r="F458">
        <v>720.4</v>
      </c>
      <c r="G458">
        <v>-4.0534699826346898</v>
      </c>
      <c r="H458">
        <v>5.9514049565368499</v>
      </c>
      <c r="I458">
        <v>37.660546679098303</v>
      </c>
      <c r="J458">
        <v>-2.8174507642639002</v>
      </c>
      <c r="K458">
        <v>710.24127800645601</v>
      </c>
      <c r="L458">
        <v>606.43792637684305</v>
      </c>
      <c r="M458">
        <v>37.505599596613202</v>
      </c>
      <c r="N458">
        <v>1.0459252320558301</v>
      </c>
      <c r="O458">
        <v>12.8470294280955</v>
      </c>
      <c r="P458">
        <v>60.803571428571402</v>
      </c>
      <c r="Q458">
        <v>8.5432847438260004E-2</v>
      </c>
    </row>
    <row r="459" spans="1:17" x14ac:dyDescent="0.3">
      <c r="A459" t="s">
        <v>1038</v>
      </c>
      <c r="B459" t="s">
        <v>1039</v>
      </c>
      <c r="C459" t="s">
        <v>3155</v>
      </c>
      <c r="D459" t="s">
        <v>257</v>
      </c>
      <c r="E459">
        <v>13108.42845945</v>
      </c>
      <c r="F459">
        <v>1650.75</v>
      </c>
      <c r="G459">
        <v>70.527904939687801</v>
      </c>
      <c r="H459">
        <v>-20.6524194513891</v>
      </c>
      <c r="I459">
        <v>32.037109419581697</v>
      </c>
      <c r="J459">
        <v>-7.7518558212386104</v>
      </c>
      <c r="K459">
        <v>1921.24594773121</v>
      </c>
      <c r="L459">
        <v>1535.5683783541899</v>
      </c>
      <c r="M459">
        <v>23.9876222872164</v>
      </c>
      <c r="N459">
        <v>1.07037055460165</v>
      </c>
      <c r="O459">
        <v>62.592760866272897</v>
      </c>
      <c r="P459">
        <v>116.60543235795799</v>
      </c>
      <c r="Q459">
        <v>0.14292807099270599</v>
      </c>
    </row>
    <row r="460" spans="1:17" x14ac:dyDescent="0.3">
      <c r="A460" t="s">
        <v>1040</v>
      </c>
      <c r="B460" t="s">
        <v>1041</v>
      </c>
      <c r="C460" t="s">
        <v>3156</v>
      </c>
      <c r="D460" t="s">
        <v>776</v>
      </c>
      <c r="E460">
        <v>13034.284263420001</v>
      </c>
      <c r="F460">
        <v>2776.2</v>
      </c>
      <c r="G460">
        <v>29.202384189502101</v>
      </c>
      <c r="H460">
        <v>8.7956244212440193</v>
      </c>
      <c r="I460">
        <v>4.8123657789396797</v>
      </c>
      <c r="J460">
        <v>-1.8710407562012901</v>
      </c>
      <c r="K460">
        <v>2612.98507920676</v>
      </c>
      <c r="L460">
        <v>2394.32798629737</v>
      </c>
      <c r="M460">
        <v>47.355164192517101</v>
      </c>
      <c r="N460">
        <v>1.4889946410760999</v>
      </c>
      <c r="O460">
        <v>7.8812765650889602</v>
      </c>
      <c r="P460">
        <v>64.364583641691993</v>
      </c>
      <c r="Q460">
        <v>5.787914440677E-2</v>
      </c>
    </row>
    <row r="461" spans="1:17" x14ac:dyDescent="0.3">
      <c r="A461" t="s">
        <v>1042</v>
      </c>
      <c r="B461" t="s">
        <v>1043</v>
      </c>
      <c r="C461" t="s">
        <v>3148</v>
      </c>
      <c r="D461" t="s">
        <v>271</v>
      </c>
      <c r="E461">
        <v>12972.718467385001</v>
      </c>
      <c r="F461">
        <v>1277.45</v>
      </c>
      <c r="G461">
        <v>-1.2036138219754799</v>
      </c>
      <c r="H461">
        <v>2.6618431664124902</v>
      </c>
      <c r="I461">
        <v>1.82943688074295</v>
      </c>
      <c r="J461">
        <v>1.61284679900155</v>
      </c>
      <c r="K461">
        <v>1238.3180610842301</v>
      </c>
      <c r="L461">
        <v>1209.6659852237899</v>
      </c>
      <c r="M461">
        <v>69.280283263859303</v>
      </c>
      <c r="N461">
        <v>0.82017079800456705</v>
      </c>
      <c r="O461">
        <v>29.085287095385301</v>
      </c>
      <c r="P461">
        <v>28.651996575859801</v>
      </c>
      <c r="Q461">
        <v>0.122758589929751</v>
      </c>
    </row>
    <row r="462" spans="1:17" x14ac:dyDescent="0.3">
      <c r="A462" t="s">
        <v>1044</v>
      </c>
      <c r="B462" t="s">
        <v>1045</v>
      </c>
      <c r="C462" t="s">
        <v>3149</v>
      </c>
      <c r="D462" t="s">
        <v>206</v>
      </c>
      <c r="E462">
        <v>12948.684936885</v>
      </c>
      <c r="F462">
        <v>550.35</v>
      </c>
      <c r="G462">
        <v>31.5406073988804</v>
      </c>
      <c r="H462">
        <v>2.4258775292535999</v>
      </c>
      <c r="I462">
        <v>23.453381481797901</v>
      </c>
      <c r="J462">
        <v>-1.7799742604492299</v>
      </c>
      <c r="K462">
        <v>524.20462425326298</v>
      </c>
      <c r="L462">
        <v>442.80073172506098</v>
      </c>
      <c r="M462">
        <v>43.225064047032802</v>
      </c>
      <c r="N462">
        <v>1.52663960481105</v>
      </c>
      <c r="O462">
        <v>18.470064504406199</v>
      </c>
      <c r="P462">
        <v>75.830670926517499</v>
      </c>
      <c r="Q462">
        <v>0.15120030698754899</v>
      </c>
    </row>
    <row r="463" spans="1:17" x14ac:dyDescent="0.3">
      <c r="A463" t="s">
        <v>1046</v>
      </c>
      <c r="B463" t="s">
        <v>1047</v>
      </c>
      <c r="C463" t="s">
        <v>3158</v>
      </c>
      <c r="D463" t="s">
        <v>490</v>
      </c>
      <c r="E463">
        <v>12917.024103850001</v>
      </c>
      <c r="F463">
        <v>974.5</v>
      </c>
      <c r="G463">
        <v>-28.017466364839201</v>
      </c>
      <c r="H463">
        <v>3.8199644959269898</v>
      </c>
      <c r="I463">
        <v>8.4687415218311308</v>
      </c>
      <c r="J463">
        <v>6.0536680556123699</v>
      </c>
      <c r="K463">
        <v>894.23532839123095</v>
      </c>
      <c r="L463">
        <v>879.57862283121301</v>
      </c>
      <c r="M463">
        <v>78.523278276032997</v>
      </c>
      <c r="N463">
        <v>1.44122372485295</v>
      </c>
      <c r="O463">
        <v>6.2698819907644801</v>
      </c>
      <c r="P463">
        <v>27.962707635742799</v>
      </c>
      <c r="Q463">
        <v>-1.7763409314986E-2</v>
      </c>
    </row>
    <row r="464" spans="1:17" hidden="1" x14ac:dyDescent="0.3">
      <c r="A464" t="s">
        <v>1048</v>
      </c>
      <c r="B464" t="s">
        <v>1049</v>
      </c>
      <c r="C464" t="s">
        <v>3159</v>
      </c>
      <c r="D464" t="s">
        <v>1050</v>
      </c>
      <c r="E464">
        <v>12906.893384999599</v>
      </c>
      <c r="F464">
        <v>100</v>
      </c>
      <c r="G464">
        <v>-25.814646353800001</v>
      </c>
      <c r="I464">
        <v>-10.860224375432001</v>
      </c>
      <c r="M464">
        <v>50</v>
      </c>
      <c r="N464">
        <v>1</v>
      </c>
      <c r="O464">
        <v>0</v>
      </c>
      <c r="P464">
        <v>0</v>
      </c>
    </row>
    <row r="465" spans="1:17" x14ac:dyDescent="0.3">
      <c r="A465" t="s">
        <v>1051</v>
      </c>
      <c r="B465" t="s">
        <v>1052</v>
      </c>
      <c r="C465" t="s">
        <v>3161</v>
      </c>
      <c r="D465" t="s">
        <v>603</v>
      </c>
      <c r="E465">
        <v>12777.78984426</v>
      </c>
      <c r="F465">
        <v>134.41999999999999</v>
      </c>
      <c r="G465">
        <v>-77.773188169382607</v>
      </c>
      <c r="H465">
        <v>-5.7893822964704498</v>
      </c>
      <c r="I465">
        <v>-24.721166381199399</v>
      </c>
      <c r="J465">
        <v>-3.3733744705062199</v>
      </c>
      <c r="K465">
        <v>141.89297766608101</v>
      </c>
      <c r="L465">
        <v>168.95731991222101</v>
      </c>
      <c r="M465">
        <v>34.966357415408197</v>
      </c>
      <c r="N465">
        <v>1.38379799848695</v>
      </c>
      <c r="O465">
        <v>122.95789317065901</v>
      </c>
      <c r="P465">
        <v>7.10756972111552</v>
      </c>
      <c r="Q465">
        <v>-7.5565919949722005E-2</v>
      </c>
    </row>
    <row r="466" spans="1:17" x14ac:dyDescent="0.3">
      <c r="A466" t="s">
        <v>1053</v>
      </c>
      <c r="B466" t="s">
        <v>1054</v>
      </c>
      <c r="C466" t="s">
        <v>3144</v>
      </c>
      <c r="D466" t="s">
        <v>24</v>
      </c>
      <c r="E466">
        <v>12758.504412147</v>
      </c>
      <c r="F466">
        <v>210.03</v>
      </c>
      <c r="G466">
        <v>-35.556803637856802</v>
      </c>
      <c r="H466">
        <v>-4.6139874251637298</v>
      </c>
      <c r="I466">
        <v>-26.3581121243759</v>
      </c>
      <c r="J466">
        <v>-5.5261061750303497</v>
      </c>
      <c r="K466">
        <v>229.66602666838401</v>
      </c>
      <c r="L466">
        <v>238.52867946244501</v>
      </c>
      <c r="M466">
        <v>25.773791065504501</v>
      </c>
      <c r="N466">
        <v>0.90086111715503703</v>
      </c>
      <c r="O466">
        <v>43.170023330000397</v>
      </c>
      <c r="P466">
        <v>2.3288672350791599</v>
      </c>
      <c r="Q466">
        <v>1.8742434434512002E-2</v>
      </c>
    </row>
    <row r="467" spans="1:17" x14ac:dyDescent="0.3">
      <c r="A467" t="s">
        <v>1055</v>
      </c>
      <c r="B467" t="s">
        <v>1056</v>
      </c>
      <c r="C467" t="s">
        <v>3157</v>
      </c>
      <c r="D467" t="s">
        <v>483</v>
      </c>
      <c r="E467">
        <v>12718.311221255</v>
      </c>
      <c r="F467">
        <v>1911.05</v>
      </c>
      <c r="G467">
        <v>25.5009073549665</v>
      </c>
      <c r="H467">
        <v>0.191556923360996</v>
      </c>
      <c r="I467">
        <v>75.723630265572396</v>
      </c>
      <c r="J467">
        <v>0.21161470628630999</v>
      </c>
      <c r="K467">
        <v>1896.8974670129501</v>
      </c>
      <c r="L467">
        <v>1492.36217579814</v>
      </c>
      <c r="M467">
        <v>36.872036935968197</v>
      </c>
      <c r="N467">
        <v>0.82848393390937602</v>
      </c>
      <c r="O467">
        <v>24.538866068391702</v>
      </c>
      <c r="P467">
        <v>112.722652239273</v>
      </c>
      <c r="Q467">
        <v>0.22469652633958101</v>
      </c>
    </row>
    <row r="468" spans="1:17" hidden="1" x14ac:dyDescent="0.3">
      <c r="A468" t="s">
        <v>1057</v>
      </c>
      <c r="B468" t="s">
        <v>1058</v>
      </c>
      <c r="C468" t="s">
        <v>3159</v>
      </c>
      <c r="D468" t="s">
        <v>135</v>
      </c>
      <c r="E468">
        <v>12569.361913459999</v>
      </c>
      <c r="F468">
        <v>413.8</v>
      </c>
      <c r="G468">
        <v>26.6540345599803</v>
      </c>
      <c r="H468">
        <v>8.2965177317230392</v>
      </c>
      <c r="I468">
        <v>64.182076809001003</v>
      </c>
      <c r="J468">
        <v>-8.5358857534842301</v>
      </c>
      <c r="K468">
        <v>388.74939532235902</v>
      </c>
      <c r="L468">
        <v>309.259846080118</v>
      </c>
      <c r="M468">
        <v>41.097898076527201</v>
      </c>
      <c r="N468">
        <v>1.2062462125322799</v>
      </c>
      <c r="O468">
        <v>15.16433059449</v>
      </c>
      <c r="P468">
        <v>102.347188264058</v>
      </c>
      <c r="Q468">
        <v>0.18576338174911</v>
      </c>
    </row>
    <row r="469" spans="1:17" x14ac:dyDescent="0.3">
      <c r="A469" t="s">
        <v>1059</v>
      </c>
      <c r="B469" t="s">
        <v>1060</v>
      </c>
      <c r="C469" t="s">
        <v>3149</v>
      </c>
      <c r="D469" t="s">
        <v>220</v>
      </c>
      <c r="E469">
        <v>12563.688008904999</v>
      </c>
      <c r="F469">
        <v>1530.65</v>
      </c>
      <c r="G469">
        <v>-3.9136389074575502</v>
      </c>
      <c r="H469">
        <v>-3.95690767759646</v>
      </c>
      <c r="I469">
        <v>-27.548209135263299</v>
      </c>
      <c r="J469">
        <v>0.23194580687699101</v>
      </c>
      <c r="K469">
        <v>1643.67365898002</v>
      </c>
      <c r="L469">
        <v>1600.9983287022201</v>
      </c>
      <c r="M469">
        <v>29.5342814711003</v>
      </c>
      <c r="N469">
        <v>0.528956777094853</v>
      </c>
      <c r="O469">
        <v>45.163819292457397</v>
      </c>
      <c r="P469">
        <v>50.358546168958704</v>
      </c>
      <c r="Q469">
        <v>0.13311888635458399</v>
      </c>
    </row>
    <row r="470" spans="1:17" x14ac:dyDescent="0.3">
      <c r="A470" t="s">
        <v>1061</v>
      </c>
      <c r="B470" t="s">
        <v>1062</v>
      </c>
      <c r="C470" t="s">
        <v>3143</v>
      </c>
      <c r="D470" t="s">
        <v>292</v>
      </c>
      <c r="E470">
        <v>12489.1965887899</v>
      </c>
      <c r="F470">
        <v>928.1</v>
      </c>
      <c r="G470">
        <v>-35.422632718543198</v>
      </c>
      <c r="H470">
        <v>-4.6281498499841804</v>
      </c>
      <c r="I470">
        <v>-10.8925380333381</v>
      </c>
      <c r="J470">
        <v>-4.91838587779913E-2</v>
      </c>
      <c r="K470">
        <v>936.91400969115</v>
      </c>
      <c r="L470">
        <v>944.90764633589504</v>
      </c>
      <c r="M470">
        <v>46.585438113824402</v>
      </c>
      <c r="N470">
        <v>1.10566581355827</v>
      </c>
      <c r="O470">
        <v>34.468268505548899</v>
      </c>
      <c r="P470">
        <v>18.675276516846701</v>
      </c>
      <c r="Q470">
        <v>1.4293231401596E-2</v>
      </c>
    </row>
    <row r="471" spans="1:17" x14ac:dyDescent="0.3">
      <c r="A471" t="s">
        <v>1063</v>
      </c>
      <c r="B471" t="s">
        <v>1064</v>
      </c>
      <c r="C471" t="s">
        <v>3152</v>
      </c>
      <c r="D471" t="s">
        <v>127</v>
      </c>
      <c r="E471">
        <v>12476.05886435</v>
      </c>
      <c r="F471">
        <v>354.05</v>
      </c>
      <c r="G471">
        <v>26.0403825975188</v>
      </c>
      <c r="H471">
        <v>21.8062713496033</v>
      </c>
      <c r="I471">
        <v>65.635289084188997</v>
      </c>
      <c r="J471">
        <v>2.1614698827555401</v>
      </c>
      <c r="K471">
        <v>304.84568148204602</v>
      </c>
      <c r="L471">
        <v>251.517634257309</v>
      </c>
      <c r="M471">
        <v>67.068628126616503</v>
      </c>
      <c r="N471">
        <v>0.64849491818731697</v>
      </c>
      <c r="O471">
        <v>4.1943228357576396</v>
      </c>
      <c r="P471">
        <v>96.421636615811295</v>
      </c>
      <c r="Q471">
        <v>0.16947512472874099</v>
      </c>
    </row>
    <row r="472" spans="1:17" x14ac:dyDescent="0.3">
      <c r="A472" t="s">
        <v>1065</v>
      </c>
      <c r="B472" t="s">
        <v>1066</v>
      </c>
      <c r="C472" t="s">
        <v>3154</v>
      </c>
      <c r="D472" t="s">
        <v>345</v>
      </c>
      <c r="E472">
        <v>12466.944958800001</v>
      </c>
      <c r="F472">
        <v>899.4</v>
      </c>
      <c r="G472">
        <v>-15.1533113799458</v>
      </c>
      <c r="H472">
        <v>-10.6533929747806</v>
      </c>
      <c r="I472">
        <v>16.290408267530999</v>
      </c>
      <c r="J472">
        <v>-1.37703264454199</v>
      </c>
      <c r="K472">
        <v>908.81080331473902</v>
      </c>
      <c r="L472">
        <v>815.22148942873105</v>
      </c>
      <c r="M472">
        <v>23.107167101434602</v>
      </c>
      <c r="N472">
        <v>0.45125241549724199</v>
      </c>
      <c r="O472">
        <v>13.964865465866099</v>
      </c>
      <c r="P472">
        <v>38.978598470215502</v>
      </c>
      <c r="Q472">
        <v>-4.4153586611042003E-2</v>
      </c>
    </row>
    <row r="473" spans="1:17" x14ac:dyDescent="0.3">
      <c r="A473" t="s">
        <v>1067</v>
      </c>
      <c r="B473" t="s">
        <v>1068</v>
      </c>
      <c r="C473" t="s">
        <v>3151</v>
      </c>
      <c r="D473" t="s">
        <v>501</v>
      </c>
      <c r="E473">
        <v>12423.29354601</v>
      </c>
      <c r="F473">
        <v>824</v>
      </c>
      <c r="G473">
        <v>-40.796074335640697</v>
      </c>
      <c r="H473">
        <v>0.77488682397048203</v>
      </c>
      <c r="I473">
        <v>-0.61873665050065196</v>
      </c>
      <c r="J473">
        <v>1.4391281288314901</v>
      </c>
      <c r="K473">
        <v>828.39145284961501</v>
      </c>
      <c r="L473">
        <v>826.14685194774995</v>
      </c>
      <c r="M473">
        <v>31.701539752067401</v>
      </c>
      <c r="N473">
        <v>0.86515213851740203</v>
      </c>
      <c r="O473">
        <v>21.3592233009708</v>
      </c>
      <c r="P473">
        <v>16.228224839551402</v>
      </c>
      <c r="Q473">
        <v>3.1750683897131003E-2</v>
      </c>
    </row>
    <row r="474" spans="1:17" x14ac:dyDescent="0.3">
      <c r="A474" t="s">
        <v>1069</v>
      </c>
      <c r="B474" t="s">
        <v>1070</v>
      </c>
      <c r="C474" t="s">
        <v>3144</v>
      </c>
      <c r="D474" t="s">
        <v>24</v>
      </c>
      <c r="E474">
        <v>12407.735735808001</v>
      </c>
      <c r="F474">
        <v>167.52</v>
      </c>
      <c r="G474">
        <v>-2.27482334495051</v>
      </c>
      <c r="H474">
        <v>-1.0135103038377899</v>
      </c>
      <c r="I474">
        <v>15.189437024116399</v>
      </c>
      <c r="J474">
        <v>-2.31015025966646</v>
      </c>
      <c r="K474">
        <v>164.644711640818</v>
      </c>
      <c r="L474">
        <v>153.58811323192</v>
      </c>
      <c r="M474">
        <v>47.261104087627302</v>
      </c>
      <c r="N474">
        <v>0.70670602801217097</v>
      </c>
      <c r="O474">
        <v>5.5515759312320698</v>
      </c>
      <c r="P474">
        <v>34.933548127265396</v>
      </c>
      <c r="Q474">
        <v>-1.6164920178117E-2</v>
      </c>
    </row>
    <row r="475" spans="1:17" x14ac:dyDescent="0.3">
      <c r="A475" t="s">
        <v>1071</v>
      </c>
      <c r="B475" t="s">
        <v>1072</v>
      </c>
      <c r="C475" t="s">
        <v>3153</v>
      </c>
      <c r="D475" t="s">
        <v>78</v>
      </c>
      <c r="E475">
        <v>12334.387743855001</v>
      </c>
      <c r="F475">
        <v>345.35</v>
      </c>
      <c r="G475">
        <v>-33.339080682358102</v>
      </c>
      <c r="H475">
        <v>2.6248774239994899</v>
      </c>
      <c r="I475">
        <v>-0.471859344266984</v>
      </c>
      <c r="J475">
        <v>4.36881032601499</v>
      </c>
      <c r="K475">
        <v>341.96013903531099</v>
      </c>
      <c r="L475">
        <v>342.154748529215</v>
      </c>
      <c r="M475">
        <v>55.509068354197403</v>
      </c>
      <c r="N475">
        <v>0.39485934791391403</v>
      </c>
      <c r="O475">
        <v>15.2454032141305</v>
      </c>
      <c r="P475">
        <v>18.5547545485753</v>
      </c>
      <c r="Q475">
        <v>-0.101057638699678</v>
      </c>
    </row>
    <row r="476" spans="1:17" x14ac:dyDescent="0.3">
      <c r="A476" t="s">
        <v>1073</v>
      </c>
      <c r="B476" t="s">
        <v>1074</v>
      </c>
      <c r="C476" t="s">
        <v>3155</v>
      </c>
      <c r="D476" t="s">
        <v>127</v>
      </c>
      <c r="E476">
        <v>12192.0682815</v>
      </c>
      <c r="F476">
        <v>911.25</v>
      </c>
      <c r="G476">
        <v>21.374822229627402</v>
      </c>
      <c r="H476">
        <v>-20.683895750191301</v>
      </c>
      <c r="I476">
        <v>13.8318938511689</v>
      </c>
      <c r="J476">
        <v>-1.0621157475345</v>
      </c>
      <c r="K476">
        <v>1001.84082306498</v>
      </c>
      <c r="L476">
        <v>879.52933038269498</v>
      </c>
      <c r="M476">
        <v>33.014208587656903</v>
      </c>
      <c r="N476">
        <v>0.90617777095671803</v>
      </c>
      <c r="O476">
        <v>34.315500685871001</v>
      </c>
      <c r="P476">
        <v>64.396536171748096</v>
      </c>
      <c r="Q476">
        <v>0.10911661989132899</v>
      </c>
    </row>
    <row r="477" spans="1:17" x14ac:dyDescent="0.3">
      <c r="A477" t="s">
        <v>1075</v>
      </c>
      <c r="B477" t="s">
        <v>1076</v>
      </c>
      <c r="C477" t="s">
        <v>3155</v>
      </c>
      <c r="D477" t="s">
        <v>78</v>
      </c>
      <c r="E477">
        <v>12079.30091387</v>
      </c>
      <c r="F477">
        <v>584.95000000000005</v>
      </c>
      <c r="G477">
        <v>-49.925959275439901</v>
      </c>
      <c r="H477">
        <v>-1.3220942983808801</v>
      </c>
      <c r="I477">
        <v>-3.0750760430200601</v>
      </c>
      <c r="J477">
        <v>-1.7931447472764599</v>
      </c>
      <c r="K477">
        <v>613.98863252174306</v>
      </c>
      <c r="L477">
        <v>642.46963086316805</v>
      </c>
      <c r="M477">
        <v>22.5817873408905</v>
      </c>
      <c r="N477">
        <v>0.51694229814749904</v>
      </c>
      <c r="O477">
        <v>40.866740747072299</v>
      </c>
      <c r="P477">
        <v>16.0039662865642</v>
      </c>
      <c r="Q477">
        <v>4.1685140269564998E-2</v>
      </c>
    </row>
    <row r="478" spans="1:17" x14ac:dyDescent="0.3">
      <c r="A478" t="s">
        <v>1077</v>
      </c>
      <c r="B478" t="s">
        <v>1078</v>
      </c>
      <c r="C478" t="s">
        <v>3148</v>
      </c>
      <c r="D478" t="s">
        <v>54</v>
      </c>
      <c r="E478">
        <v>12038.70958581</v>
      </c>
      <c r="F478">
        <v>1309.1500000000001</v>
      </c>
      <c r="G478">
        <v>151.69462762606199</v>
      </c>
      <c r="H478">
        <v>16.4519145600608</v>
      </c>
      <c r="I478">
        <v>53.430420036941598</v>
      </c>
      <c r="J478">
        <v>1.9347686939764099</v>
      </c>
      <c r="K478">
        <v>1160.9910652216799</v>
      </c>
      <c r="L478">
        <v>887.22881631679502</v>
      </c>
      <c r="M478">
        <v>48.792685308076102</v>
      </c>
      <c r="N478">
        <v>0.79183218633750196</v>
      </c>
      <c r="O478">
        <v>6.5576901042661202</v>
      </c>
      <c r="P478">
        <v>189.314917127071</v>
      </c>
      <c r="Q478">
        <v>9.0925519776618002E-2</v>
      </c>
    </row>
    <row r="479" spans="1:17" x14ac:dyDescent="0.3">
      <c r="A479" t="s">
        <v>1079</v>
      </c>
      <c r="B479" t="s">
        <v>1080</v>
      </c>
      <c r="C479" t="s">
        <v>3156</v>
      </c>
      <c r="D479" t="s">
        <v>1081</v>
      </c>
      <c r="E479">
        <v>11994.092214599999</v>
      </c>
      <c r="F479">
        <v>807</v>
      </c>
      <c r="G479">
        <v>63.134077598435901</v>
      </c>
      <c r="H479">
        <v>15.0869612909118</v>
      </c>
      <c r="I479">
        <v>54.407029362024403</v>
      </c>
      <c r="J479">
        <v>3.2137401588575698</v>
      </c>
      <c r="K479">
        <v>712.79193856052495</v>
      </c>
      <c r="L479">
        <v>602.18266403598102</v>
      </c>
      <c r="M479">
        <v>61.625664652017001</v>
      </c>
      <c r="N479">
        <v>2.2001467052894599</v>
      </c>
      <c r="O479">
        <v>5.5947955390334503</v>
      </c>
      <c r="P479">
        <v>101.573623079805</v>
      </c>
      <c r="Q479">
        <v>-5.6005259076338E-2</v>
      </c>
    </row>
    <row r="480" spans="1:17" x14ac:dyDescent="0.3">
      <c r="A480" t="s">
        <v>1082</v>
      </c>
      <c r="B480" t="s">
        <v>1083</v>
      </c>
      <c r="C480" t="s">
        <v>3150</v>
      </c>
      <c r="D480" t="s">
        <v>62</v>
      </c>
      <c r="E480">
        <v>11938.437710951999</v>
      </c>
      <c r="F480">
        <v>29.72</v>
      </c>
      <c r="G480">
        <v>17.069969030815201</v>
      </c>
      <c r="H480">
        <v>-5.41356380572158</v>
      </c>
      <c r="I480">
        <v>20.935784493747502</v>
      </c>
      <c r="J480">
        <v>-4.8831934804504498E-2</v>
      </c>
      <c r="K480">
        <v>30.547374612771499</v>
      </c>
      <c r="L480">
        <v>26.836038505357799</v>
      </c>
      <c r="M480">
        <v>37.007043201657602</v>
      </c>
      <c r="N480">
        <v>0.86797638752794304</v>
      </c>
      <c r="O480">
        <v>28.2301480484522</v>
      </c>
      <c r="P480">
        <v>91.125401929260406</v>
      </c>
      <c r="Q480">
        <v>7.7156560976787997E-2</v>
      </c>
    </row>
    <row r="481" spans="1:17" x14ac:dyDescent="0.3">
      <c r="A481" t="s">
        <v>1084</v>
      </c>
      <c r="B481" t="s">
        <v>1085</v>
      </c>
      <c r="C481" t="s">
        <v>3143</v>
      </c>
      <c r="D481" t="s">
        <v>21</v>
      </c>
      <c r="E481">
        <v>11929.70831778</v>
      </c>
      <c r="F481">
        <v>797.7</v>
      </c>
      <c r="G481">
        <v>-42.347030993331302</v>
      </c>
      <c r="H481">
        <v>0.70725521333920205</v>
      </c>
      <c r="I481">
        <v>-13.9696620044858</v>
      </c>
      <c r="J481">
        <v>0.49940358896120601</v>
      </c>
      <c r="K481">
        <v>805.34654273823503</v>
      </c>
      <c r="L481">
        <v>831.36317503375506</v>
      </c>
      <c r="M481">
        <v>45.887983388293101</v>
      </c>
      <c r="N481">
        <v>0.46936121824120502</v>
      </c>
      <c r="O481">
        <v>21.599598846684199</v>
      </c>
      <c r="P481">
        <v>7.6518218623481804</v>
      </c>
      <c r="Q481">
        <v>-0.15284964063619</v>
      </c>
    </row>
    <row r="482" spans="1:17" x14ac:dyDescent="0.3">
      <c r="A482" t="s">
        <v>1086</v>
      </c>
      <c r="B482" t="s">
        <v>1087</v>
      </c>
      <c r="C482" t="s">
        <v>3154</v>
      </c>
      <c r="D482" t="s">
        <v>483</v>
      </c>
      <c r="E482">
        <v>11868.01100805</v>
      </c>
      <c r="F482">
        <v>2427.9</v>
      </c>
      <c r="G482">
        <v>5.4019131230415098</v>
      </c>
      <c r="H482">
        <v>3.05004673340872</v>
      </c>
      <c r="I482">
        <v>20.250046712158301</v>
      </c>
      <c r="J482">
        <v>-0.166421662356285</v>
      </c>
      <c r="K482">
        <v>2276.84347519229</v>
      </c>
      <c r="L482">
        <v>2045.79806610687</v>
      </c>
      <c r="M482">
        <v>51.752798695145003</v>
      </c>
      <c r="N482">
        <v>1.0954275077677</v>
      </c>
      <c r="O482">
        <v>6.0134272416491701</v>
      </c>
      <c r="P482">
        <v>47.2704112580371</v>
      </c>
      <c r="Q482">
        <v>0.20587843186086999</v>
      </c>
    </row>
    <row r="483" spans="1:17" x14ac:dyDescent="0.3">
      <c r="A483" t="s">
        <v>1088</v>
      </c>
      <c r="B483" t="s">
        <v>1089</v>
      </c>
      <c r="C483" t="s">
        <v>3144</v>
      </c>
      <c r="D483" t="s">
        <v>521</v>
      </c>
      <c r="E483">
        <v>11860.903876169999</v>
      </c>
      <c r="F483">
        <v>124.1</v>
      </c>
      <c r="G483">
        <v>11.616139914195401</v>
      </c>
      <c r="H483">
        <v>22.1592194733615</v>
      </c>
      <c r="I483">
        <v>45.634100971352197</v>
      </c>
      <c r="J483">
        <v>18.047387675226101</v>
      </c>
      <c r="K483">
        <v>100.61395082485799</v>
      </c>
      <c r="L483">
        <v>90.941362092031795</v>
      </c>
      <c r="M483">
        <v>84.134600858260796</v>
      </c>
      <c r="N483">
        <v>3.6003172540880302</v>
      </c>
      <c r="O483">
        <v>7.7679290894440101</v>
      </c>
      <c r="P483">
        <v>79.855072463768096</v>
      </c>
      <c r="Q483">
        <v>2.4264655119E-2</v>
      </c>
    </row>
    <row r="484" spans="1:17" x14ac:dyDescent="0.3">
      <c r="A484" t="s">
        <v>1090</v>
      </c>
      <c r="B484" t="s">
        <v>1091</v>
      </c>
      <c r="C484" t="s">
        <v>3150</v>
      </c>
      <c r="D484" t="s">
        <v>106</v>
      </c>
      <c r="E484">
        <v>11835.923394228999</v>
      </c>
      <c r="F484">
        <v>17.27</v>
      </c>
      <c r="G484">
        <v>50.409843442118202</v>
      </c>
      <c r="H484">
        <v>-4.0781991355420502</v>
      </c>
      <c r="I484">
        <v>-7.1365006517083396</v>
      </c>
      <c r="J484">
        <v>-2.1265585397633702</v>
      </c>
      <c r="K484">
        <v>18.337639989279999</v>
      </c>
      <c r="L484">
        <v>16.855850679921801</v>
      </c>
      <c r="M484">
        <v>24.342572603856699</v>
      </c>
      <c r="N484">
        <v>0.59188816378007703</v>
      </c>
      <c r="O484">
        <v>38.9693109438332</v>
      </c>
      <c r="P484">
        <v>106.82634730538901</v>
      </c>
      <c r="Q484">
        <v>0.126824570181302</v>
      </c>
    </row>
    <row r="485" spans="1:17" x14ac:dyDescent="0.3">
      <c r="A485" t="s">
        <v>1092</v>
      </c>
      <c r="B485" t="s">
        <v>1093</v>
      </c>
      <c r="C485" t="s">
        <v>3158</v>
      </c>
      <c r="D485" t="s">
        <v>490</v>
      </c>
      <c r="E485">
        <v>11767.04004932</v>
      </c>
      <c r="F485">
        <v>2301.35</v>
      </c>
      <c r="G485">
        <v>-33.613123917902598</v>
      </c>
      <c r="H485">
        <v>5.5607596287012004</v>
      </c>
      <c r="I485">
        <v>-1.45967293979792</v>
      </c>
      <c r="J485">
        <v>8.8601002169386902</v>
      </c>
      <c r="K485">
        <v>2094.0941920855998</v>
      </c>
      <c r="L485">
        <v>2143.9294423993301</v>
      </c>
      <c r="M485">
        <v>88.318709200213803</v>
      </c>
      <c r="N485">
        <v>1.7624510757149301</v>
      </c>
      <c r="O485">
        <v>18.843287635518202</v>
      </c>
      <c r="P485">
        <v>27.287057522123799</v>
      </c>
      <c r="Q485">
        <v>-0.12955873561863099</v>
      </c>
    </row>
    <row r="486" spans="1:17" x14ac:dyDescent="0.3">
      <c r="A486" t="s">
        <v>1094</v>
      </c>
      <c r="B486" t="s">
        <v>1095</v>
      </c>
      <c r="C486" t="s">
        <v>3148</v>
      </c>
      <c r="D486" t="s">
        <v>54</v>
      </c>
      <c r="E486">
        <v>11708.391705402</v>
      </c>
      <c r="F486">
        <v>258.37</v>
      </c>
      <c r="G486">
        <v>117.930636665067</v>
      </c>
      <c r="H486">
        <v>28.640590552263099</v>
      </c>
      <c r="I486">
        <v>67.080546974430106</v>
      </c>
      <c r="J486">
        <v>9.7777599145048093</v>
      </c>
      <c r="K486">
        <v>212.08429981673899</v>
      </c>
      <c r="L486">
        <v>170.36943888649299</v>
      </c>
      <c r="M486">
        <v>71.9586187130529</v>
      </c>
      <c r="N486">
        <v>1.31307513559343</v>
      </c>
      <c r="O486">
        <v>7.8685605913999304</v>
      </c>
      <c r="P486">
        <v>165.130836326321</v>
      </c>
      <c r="Q486">
        <v>0.15377064604844901</v>
      </c>
    </row>
    <row r="487" spans="1:17" x14ac:dyDescent="0.3">
      <c r="A487" t="s">
        <v>1096</v>
      </c>
      <c r="B487" t="s">
        <v>1097</v>
      </c>
      <c r="C487" t="s">
        <v>3156</v>
      </c>
      <c r="D487" t="s">
        <v>407</v>
      </c>
      <c r="E487">
        <v>11631.0012797</v>
      </c>
      <c r="F487">
        <v>249.7</v>
      </c>
      <c r="G487">
        <v>33.179304617228198</v>
      </c>
      <c r="H487">
        <v>-4.3778215548038002</v>
      </c>
      <c r="I487">
        <v>3.7336260146550999</v>
      </c>
      <c r="J487">
        <v>-3.5578510707031001</v>
      </c>
      <c r="K487">
        <v>268.94952949649701</v>
      </c>
      <c r="L487">
        <v>229.12201580847699</v>
      </c>
      <c r="M487">
        <v>22.1685702795433</v>
      </c>
      <c r="N487">
        <v>0.278226944997155</v>
      </c>
      <c r="O487">
        <v>53.864637565077999</v>
      </c>
      <c r="P487">
        <v>94.3190661478599</v>
      </c>
      <c r="Q487">
        <v>0.108142654367548</v>
      </c>
    </row>
    <row r="488" spans="1:17" x14ac:dyDescent="0.3">
      <c r="A488" t="s">
        <v>1098</v>
      </c>
      <c r="B488" t="s">
        <v>1099</v>
      </c>
      <c r="C488" t="s">
        <v>3144</v>
      </c>
      <c r="D488" t="s">
        <v>548</v>
      </c>
      <c r="E488">
        <v>11613.448868478999</v>
      </c>
      <c r="F488">
        <v>160.19</v>
      </c>
      <c r="G488">
        <v>-28.5432257422537</v>
      </c>
      <c r="H488">
        <v>-1.81913912673878</v>
      </c>
      <c r="I488">
        <v>-18.8763024690295</v>
      </c>
      <c r="J488">
        <v>0.886671022172421</v>
      </c>
      <c r="K488">
        <v>164.94408365810801</v>
      </c>
      <c r="L488">
        <v>164.91025235021499</v>
      </c>
      <c r="M488">
        <v>42.2343145737863</v>
      </c>
      <c r="N488">
        <v>0.73432388685217997</v>
      </c>
      <c r="O488">
        <v>30.655707770243801</v>
      </c>
      <c r="P488">
        <v>21.678693505506999</v>
      </c>
      <c r="Q488">
        <v>-2.7250907404059999E-2</v>
      </c>
    </row>
    <row r="489" spans="1:17" x14ac:dyDescent="0.3">
      <c r="A489" t="s">
        <v>1100</v>
      </c>
      <c r="B489" t="s">
        <v>1101</v>
      </c>
      <c r="C489" t="s">
        <v>3144</v>
      </c>
      <c r="D489" t="s">
        <v>548</v>
      </c>
      <c r="E489">
        <v>11574.422315624999</v>
      </c>
      <c r="F489">
        <v>869.25</v>
      </c>
      <c r="G489">
        <v>-15.580672604513399</v>
      </c>
      <c r="H489">
        <v>7.6085147411324598</v>
      </c>
      <c r="I489">
        <v>1.88296628604651</v>
      </c>
      <c r="J489">
        <v>1.9026032889276401</v>
      </c>
      <c r="K489">
        <v>846.16569201642994</v>
      </c>
      <c r="L489">
        <v>798.57017427084895</v>
      </c>
      <c r="M489">
        <v>53.029152754138003</v>
      </c>
      <c r="N489">
        <v>0.74669034904894205</v>
      </c>
      <c r="O489">
        <v>7.9091170549324001</v>
      </c>
      <c r="P489">
        <v>27.830882352941099</v>
      </c>
      <c r="Q489">
        <v>3.0184157395627E-2</v>
      </c>
    </row>
    <row r="490" spans="1:17" x14ac:dyDescent="0.3">
      <c r="A490" t="s">
        <v>1102</v>
      </c>
      <c r="B490" t="s">
        <v>1103</v>
      </c>
      <c r="C490" t="s">
        <v>3152</v>
      </c>
      <c r="D490" t="s">
        <v>141</v>
      </c>
      <c r="E490">
        <v>11567.25</v>
      </c>
      <c r="F490">
        <v>363.75</v>
      </c>
      <c r="G490">
        <v>-0.36198210134276099</v>
      </c>
      <c r="H490">
        <v>-3.0307848816009</v>
      </c>
      <c r="I490">
        <v>-16.121326081383302</v>
      </c>
      <c r="J490">
        <v>1.36758698377259</v>
      </c>
      <c r="K490">
        <v>380.09859927403397</v>
      </c>
      <c r="L490">
        <v>373.62220906370499</v>
      </c>
      <c r="M490">
        <v>41.060639835748802</v>
      </c>
      <c r="N490">
        <v>0.54194912019891595</v>
      </c>
      <c r="O490">
        <v>39.106529209621897</v>
      </c>
      <c r="P490">
        <v>41.978922716627601</v>
      </c>
      <c r="Q490">
        <v>0.15247970237316799</v>
      </c>
    </row>
    <row r="491" spans="1:17" x14ac:dyDescent="0.3">
      <c r="A491" t="s">
        <v>1104</v>
      </c>
      <c r="B491" t="s">
        <v>1105</v>
      </c>
      <c r="C491" t="s">
        <v>3149</v>
      </c>
      <c r="D491" t="s">
        <v>410</v>
      </c>
      <c r="E491">
        <v>11533.3324815</v>
      </c>
      <c r="F491">
        <v>2851.25</v>
      </c>
      <c r="G491">
        <v>3.97050545101578</v>
      </c>
      <c r="H491">
        <v>5.9607530018102199</v>
      </c>
      <c r="I491">
        <v>-4.1557597221631104</v>
      </c>
      <c r="J491">
        <v>4.8281127754859998</v>
      </c>
      <c r="K491">
        <v>2719.72240837037</v>
      </c>
      <c r="L491">
        <v>2532.6726033694799</v>
      </c>
      <c r="M491">
        <v>56.086956737214301</v>
      </c>
      <c r="N491">
        <v>0.81805584406683896</v>
      </c>
      <c r="O491">
        <v>6.3708899605436198</v>
      </c>
      <c r="P491">
        <v>38.655870839108097</v>
      </c>
      <c r="Q491">
        <v>8.0259834476395994E-2</v>
      </c>
    </row>
    <row r="492" spans="1:17" x14ac:dyDescent="0.3">
      <c r="A492" t="s">
        <v>1106</v>
      </c>
      <c r="B492" t="s">
        <v>1107</v>
      </c>
      <c r="C492" t="s">
        <v>3147</v>
      </c>
      <c r="D492" t="s">
        <v>46</v>
      </c>
      <c r="E492">
        <v>11525.802943111001</v>
      </c>
      <c r="F492">
        <v>205.07</v>
      </c>
      <c r="G492">
        <v>1.16368181957452</v>
      </c>
      <c r="H492">
        <v>-7.9826948187051796</v>
      </c>
      <c r="I492">
        <v>-16.270740980598099</v>
      </c>
      <c r="J492">
        <v>0.79220403251540095</v>
      </c>
      <c r="K492">
        <v>233.28796510971401</v>
      </c>
      <c r="L492">
        <v>216.75443784846399</v>
      </c>
      <c r="M492">
        <v>26.343991707933402</v>
      </c>
      <c r="N492">
        <v>0.60074905733134398</v>
      </c>
      <c r="O492">
        <v>48.193299848832098</v>
      </c>
      <c r="P492">
        <v>76.101331043366201</v>
      </c>
      <c r="Q492">
        <v>0.11682998369209099</v>
      </c>
    </row>
    <row r="493" spans="1:17" x14ac:dyDescent="0.3">
      <c r="A493" t="s">
        <v>1108</v>
      </c>
      <c r="B493" t="s">
        <v>1109</v>
      </c>
      <c r="C493" t="s">
        <v>3144</v>
      </c>
      <c r="D493" t="s">
        <v>24</v>
      </c>
      <c r="E493">
        <v>11522.773292832</v>
      </c>
      <c r="F493">
        <v>104.64</v>
      </c>
      <c r="G493">
        <v>-24.222413344091301</v>
      </c>
      <c r="H493">
        <v>-8.7794822495842499</v>
      </c>
      <c r="I493">
        <v>-35.280592739462399</v>
      </c>
      <c r="J493">
        <v>-2.1769050629020001</v>
      </c>
      <c r="K493">
        <v>112.142816155598</v>
      </c>
      <c r="L493">
        <v>115.227215719375</v>
      </c>
      <c r="M493">
        <v>24.3254935652079</v>
      </c>
      <c r="N493">
        <v>0.61933871182599798</v>
      </c>
      <c r="O493">
        <v>45.737767584097803</v>
      </c>
      <c r="P493">
        <v>11.4376996805111</v>
      </c>
      <c r="Q493">
        <v>0.110614704703794</v>
      </c>
    </row>
    <row r="494" spans="1:17" hidden="1" x14ac:dyDescent="0.3">
      <c r="A494" t="s">
        <v>1110</v>
      </c>
      <c r="B494" t="s">
        <v>1111</v>
      </c>
      <c r="C494" t="s">
        <v>3159</v>
      </c>
      <c r="D494" t="s">
        <v>95</v>
      </c>
      <c r="E494">
        <v>11516.9498752</v>
      </c>
      <c r="F494">
        <v>91.69</v>
      </c>
      <c r="G494">
        <v>-40.78265154716</v>
      </c>
      <c r="H494">
        <v>-5.6471206283817699</v>
      </c>
      <c r="I494">
        <v>-16.090198535638699</v>
      </c>
      <c r="J494">
        <v>0.343234878444653</v>
      </c>
      <c r="K494">
        <v>93.781551210036795</v>
      </c>
      <c r="L494">
        <v>97.951880828226194</v>
      </c>
      <c r="M494">
        <v>13.715137464591701</v>
      </c>
      <c r="N494">
        <v>1.01686662011282</v>
      </c>
      <c r="O494">
        <v>19.151488711964198</v>
      </c>
      <c r="P494">
        <v>0.86908690869085203</v>
      </c>
    </row>
    <row r="495" spans="1:17" x14ac:dyDescent="0.3">
      <c r="A495" t="s">
        <v>1112</v>
      </c>
      <c r="B495" t="s">
        <v>1113</v>
      </c>
      <c r="C495" t="s">
        <v>3147</v>
      </c>
      <c r="D495" t="s">
        <v>46</v>
      </c>
      <c r="E495">
        <v>11516.04311685</v>
      </c>
      <c r="F495">
        <v>448.9</v>
      </c>
      <c r="G495">
        <v>-2.6258428411765902</v>
      </c>
      <c r="H495">
        <v>-4.9727367821431896</v>
      </c>
      <c r="I495">
        <v>-7.1402613440087901</v>
      </c>
      <c r="J495">
        <v>1.74110134768682</v>
      </c>
      <c r="K495">
        <v>472.22634157258801</v>
      </c>
      <c r="L495">
        <v>440.78766281355303</v>
      </c>
      <c r="M495">
        <v>39.410655368200999</v>
      </c>
      <c r="N495">
        <v>0.63235555239231001</v>
      </c>
      <c r="O495">
        <v>28.046335486745299</v>
      </c>
      <c r="P495">
        <v>44.759754917768397</v>
      </c>
      <c r="Q495">
        <v>2.7372463094989998E-3</v>
      </c>
    </row>
    <row r="496" spans="1:17" hidden="1" x14ac:dyDescent="0.3">
      <c r="A496" t="s">
        <v>1114</v>
      </c>
      <c r="B496" t="s">
        <v>1115</v>
      </c>
      <c r="C496" t="s">
        <v>3159</v>
      </c>
      <c r="D496" t="s">
        <v>635</v>
      </c>
      <c r="E496">
        <v>11488.761104499999</v>
      </c>
      <c r="F496">
        <v>135.35</v>
      </c>
      <c r="G496">
        <v>447.21668302807899</v>
      </c>
      <c r="H496">
        <v>162.39536782338101</v>
      </c>
      <c r="I496">
        <v>462.17110500644702</v>
      </c>
      <c r="J496">
        <v>22.833143539281402</v>
      </c>
      <c r="M496">
        <v>100</v>
      </c>
      <c r="O496">
        <v>0</v>
      </c>
      <c r="P496">
        <v>501.55555555555497</v>
      </c>
    </row>
    <row r="497" spans="1:17" x14ac:dyDescent="0.3">
      <c r="A497" t="s">
        <v>1116</v>
      </c>
      <c r="B497" t="s">
        <v>1117</v>
      </c>
      <c r="C497" t="s">
        <v>3154</v>
      </c>
      <c r="D497" t="s">
        <v>747</v>
      </c>
      <c r="E497">
        <v>11449.33099968</v>
      </c>
      <c r="F497">
        <v>8803.2000000000007</v>
      </c>
      <c r="G497">
        <v>-29.080436868502701</v>
      </c>
      <c r="H497">
        <v>-14.696877061874501</v>
      </c>
      <c r="I497">
        <v>6.9997874062848497</v>
      </c>
      <c r="J497">
        <v>0.325865599083483</v>
      </c>
      <c r="K497">
        <v>9171.6913195744401</v>
      </c>
      <c r="L497">
        <v>8271.5276167333195</v>
      </c>
      <c r="M497">
        <v>26.821179563956498</v>
      </c>
      <c r="N497">
        <v>0.52475778190063904</v>
      </c>
      <c r="O497">
        <v>22.568497818974901</v>
      </c>
      <c r="P497">
        <v>33.559898045879301</v>
      </c>
      <c r="Q497">
        <v>7.8084380913882007E-2</v>
      </c>
    </row>
    <row r="498" spans="1:17" x14ac:dyDescent="0.3">
      <c r="A498" t="s">
        <v>1118</v>
      </c>
      <c r="B498" t="s">
        <v>1119</v>
      </c>
      <c r="C498" t="s">
        <v>3155</v>
      </c>
      <c r="D498" t="s">
        <v>257</v>
      </c>
      <c r="E498">
        <v>11424.47665386</v>
      </c>
      <c r="F498">
        <v>1717.05</v>
      </c>
      <c r="G498">
        <v>48.824287738958198</v>
      </c>
      <c r="H498">
        <v>-7.2006110147209101</v>
      </c>
      <c r="I498">
        <v>39.0546488074378</v>
      </c>
      <c r="J498">
        <v>1.29002801796157</v>
      </c>
      <c r="K498">
        <v>1705.2843120187199</v>
      </c>
      <c r="L498">
        <v>1446.7156883171599</v>
      </c>
      <c r="M498">
        <v>54.218072060496397</v>
      </c>
      <c r="N498">
        <v>0.41397323839508299</v>
      </c>
      <c r="O498">
        <v>14.7433097463673</v>
      </c>
      <c r="P498">
        <v>103.99786147083201</v>
      </c>
      <c r="Q498">
        <v>0.124134554534009</v>
      </c>
    </row>
    <row r="499" spans="1:17" hidden="1" x14ac:dyDescent="0.3">
      <c r="A499" t="s">
        <v>1120</v>
      </c>
      <c r="B499" t="s">
        <v>1121</v>
      </c>
      <c r="C499" t="s">
        <v>3159</v>
      </c>
      <c r="D499" t="s">
        <v>98</v>
      </c>
      <c r="E499">
        <v>11412.739433319901</v>
      </c>
      <c r="F499">
        <v>9986.15</v>
      </c>
      <c r="G499">
        <v>5.5665058781724399</v>
      </c>
      <c r="H499">
        <v>10.2375824114745</v>
      </c>
      <c r="I499">
        <v>26.756395207011199</v>
      </c>
      <c r="J499">
        <v>4.5226495256292596</v>
      </c>
      <c r="K499">
        <v>9254.2163672109109</v>
      </c>
      <c r="L499">
        <v>8152.8736837610104</v>
      </c>
      <c r="M499">
        <v>71.074733623560306</v>
      </c>
      <c r="N499">
        <v>1.0902785619298001</v>
      </c>
      <c r="O499">
        <v>2.5920900447119202</v>
      </c>
      <c r="P499">
        <v>48.336328931536897</v>
      </c>
      <c r="Q499">
        <v>0.117478182775896</v>
      </c>
    </row>
    <row r="500" spans="1:17" x14ac:dyDescent="0.3">
      <c r="A500" t="s">
        <v>1122</v>
      </c>
      <c r="B500" t="s">
        <v>1123</v>
      </c>
      <c r="C500" t="s">
        <v>3153</v>
      </c>
      <c r="D500" t="s">
        <v>78</v>
      </c>
      <c r="E500">
        <v>11343.787042604999</v>
      </c>
      <c r="F500">
        <v>366.05</v>
      </c>
      <c r="G500">
        <v>20.022007032654098</v>
      </c>
      <c r="H500">
        <v>-4.2909541790461097</v>
      </c>
      <c r="I500">
        <v>55.526139260931501</v>
      </c>
      <c r="J500">
        <v>0.94297658289735398</v>
      </c>
      <c r="K500">
        <v>339.09881022455198</v>
      </c>
      <c r="L500">
        <v>273.94258586047903</v>
      </c>
      <c r="M500">
        <v>54.460327903861199</v>
      </c>
      <c r="N500">
        <v>0.228014699001027</v>
      </c>
      <c r="O500">
        <v>5.1768884032235896</v>
      </c>
      <c r="P500">
        <v>112.14140828745199</v>
      </c>
      <c r="Q500">
        <v>7.2790002460002001E-2</v>
      </c>
    </row>
    <row r="501" spans="1:17" hidden="1" x14ac:dyDescent="0.3">
      <c r="A501" t="s">
        <v>1124</v>
      </c>
      <c r="B501" t="s">
        <v>1125</v>
      </c>
      <c r="C501" t="s">
        <v>3159</v>
      </c>
      <c r="D501" t="s">
        <v>345</v>
      </c>
      <c r="E501">
        <v>11342.37956379</v>
      </c>
      <c r="F501">
        <v>984.3</v>
      </c>
      <c r="G501">
        <v>-30.938550043606199</v>
      </c>
      <c r="H501">
        <v>0.59776396980802504</v>
      </c>
      <c r="I501">
        <v>-10.590270725964301</v>
      </c>
      <c r="J501">
        <v>5.7041901980407204</v>
      </c>
      <c r="K501">
        <v>987.329552400073</v>
      </c>
      <c r="L501">
        <v>997.62547602689494</v>
      </c>
      <c r="M501">
        <v>54.7869702873422</v>
      </c>
      <c r="N501">
        <v>0.88378011190583206</v>
      </c>
      <c r="O501">
        <v>16.631108401909898</v>
      </c>
      <c r="P501">
        <v>20.014631469853001</v>
      </c>
      <c r="Q501">
        <v>-7.6963446697252996E-2</v>
      </c>
    </row>
    <row r="502" spans="1:17" x14ac:dyDescent="0.3">
      <c r="A502" t="s">
        <v>1126</v>
      </c>
      <c r="B502" t="s">
        <v>1127</v>
      </c>
      <c r="C502" t="s">
        <v>3146</v>
      </c>
      <c r="D502" t="s">
        <v>988</v>
      </c>
      <c r="E502">
        <v>11208.179305975</v>
      </c>
      <c r="F502">
        <v>555.54999999999995</v>
      </c>
      <c r="G502">
        <v>6.3962056214497798</v>
      </c>
      <c r="H502">
        <v>12.8417319497146</v>
      </c>
      <c r="I502">
        <v>37.365496008772801</v>
      </c>
      <c r="J502">
        <v>-3.6383692141402499</v>
      </c>
      <c r="K502">
        <v>510.41922717093502</v>
      </c>
      <c r="L502">
        <v>437.89845902175</v>
      </c>
      <c r="M502">
        <v>40.9062484757414</v>
      </c>
      <c r="N502">
        <v>1.0450090335103299</v>
      </c>
      <c r="O502">
        <v>12.5011250112501</v>
      </c>
      <c r="P502">
        <v>61.732168850072703</v>
      </c>
      <c r="Q502">
        <v>4.2365866792171997E-2</v>
      </c>
    </row>
    <row r="503" spans="1:17" hidden="1" x14ac:dyDescent="0.3">
      <c r="A503" t="s">
        <v>1128</v>
      </c>
      <c r="B503" t="s">
        <v>1129</v>
      </c>
      <c r="C503" t="s">
        <v>3159</v>
      </c>
      <c r="D503" t="s">
        <v>127</v>
      </c>
      <c r="E503">
        <v>11172.876258175</v>
      </c>
      <c r="F503">
        <v>679.75</v>
      </c>
      <c r="G503">
        <v>14.4267400707924</v>
      </c>
      <c r="H503">
        <v>-9.8713954517775999</v>
      </c>
      <c r="I503">
        <v>10.8279245683559</v>
      </c>
      <c r="J503">
        <v>2.3253274652447802</v>
      </c>
      <c r="K503">
        <v>713.59255697945798</v>
      </c>
      <c r="L503">
        <v>635.96350870173399</v>
      </c>
      <c r="M503">
        <v>38.594669004782197</v>
      </c>
      <c r="N503">
        <v>1.3792959759077199</v>
      </c>
      <c r="O503">
        <v>22.103714600956199</v>
      </c>
      <c r="P503">
        <v>69.9375</v>
      </c>
      <c r="Q503">
        <v>0.119389116729936</v>
      </c>
    </row>
    <row r="504" spans="1:17" hidden="1" x14ac:dyDescent="0.3">
      <c r="A504" t="s">
        <v>1130</v>
      </c>
      <c r="B504" t="s">
        <v>1131</v>
      </c>
      <c r="C504" t="s">
        <v>3159</v>
      </c>
      <c r="D504" t="s">
        <v>417</v>
      </c>
      <c r="E504">
        <v>11122.47751208</v>
      </c>
      <c r="F504">
        <v>9988.9500000000007</v>
      </c>
      <c r="G504">
        <v>64.465565471862803</v>
      </c>
      <c r="H504">
        <v>5.4857357103995597</v>
      </c>
      <c r="I504">
        <v>10.7856381344625</v>
      </c>
      <c r="J504">
        <v>0.92888011664311199</v>
      </c>
      <c r="K504">
        <v>9478.8878530958209</v>
      </c>
      <c r="L504">
        <v>8392.7202881982503</v>
      </c>
      <c r="M504">
        <v>41.225659988082</v>
      </c>
      <c r="N504">
        <v>0.66141052761157504</v>
      </c>
      <c r="O504">
        <v>15.116203404762199</v>
      </c>
      <c r="P504">
        <v>100.98490945674</v>
      </c>
      <c r="Q504">
        <v>0.16419011756549701</v>
      </c>
    </row>
    <row r="505" spans="1:17" x14ac:dyDescent="0.3">
      <c r="A505" t="s">
        <v>1132</v>
      </c>
      <c r="B505" t="s">
        <v>1133</v>
      </c>
      <c r="C505" t="s">
        <v>3158</v>
      </c>
      <c r="D505" t="s">
        <v>490</v>
      </c>
      <c r="E505">
        <v>11094.26551076</v>
      </c>
      <c r="F505">
        <v>702.2</v>
      </c>
      <c r="G505">
        <v>10.8400194046897</v>
      </c>
      <c r="H505">
        <v>3.0235286776676298</v>
      </c>
      <c r="I505">
        <v>42.945492413528598</v>
      </c>
      <c r="J505">
        <v>9.5839651341526597</v>
      </c>
      <c r="K505">
        <v>631.21160555435404</v>
      </c>
      <c r="L505">
        <v>542.70983774081299</v>
      </c>
      <c r="M505">
        <v>57.057559065411702</v>
      </c>
      <c r="N505">
        <v>1.6242940139647899</v>
      </c>
      <c r="O505">
        <v>9.4702363998860601</v>
      </c>
      <c r="P505">
        <v>72.891788747999499</v>
      </c>
      <c r="Q505">
        <v>-2.5991072773510999E-2</v>
      </c>
    </row>
    <row r="506" spans="1:17" x14ac:dyDescent="0.3">
      <c r="A506" t="s">
        <v>1134</v>
      </c>
      <c r="B506" t="s">
        <v>1135</v>
      </c>
      <c r="C506" t="s">
        <v>3155</v>
      </c>
      <c r="D506" t="s">
        <v>127</v>
      </c>
      <c r="E506">
        <v>11071.2772233</v>
      </c>
      <c r="F506">
        <v>350.95</v>
      </c>
      <c r="G506">
        <v>-31.180697317801702</v>
      </c>
      <c r="H506">
        <v>-3.3081433750177398</v>
      </c>
      <c r="I506">
        <v>3.79185011003017</v>
      </c>
      <c r="J506">
        <v>8.0744936788756601</v>
      </c>
      <c r="K506">
        <v>351.98454086364802</v>
      </c>
      <c r="L506">
        <v>339.13778592032799</v>
      </c>
      <c r="M506">
        <v>74.2939143283199</v>
      </c>
      <c r="N506">
        <v>1.03655278409637</v>
      </c>
      <c r="O506">
        <v>21.8977062259581</v>
      </c>
      <c r="P506">
        <v>38.825158227848</v>
      </c>
      <c r="Q506">
        <v>0.17757229911143799</v>
      </c>
    </row>
    <row r="507" spans="1:17" x14ac:dyDescent="0.3">
      <c r="A507" t="s">
        <v>1136</v>
      </c>
      <c r="B507" t="s">
        <v>1137</v>
      </c>
      <c r="C507" t="s">
        <v>3148</v>
      </c>
      <c r="D507" t="s">
        <v>271</v>
      </c>
      <c r="E507">
        <v>11035.653429585</v>
      </c>
      <c r="F507">
        <v>2153.65</v>
      </c>
      <c r="G507">
        <v>25.9149577042526</v>
      </c>
      <c r="H507">
        <v>0.94330917089889699</v>
      </c>
      <c r="I507">
        <v>21.802705278380898</v>
      </c>
      <c r="J507">
        <v>0.57261892549309801</v>
      </c>
      <c r="K507">
        <v>2059.7788055979499</v>
      </c>
      <c r="L507">
        <v>1851.94546369253</v>
      </c>
      <c r="M507">
        <v>64.376341941110496</v>
      </c>
      <c r="N507">
        <v>0.68509315223203304</v>
      </c>
      <c r="O507">
        <v>1.6669375246674201</v>
      </c>
      <c r="P507">
        <v>58.3507959266203</v>
      </c>
      <c r="Q507">
        <v>-7.0811608568599999E-2</v>
      </c>
    </row>
    <row r="508" spans="1:17" hidden="1" x14ac:dyDescent="0.3">
      <c r="A508" t="s">
        <v>1138</v>
      </c>
      <c r="B508" t="s">
        <v>1139</v>
      </c>
      <c r="C508" t="s">
        <v>3155</v>
      </c>
      <c r="D508" t="s">
        <v>1140</v>
      </c>
      <c r="E508">
        <v>10913.6355797</v>
      </c>
      <c r="F508">
        <v>1158.5</v>
      </c>
      <c r="G508">
        <v>-13.4262101877154</v>
      </c>
      <c r="H508">
        <v>-8.1156654667433905</v>
      </c>
      <c r="I508">
        <v>19.2644526997111</v>
      </c>
      <c r="J508">
        <v>-1.1292288896712701</v>
      </c>
      <c r="K508">
        <v>1193.47635214404</v>
      </c>
      <c r="M508">
        <v>22.883673417134698</v>
      </c>
      <c r="N508">
        <v>0.41995695222935198</v>
      </c>
      <c r="O508">
        <v>12.209753992231301</v>
      </c>
      <c r="P508">
        <v>42.461878996556798</v>
      </c>
    </row>
    <row r="509" spans="1:17" x14ac:dyDescent="0.3">
      <c r="A509" t="s">
        <v>1141</v>
      </c>
      <c r="B509" t="s">
        <v>1142</v>
      </c>
      <c r="C509" t="s">
        <v>3149</v>
      </c>
      <c r="D509" t="s">
        <v>410</v>
      </c>
      <c r="E509">
        <v>10912.587491795</v>
      </c>
      <c r="F509">
        <v>418.55</v>
      </c>
      <c r="G509">
        <v>35.569583451482302</v>
      </c>
      <c r="H509">
        <v>-1.49637282361721</v>
      </c>
      <c r="I509">
        <v>-22.735158579032401</v>
      </c>
      <c r="J509">
        <v>3.6086319784655401</v>
      </c>
      <c r="K509">
        <v>417.34220663834498</v>
      </c>
      <c r="L509">
        <v>399.34215878200303</v>
      </c>
      <c r="M509">
        <v>61.852123238608598</v>
      </c>
      <c r="N509">
        <v>0.577890473369712</v>
      </c>
      <c r="O509">
        <v>32.349778998924798</v>
      </c>
      <c r="P509">
        <v>70.142276422764198</v>
      </c>
      <c r="Q509">
        <v>0.10615400690273601</v>
      </c>
    </row>
    <row r="510" spans="1:17" x14ac:dyDescent="0.3">
      <c r="A510" t="s">
        <v>1143</v>
      </c>
      <c r="B510" t="s">
        <v>1144</v>
      </c>
      <c r="C510" t="s">
        <v>3143</v>
      </c>
      <c r="D510" t="s">
        <v>292</v>
      </c>
      <c r="E510">
        <v>10905.174158350001</v>
      </c>
      <c r="F510">
        <v>2004.5</v>
      </c>
      <c r="G510">
        <v>-10.884309790529599</v>
      </c>
      <c r="H510">
        <v>-11.3346670770493</v>
      </c>
      <c r="I510">
        <v>7.70013523892883</v>
      </c>
      <c r="J510">
        <v>-2.34154773025098</v>
      </c>
      <c r="K510">
        <v>2168.0309063905302</v>
      </c>
      <c r="L510">
        <v>2022.7909787472099</v>
      </c>
      <c r="M510">
        <v>27.535002496912401</v>
      </c>
      <c r="N510">
        <v>0.40825720783663999</v>
      </c>
      <c r="O510">
        <v>37.084060863058099</v>
      </c>
      <c r="P510">
        <v>25.28125</v>
      </c>
      <c r="Q510">
        <v>2.4629448404294998E-2</v>
      </c>
    </row>
    <row r="511" spans="1:17" x14ac:dyDescent="0.3">
      <c r="A511" t="s">
        <v>1145</v>
      </c>
      <c r="B511" t="s">
        <v>1146</v>
      </c>
      <c r="C511" t="s">
        <v>3150</v>
      </c>
      <c r="D511" t="s">
        <v>106</v>
      </c>
      <c r="E511">
        <v>10880.17480467</v>
      </c>
      <c r="F511">
        <v>828.9</v>
      </c>
      <c r="G511">
        <v>166.446034142174</v>
      </c>
      <c r="H511">
        <v>-20.3982441066779</v>
      </c>
      <c r="I511">
        <v>-14.4036001827282</v>
      </c>
      <c r="J511">
        <v>-3.49867636331722</v>
      </c>
      <c r="K511">
        <v>929.091306612567</v>
      </c>
      <c r="L511">
        <v>779.09826970124197</v>
      </c>
      <c r="M511">
        <v>24.4439719096973</v>
      </c>
      <c r="N511">
        <v>0.78920473143601699</v>
      </c>
      <c r="O511">
        <v>34.877548558330297</v>
      </c>
      <c r="P511">
        <v>224.63446475195801</v>
      </c>
      <c r="Q511">
        <v>0.29710697866572999</v>
      </c>
    </row>
    <row r="512" spans="1:17" x14ac:dyDescent="0.3">
      <c r="A512" t="s">
        <v>1147</v>
      </c>
      <c r="B512" t="s">
        <v>1148</v>
      </c>
      <c r="C512" t="s">
        <v>3156</v>
      </c>
      <c r="D512" t="s">
        <v>92</v>
      </c>
      <c r="E512">
        <v>10850.325340039901</v>
      </c>
      <c r="F512">
        <v>224.44</v>
      </c>
      <c r="G512">
        <v>35.943912204758398</v>
      </c>
      <c r="H512">
        <v>-4.4332032832758799</v>
      </c>
      <c r="I512">
        <v>3.4749768471863498</v>
      </c>
      <c r="J512">
        <v>0.64466717630930204</v>
      </c>
      <c r="K512">
        <v>223.888333060138</v>
      </c>
      <c r="L512">
        <v>196.18338649438101</v>
      </c>
      <c r="M512">
        <v>37.8273502461115</v>
      </c>
      <c r="N512">
        <v>0.41340294516332698</v>
      </c>
      <c r="O512">
        <v>11.6957761539832</v>
      </c>
      <c r="P512">
        <v>93.066666666666606</v>
      </c>
      <c r="Q512">
        <v>9.4419150370922994E-2</v>
      </c>
    </row>
    <row r="513" spans="1:17" x14ac:dyDescent="0.3">
      <c r="A513" t="s">
        <v>1149</v>
      </c>
      <c r="B513" t="s">
        <v>1150</v>
      </c>
      <c r="C513" t="s">
        <v>3158</v>
      </c>
      <c r="D513" t="s">
        <v>490</v>
      </c>
      <c r="E513">
        <v>10842.772256639901</v>
      </c>
      <c r="F513">
        <v>3058.2</v>
      </c>
      <c r="G513">
        <v>-15.4322313098557</v>
      </c>
      <c r="H513">
        <v>2.6876696927100898</v>
      </c>
      <c r="I513">
        <v>14.012685528408101</v>
      </c>
      <c r="J513">
        <v>5.2341180398551197</v>
      </c>
      <c r="K513">
        <v>2854.33297797654</v>
      </c>
      <c r="L513">
        <v>2714.9053861141801</v>
      </c>
      <c r="M513">
        <v>69.335018724600005</v>
      </c>
      <c r="N513">
        <v>1.21978191320117</v>
      </c>
      <c r="O513">
        <v>4.8999411418481502</v>
      </c>
      <c r="P513">
        <v>36.101468624833103</v>
      </c>
      <c r="Q513">
        <v>-6.5544834836432003E-2</v>
      </c>
    </row>
    <row r="514" spans="1:17" x14ac:dyDescent="0.3">
      <c r="A514" t="s">
        <v>1151</v>
      </c>
      <c r="B514" t="s">
        <v>1152</v>
      </c>
      <c r="C514" t="s">
        <v>3151</v>
      </c>
      <c r="D514" t="s">
        <v>844</v>
      </c>
      <c r="E514">
        <v>10806.826388903901</v>
      </c>
      <c r="F514">
        <v>78.260000000000005</v>
      </c>
      <c r="G514">
        <v>0.309447119205572</v>
      </c>
      <c r="H514">
        <v>-1.98686339290661</v>
      </c>
      <c r="I514">
        <v>-7.1359036332186898</v>
      </c>
      <c r="J514">
        <v>-1.27089555633794</v>
      </c>
      <c r="K514">
        <v>78.987992211705603</v>
      </c>
      <c r="L514">
        <v>74.168610920694704</v>
      </c>
      <c r="M514">
        <v>42.8752130610374</v>
      </c>
      <c r="N514">
        <v>1.2022646805858399</v>
      </c>
      <c r="O514">
        <v>21.198568872987401</v>
      </c>
      <c r="P514">
        <v>62.028985507246396</v>
      </c>
      <c r="Q514">
        <v>5.3071901839191998E-2</v>
      </c>
    </row>
    <row r="515" spans="1:17" hidden="1" x14ac:dyDescent="0.3">
      <c r="A515" t="s">
        <v>1153</v>
      </c>
      <c r="B515" t="s">
        <v>1154</v>
      </c>
      <c r="C515" t="s">
        <v>3159</v>
      </c>
      <c r="D515" t="s">
        <v>740</v>
      </c>
      <c r="E515">
        <v>10739.054693185</v>
      </c>
      <c r="F515">
        <v>114.63</v>
      </c>
      <c r="G515">
        <v>26.517579559821101</v>
      </c>
      <c r="H515">
        <v>-3.8474875898698602</v>
      </c>
      <c r="I515">
        <v>-0.181456392425413</v>
      </c>
      <c r="J515">
        <v>-1.9358661816002201</v>
      </c>
      <c r="K515">
        <v>115.812188938657</v>
      </c>
      <c r="L515">
        <v>103.400887800392</v>
      </c>
      <c r="M515">
        <v>54.041415573722702</v>
      </c>
      <c r="N515">
        <v>0.92446487345721495</v>
      </c>
      <c r="O515">
        <v>7.65070225944344</v>
      </c>
      <c r="P515">
        <v>60.209643605869999</v>
      </c>
      <c r="Q515">
        <v>2.1133606920337E-2</v>
      </c>
    </row>
    <row r="516" spans="1:17" hidden="1" x14ac:dyDescent="0.3">
      <c r="A516" t="s">
        <v>1155</v>
      </c>
      <c r="B516" t="s">
        <v>1156</v>
      </c>
      <c r="C516" t="s">
        <v>3159</v>
      </c>
      <c r="D516" t="s">
        <v>257</v>
      </c>
      <c r="E516">
        <v>10717.6494852</v>
      </c>
      <c r="F516">
        <v>5281.8</v>
      </c>
      <c r="G516">
        <v>33.354820399254898</v>
      </c>
      <c r="H516">
        <v>-0.33200200684986297</v>
      </c>
      <c r="I516">
        <v>56.877203574454398</v>
      </c>
      <c r="J516">
        <v>-2.3110271052869198</v>
      </c>
      <c r="K516">
        <v>5162.2035325462703</v>
      </c>
      <c r="L516">
        <v>4374.6674075286101</v>
      </c>
      <c r="M516">
        <v>50.756648220017503</v>
      </c>
      <c r="N516">
        <v>1.17671575699613</v>
      </c>
      <c r="O516">
        <v>8.7384982392366197</v>
      </c>
      <c r="P516">
        <v>77.351711633060802</v>
      </c>
      <c r="Q516">
        <v>0.18252273343706099</v>
      </c>
    </row>
    <row r="517" spans="1:17" hidden="1" x14ac:dyDescent="0.3">
      <c r="A517" t="s">
        <v>1157</v>
      </c>
      <c r="B517" t="s">
        <v>1158</v>
      </c>
      <c r="C517" t="s">
        <v>3159</v>
      </c>
      <c r="D517" t="s">
        <v>1159</v>
      </c>
      <c r="E517">
        <v>10697.7</v>
      </c>
      <c r="F517">
        <v>845</v>
      </c>
      <c r="G517">
        <v>990.43370239124602</v>
      </c>
      <c r="H517">
        <v>55.609258156595502</v>
      </c>
      <c r="I517">
        <v>599.22380923801302</v>
      </c>
      <c r="J517">
        <v>1.35410444366205</v>
      </c>
      <c r="K517">
        <v>571.14039521734696</v>
      </c>
      <c r="L517">
        <v>271.99020874546898</v>
      </c>
      <c r="M517">
        <v>96.496904397449001</v>
      </c>
      <c r="N517">
        <v>7.8711162255465997E-2</v>
      </c>
      <c r="O517">
        <v>0.57988165680473702</v>
      </c>
      <c r="P517">
        <v>1155.5720653789001</v>
      </c>
      <c r="Q517">
        <v>0.294147338359671</v>
      </c>
    </row>
    <row r="518" spans="1:17" hidden="1" x14ac:dyDescent="0.3">
      <c r="A518" t="s">
        <v>1160</v>
      </c>
      <c r="B518" t="s">
        <v>1161</v>
      </c>
      <c r="C518" t="s">
        <v>3155</v>
      </c>
      <c r="D518" t="s">
        <v>1162</v>
      </c>
      <c r="E518">
        <v>10661.5345275</v>
      </c>
      <c r="F518">
        <v>1174.6500000000001</v>
      </c>
      <c r="G518">
        <v>-0.84523308713696099</v>
      </c>
      <c r="H518">
        <v>-7.6650124290042196</v>
      </c>
      <c r="I518">
        <v>-9.8454761275927005</v>
      </c>
      <c r="J518">
        <v>1.8511307818098699</v>
      </c>
      <c r="K518">
        <v>1235.19413945213</v>
      </c>
      <c r="M518">
        <v>39.420688807686901</v>
      </c>
      <c r="N518">
        <v>0.65223425729353601</v>
      </c>
      <c r="O518">
        <v>28.285021070105898</v>
      </c>
      <c r="P518">
        <v>46.5473145780051</v>
      </c>
    </row>
    <row r="519" spans="1:17" hidden="1" x14ac:dyDescent="0.3">
      <c r="A519" t="s">
        <v>1163</v>
      </c>
      <c r="B519" t="s">
        <v>1164</v>
      </c>
      <c r="C519" t="s">
        <v>3159</v>
      </c>
      <c r="D519" t="s">
        <v>740</v>
      </c>
      <c r="E519">
        <v>10625.948094249999</v>
      </c>
      <c r="F519">
        <v>524.48</v>
      </c>
      <c r="G519">
        <v>-12.806954211850901</v>
      </c>
      <c r="H519">
        <v>-1.56221963832243</v>
      </c>
      <c r="I519">
        <v>-2.2047447814813701</v>
      </c>
      <c r="J519">
        <v>-4.7596539422822097E-2</v>
      </c>
      <c r="K519">
        <v>522.51662870681196</v>
      </c>
      <c r="L519">
        <v>498.231687675893</v>
      </c>
      <c r="M519">
        <v>77.9215973242584</v>
      </c>
      <c r="N519">
        <v>0.84501104111002201</v>
      </c>
      <c r="O519">
        <v>4.0058724832214798</v>
      </c>
      <c r="P519">
        <v>21.9437340153452</v>
      </c>
      <c r="Q519">
        <v>-1.3416788414562999E-2</v>
      </c>
    </row>
    <row r="520" spans="1:17" hidden="1" x14ac:dyDescent="0.3">
      <c r="A520" t="s">
        <v>1165</v>
      </c>
      <c r="B520" t="s">
        <v>1166</v>
      </c>
      <c r="C520" t="s">
        <v>3159</v>
      </c>
      <c r="D520" t="s">
        <v>166</v>
      </c>
      <c r="E520">
        <v>10521.562896285001</v>
      </c>
      <c r="F520">
        <v>701.05</v>
      </c>
      <c r="G520">
        <v>325.31147977232598</v>
      </c>
      <c r="H520">
        <v>0.77402857512456502</v>
      </c>
      <c r="I520">
        <v>103.889354426834</v>
      </c>
      <c r="J520">
        <v>-3.0144687131361101</v>
      </c>
      <c r="K520">
        <v>713.55785772215302</v>
      </c>
      <c r="L520">
        <v>538.74823400031596</v>
      </c>
      <c r="M520">
        <v>39.7976890441021</v>
      </c>
      <c r="N520">
        <v>0.54605629835038905</v>
      </c>
      <c r="O520">
        <v>20.633335710719599</v>
      </c>
      <c r="P520">
        <v>415.47794117646998</v>
      </c>
      <c r="Q520">
        <v>0.26300588333585501</v>
      </c>
    </row>
    <row r="521" spans="1:17" hidden="1" x14ac:dyDescent="0.3">
      <c r="A521" t="s">
        <v>1167</v>
      </c>
      <c r="B521" t="s">
        <v>1168</v>
      </c>
      <c r="C521" t="s">
        <v>3159</v>
      </c>
      <c r="D521" t="s">
        <v>345</v>
      </c>
      <c r="E521">
        <v>10508.012445</v>
      </c>
      <c r="F521">
        <v>1523.85</v>
      </c>
      <c r="G521">
        <v>42.390000701776898</v>
      </c>
      <c r="H521">
        <v>-9.7515009244009008</v>
      </c>
      <c r="I521">
        <v>63.184661696180001</v>
      </c>
      <c r="J521">
        <v>1.48363812241852</v>
      </c>
      <c r="K521">
        <v>1416.4739896686301</v>
      </c>
      <c r="L521">
        <v>1136.7716806354599</v>
      </c>
      <c r="M521">
        <v>42.7799502034865</v>
      </c>
      <c r="N521">
        <v>0.61495850118108297</v>
      </c>
      <c r="O521">
        <v>14.758670472815499</v>
      </c>
      <c r="P521">
        <v>85.835365853658502</v>
      </c>
      <c r="Q521">
        <v>2.9547500742951E-2</v>
      </c>
    </row>
    <row r="522" spans="1:17" x14ac:dyDescent="0.3">
      <c r="A522" t="s">
        <v>1169</v>
      </c>
      <c r="B522" t="s">
        <v>1170</v>
      </c>
      <c r="C522" t="s">
        <v>3157</v>
      </c>
      <c r="D522" t="s">
        <v>138</v>
      </c>
      <c r="E522">
        <v>10445.25791987</v>
      </c>
      <c r="F522">
        <v>440.45</v>
      </c>
      <c r="G522">
        <v>248.558494317683</v>
      </c>
      <c r="H522">
        <v>-10.3867504103826</v>
      </c>
      <c r="I522">
        <v>87.719577247651699</v>
      </c>
      <c r="J522">
        <v>-2.6898133734919698</v>
      </c>
      <c r="K522">
        <v>452.399855359909</v>
      </c>
      <c r="L522">
        <v>347.84691275355101</v>
      </c>
      <c r="M522">
        <v>35.300790422754098</v>
      </c>
      <c r="N522">
        <v>0.58694142744098499</v>
      </c>
      <c r="O522">
        <v>29.322284027698899</v>
      </c>
      <c r="P522">
        <v>318.479809976247</v>
      </c>
      <c r="Q522">
        <v>0.13834805590338201</v>
      </c>
    </row>
    <row r="523" spans="1:17" x14ac:dyDescent="0.3">
      <c r="A523" t="s">
        <v>1171</v>
      </c>
      <c r="B523" t="s">
        <v>1172</v>
      </c>
      <c r="C523" t="s">
        <v>3151</v>
      </c>
      <c r="D523" t="s">
        <v>501</v>
      </c>
      <c r="E523">
        <v>10417.265280199999</v>
      </c>
      <c r="F523">
        <v>326.60000000000002</v>
      </c>
      <c r="G523">
        <v>-18.454599018078</v>
      </c>
      <c r="H523">
        <v>-81.620271388057802</v>
      </c>
      <c r="I523">
        <v>-1.1561499405793501</v>
      </c>
      <c r="J523">
        <v>-78.533478897145798</v>
      </c>
      <c r="K523">
        <v>319.01316989440198</v>
      </c>
      <c r="L523">
        <v>299.88260159597098</v>
      </c>
      <c r="M523">
        <v>48.023267597747498</v>
      </c>
      <c r="N523">
        <v>1.1269080091538899</v>
      </c>
      <c r="O523">
        <v>11.573790569503901</v>
      </c>
      <c r="P523">
        <v>34.624896949711399</v>
      </c>
      <c r="Q523">
        <v>2.3371573113334002E-2</v>
      </c>
    </row>
    <row r="524" spans="1:17" x14ac:dyDescent="0.3">
      <c r="A524" t="s">
        <v>1173</v>
      </c>
      <c r="B524" t="s">
        <v>1174</v>
      </c>
      <c r="C524" t="s">
        <v>3151</v>
      </c>
      <c r="D524" t="s">
        <v>124</v>
      </c>
      <c r="E524">
        <v>10327.291846079999</v>
      </c>
      <c r="F524">
        <v>1214.4000000000001</v>
      </c>
      <c r="G524">
        <v>33.848777259137002</v>
      </c>
      <c r="H524">
        <v>-4.13183278047741</v>
      </c>
      <c r="I524">
        <v>32.983423833036902</v>
      </c>
      <c r="J524">
        <v>-0.19754443129329899</v>
      </c>
      <c r="K524">
        <v>1201.6111352773901</v>
      </c>
      <c r="L524">
        <v>1006.94448477567</v>
      </c>
      <c r="M524">
        <v>35.327954233410701</v>
      </c>
      <c r="N524">
        <v>0.36734926914509097</v>
      </c>
      <c r="O524">
        <v>13.961627140974899</v>
      </c>
      <c r="P524">
        <v>75.2254527090397</v>
      </c>
      <c r="Q524">
        <v>1.1945473086001E-2</v>
      </c>
    </row>
    <row r="525" spans="1:17" x14ac:dyDescent="0.3">
      <c r="A525" t="s">
        <v>1175</v>
      </c>
      <c r="B525" t="s">
        <v>1176</v>
      </c>
      <c r="C525" t="s">
        <v>3158</v>
      </c>
      <c r="D525" t="s">
        <v>378</v>
      </c>
      <c r="E525">
        <v>10315.464093799999</v>
      </c>
      <c r="F525">
        <v>186.98</v>
      </c>
      <c r="G525">
        <v>14.983546417284201</v>
      </c>
      <c r="H525">
        <v>-8.0568182912859001</v>
      </c>
      <c r="I525">
        <v>25.323315318668399</v>
      </c>
      <c r="J525">
        <v>-3.7053014969319999</v>
      </c>
      <c r="K525">
        <v>197.166987191065</v>
      </c>
      <c r="L525">
        <v>169.391198644719</v>
      </c>
      <c r="M525">
        <v>25.43608884599</v>
      </c>
      <c r="N525">
        <v>0.22932670386127399</v>
      </c>
      <c r="O525">
        <v>31.030056690555099</v>
      </c>
      <c r="P525">
        <v>58.996598639455698</v>
      </c>
      <c r="Q525">
        <v>9.9010742596744999E-2</v>
      </c>
    </row>
    <row r="526" spans="1:17" hidden="1" x14ac:dyDescent="0.3">
      <c r="A526" t="s">
        <v>1177</v>
      </c>
      <c r="B526" t="s">
        <v>1178</v>
      </c>
      <c r="C526" t="s">
        <v>3159</v>
      </c>
      <c r="D526" t="s">
        <v>21</v>
      </c>
      <c r="E526">
        <v>10264.290949349999</v>
      </c>
      <c r="F526">
        <v>1858.95</v>
      </c>
      <c r="G526">
        <v>181.60225458881601</v>
      </c>
      <c r="H526">
        <v>10.8331978434482</v>
      </c>
      <c r="I526">
        <v>68.453945586948507</v>
      </c>
      <c r="J526">
        <v>-2.1118089848439299</v>
      </c>
      <c r="K526">
        <v>1691.3446477233001</v>
      </c>
      <c r="L526">
        <v>1283.1036938044599</v>
      </c>
      <c r="M526">
        <v>48.289192080385</v>
      </c>
      <c r="N526">
        <v>1.16049133576414</v>
      </c>
      <c r="O526">
        <v>7.14381774657737</v>
      </c>
      <c r="P526">
        <v>232.549194991055</v>
      </c>
      <c r="Q526">
        <v>0.26489191841746001</v>
      </c>
    </row>
    <row r="527" spans="1:17" x14ac:dyDescent="0.3">
      <c r="A527" t="s">
        <v>1179</v>
      </c>
      <c r="B527" t="s">
        <v>1180</v>
      </c>
      <c r="C527" t="s">
        <v>3157</v>
      </c>
      <c r="D527" t="s">
        <v>138</v>
      </c>
      <c r="E527">
        <v>10254.5368106039</v>
      </c>
      <c r="F527">
        <v>190.44</v>
      </c>
      <c r="G527">
        <v>-7.3081124396743702</v>
      </c>
      <c r="H527">
        <v>-10.486627861363001</v>
      </c>
      <c r="I527">
        <v>-39.627757571616797</v>
      </c>
      <c r="J527">
        <v>-3.5342204294343902</v>
      </c>
      <c r="K527">
        <v>200.571374323816</v>
      </c>
      <c r="L527">
        <v>198.09254211060701</v>
      </c>
      <c r="M527">
        <v>37.248083066354297</v>
      </c>
      <c r="N527">
        <v>0.430909493457523</v>
      </c>
      <c r="O527">
        <v>49.600924175593299</v>
      </c>
      <c r="P527">
        <v>40.494282552563597</v>
      </c>
      <c r="Q527">
        <v>0.15256690280726001</v>
      </c>
    </row>
    <row r="528" spans="1:17" x14ac:dyDescent="0.3">
      <c r="A528" t="s">
        <v>1181</v>
      </c>
      <c r="B528" t="s">
        <v>1182</v>
      </c>
      <c r="C528" t="s">
        <v>3151</v>
      </c>
      <c r="D528" t="s">
        <v>289</v>
      </c>
      <c r="E528">
        <v>10246.7229206429</v>
      </c>
      <c r="F528">
        <v>129.41</v>
      </c>
      <c r="G528">
        <v>-14.923472403500099</v>
      </c>
      <c r="H528">
        <v>6.0731236716299902E-2</v>
      </c>
      <c r="I528">
        <v>-15.2488464663075</v>
      </c>
      <c r="J528">
        <v>-2.30099638670568</v>
      </c>
      <c r="K528">
        <v>135.525717258443</v>
      </c>
      <c r="L528">
        <v>132.552168856431</v>
      </c>
      <c r="M528">
        <v>42.789198275922899</v>
      </c>
      <c r="N528">
        <v>0.99836065246889705</v>
      </c>
      <c r="O528">
        <v>22.092573989645299</v>
      </c>
      <c r="P528">
        <v>28.4466501240694</v>
      </c>
      <c r="Q528">
        <v>0.13525300953012001</v>
      </c>
    </row>
    <row r="529" spans="1:17" x14ac:dyDescent="0.3">
      <c r="A529" t="s">
        <v>1183</v>
      </c>
      <c r="B529" t="s">
        <v>1184</v>
      </c>
      <c r="C529" t="s">
        <v>635</v>
      </c>
      <c r="D529" t="s">
        <v>483</v>
      </c>
      <c r="E529">
        <v>10231.044228659999</v>
      </c>
      <c r="F529">
        <v>390.9</v>
      </c>
      <c r="G529">
        <v>101.651166855393</v>
      </c>
      <c r="H529">
        <v>-0.34217128199178098</v>
      </c>
      <c r="I529">
        <v>38.082431368519103</v>
      </c>
      <c r="J529">
        <v>-0.93890497626853697</v>
      </c>
      <c r="K529">
        <v>386.96239880872201</v>
      </c>
      <c r="L529">
        <v>322.68311663525702</v>
      </c>
      <c r="M529">
        <v>41.788150261699997</v>
      </c>
      <c r="N529">
        <v>0.56736291631428903</v>
      </c>
      <c r="O529">
        <v>7.7769250447685003</v>
      </c>
      <c r="P529">
        <v>151.38263665594801</v>
      </c>
      <c r="Q529">
        <v>0.173088608656672</v>
      </c>
    </row>
    <row r="530" spans="1:17" x14ac:dyDescent="0.3">
      <c r="A530" t="s">
        <v>1185</v>
      </c>
      <c r="B530" t="s">
        <v>1186</v>
      </c>
      <c r="C530" t="s">
        <v>3146</v>
      </c>
      <c r="D530" t="s">
        <v>988</v>
      </c>
      <c r="E530">
        <v>10184.2279612</v>
      </c>
      <c r="F530">
        <v>465.25</v>
      </c>
      <c r="G530">
        <v>5.2416916743689299</v>
      </c>
      <c r="H530">
        <v>19.099533080554998</v>
      </c>
      <c r="I530">
        <v>28.061841913012199</v>
      </c>
      <c r="J530">
        <v>-1.3195797668642599</v>
      </c>
      <c r="K530">
        <v>423.215984922178</v>
      </c>
      <c r="L530">
        <v>373.36701894417598</v>
      </c>
      <c r="M530">
        <v>59.066123018018203</v>
      </c>
      <c r="N530">
        <v>1.1276176875235899</v>
      </c>
      <c r="O530">
        <v>4.0300913487372396</v>
      </c>
      <c r="P530">
        <v>73.925233644859802</v>
      </c>
      <c r="Q530">
        <v>0.10337756781239001</v>
      </c>
    </row>
    <row r="531" spans="1:17" x14ac:dyDescent="0.3">
      <c r="A531" t="s">
        <v>1187</v>
      </c>
      <c r="B531" t="s">
        <v>1188</v>
      </c>
      <c r="C531" t="s">
        <v>3144</v>
      </c>
      <c r="D531" t="s">
        <v>417</v>
      </c>
      <c r="E531">
        <v>10166.640510444</v>
      </c>
      <c r="F531">
        <v>113.08</v>
      </c>
      <c r="G531">
        <v>72.223882542872403</v>
      </c>
      <c r="H531">
        <v>62.294214694291597</v>
      </c>
      <c r="I531">
        <v>39.113250425628898</v>
      </c>
      <c r="J531">
        <v>9.7829772309682905</v>
      </c>
      <c r="K531">
        <v>88.924708562506794</v>
      </c>
      <c r="L531">
        <v>74.102808399347097</v>
      </c>
      <c r="M531">
        <v>58.439225808196802</v>
      </c>
      <c r="N531">
        <v>1.21140359873554</v>
      </c>
      <c r="O531">
        <v>10.3643438273788</v>
      </c>
      <c r="P531">
        <v>117.461538461538</v>
      </c>
      <c r="Q531">
        <v>9.9540472271628003E-2</v>
      </c>
    </row>
    <row r="532" spans="1:17" x14ac:dyDescent="0.3">
      <c r="A532" t="s">
        <v>1189</v>
      </c>
      <c r="B532" t="s">
        <v>1190</v>
      </c>
      <c r="C532" t="s">
        <v>3154</v>
      </c>
      <c r="D532" t="s">
        <v>1191</v>
      </c>
      <c r="E532">
        <v>10096.352518784999</v>
      </c>
      <c r="F532">
        <v>928.85</v>
      </c>
      <c r="G532">
        <v>-45.923879571019299</v>
      </c>
      <c r="H532">
        <v>-4.0167043857896596</v>
      </c>
      <c r="I532">
        <v>-18.266893368105102</v>
      </c>
      <c r="J532">
        <v>2.1275079562029902</v>
      </c>
      <c r="K532">
        <v>951.67157527307302</v>
      </c>
      <c r="L532">
        <v>1006.5266574659601</v>
      </c>
      <c r="M532">
        <v>42.841692646056401</v>
      </c>
      <c r="N532">
        <v>0.50639176130133801</v>
      </c>
      <c r="O532">
        <v>39.635032567152898</v>
      </c>
      <c r="P532">
        <v>8.7646370023419102</v>
      </c>
      <c r="Q532">
        <v>-6.1151087126810999E-2</v>
      </c>
    </row>
    <row r="533" spans="1:17" x14ac:dyDescent="0.3">
      <c r="A533" t="s">
        <v>1192</v>
      </c>
      <c r="B533" t="s">
        <v>1193</v>
      </c>
      <c r="C533" t="s">
        <v>3153</v>
      </c>
      <c r="D533" t="s">
        <v>78</v>
      </c>
      <c r="E533">
        <v>10040.727195330001</v>
      </c>
      <c r="F533">
        <v>1303.9000000000001</v>
      </c>
      <c r="G533">
        <v>-25.506930375647901</v>
      </c>
      <c r="H533">
        <v>-5.9592158135114497</v>
      </c>
      <c r="I533">
        <v>-23.2472561241302</v>
      </c>
      <c r="J533">
        <v>1.2867240438716701</v>
      </c>
      <c r="K533">
        <v>1405.0869108289901</v>
      </c>
      <c r="L533">
        <v>1423.8447883746101</v>
      </c>
      <c r="M533">
        <v>36.551998594102898</v>
      </c>
      <c r="N533">
        <v>0.63629064165826099</v>
      </c>
      <c r="O533">
        <v>38.200782268578799</v>
      </c>
      <c r="P533">
        <v>14.593311947971999</v>
      </c>
      <c r="Q533">
        <v>-1.5694921689764E-2</v>
      </c>
    </row>
    <row r="534" spans="1:17" x14ac:dyDescent="0.3">
      <c r="A534" t="s">
        <v>1194</v>
      </c>
      <c r="B534" t="s">
        <v>1195</v>
      </c>
      <c r="C534" t="s">
        <v>3146</v>
      </c>
      <c r="D534" t="s">
        <v>118</v>
      </c>
      <c r="E534">
        <v>10025.085965439999</v>
      </c>
      <c r="F534">
        <v>1705.6</v>
      </c>
      <c r="G534">
        <v>36.5615912699622</v>
      </c>
      <c r="H534">
        <v>30.8880223085079</v>
      </c>
      <c r="I534">
        <v>55.783644701265501</v>
      </c>
      <c r="J534">
        <v>12.338219723104</v>
      </c>
      <c r="K534">
        <v>1481.3012070085199</v>
      </c>
      <c r="L534">
        <v>1268.12163446713</v>
      </c>
      <c r="M534">
        <v>63.542717565864898</v>
      </c>
      <c r="N534">
        <v>1.8498352337243</v>
      </c>
      <c r="O534">
        <v>8.4017354596622909</v>
      </c>
      <c r="P534">
        <v>85.795206971677501</v>
      </c>
      <c r="Q534">
        <v>0.17293091519975601</v>
      </c>
    </row>
    <row r="535" spans="1:17" x14ac:dyDescent="0.3">
      <c r="A535" t="s">
        <v>1196</v>
      </c>
      <c r="B535" t="s">
        <v>1197</v>
      </c>
      <c r="C535" t="s">
        <v>3151</v>
      </c>
      <c r="D535" t="s">
        <v>835</v>
      </c>
      <c r="E535">
        <v>10023.359479892</v>
      </c>
      <c r="F535">
        <v>215.38</v>
      </c>
      <c r="G535">
        <v>45.121861582707801</v>
      </c>
      <c r="H535">
        <v>-1.56689456520101</v>
      </c>
      <c r="I535">
        <v>29.178787328078901</v>
      </c>
      <c r="J535">
        <v>-6.1983978390458896</v>
      </c>
      <c r="K535">
        <v>222.64050781192</v>
      </c>
      <c r="L535">
        <v>192.526495187976</v>
      </c>
      <c r="M535">
        <v>46.626233233534599</v>
      </c>
      <c r="N535">
        <v>0.93619463568251304</v>
      </c>
      <c r="O535">
        <v>22.5740551583248</v>
      </c>
      <c r="P535">
        <v>89.678555702333696</v>
      </c>
      <c r="Q535">
        <v>0.129755777781943</v>
      </c>
    </row>
    <row r="536" spans="1:17" x14ac:dyDescent="0.3">
      <c r="A536" t="s">
        <v>1198</v>
      </c>
      <c r="B536" t="s">
        <v>1199</v>
      </c>
      <c r="C536" t="s">
        <v>3146</v>
      </c>
      <c r="D536" t="s">
        <v>223</v>
      </c>
      <c r="E536">
        <v>9975.2032636000004</v>
      </c>
      <c r="F536">
        <v>747.05</v>
      </c>
      <c r="G536">
        <v>-16.851694195106901</v>
      </c>
      <c r="H536">
        <v>12.0370862919185</v>
      </c>
      <c r="I536">
        <v>12.191991075070201</v>
      </c>
      <c r="J536">
        <v>6.8760881902759303</v>
      </c>
      <c r="K536">
        <v>674.86814507173199</v>
      </c>
      <c r="L536">
        <v>627.29850075932302</v>
      </c>
      <c r="M536">
        <v>53.739696796411998</v>
      </c>
      <c r="N536">
        <v>2.4319126930605499</v>
      </c>
      <c r="O536">
        <v>14.450170671307101</v>
      </c>
      <c r="P536">
        <v>35.433284989122498</v>
      </c>
      <c r="Q536">
        <v>7.2959625497116001E-2</v>
      </c>
    </row>
    <row r="537" spans="1:17" x14ac:dyDescent="0.3">
      <c r="A537" t="s">
        <v>1200</v>
      </c>
      <c r="B537" t="s">
        <v>1201</v>
      </c>
      <c r="C537" t="s">
        <v>3146</v>
      </c>
      <c r="D537" t="s">
        <v>988</v>
      </c>
      <c r="E537">
        <v>9965.5891171860003</v>
      </c>
      <c r="F537">
        <v>46.82</v>
      </c>
      <c r="G537">
        <v>-39.906389473066099</v>
      </c>
      <c r="H537">
        <v>-0.47881899763632102</v>
      </c>
      <c r="I537">
        <v>-4.4511334663411697</v>
      </c>
      <c r="J537">
        <v>-4.0756691488043701</v>
      </c>
      <c r="K537">
        <v>47.618785211085502</v>
      </c>
      <c r="L537">
        <v>46.809735062434299</v>
      </c>
      <c r="M537">
        <v>40.048173529060101</v>
      </c>
      <c r="N537">
        <v>0.71814599424844905</v>
      </c>
      <c r="O537">
        <v>22.276804784280198</v>
      </c>
      <c r="P537">
        <v>28.098495212038301</v>
      </c>
      <c r="Q537">
        <v>4.7634522386662999E-2</v>
      </c>
    </row>
    <row r="538" spans="1:17" hidden="1" x14ac:dyDescent="0.3">
      <c r="A538" t="s">
        <v>1202</v>
      </c>
      <c r="B538" t="s">
        <v>1203</v>
      </c>
      <c r="C538" t="s">
        <v>3159</v>
      </c>
      <c r="D538" t="s">
        <v>62</v>
      </c>
      <c r="E538">
        <v>9942.6566223459995</v>
      </c>
      <c r="F538">
        <v>139.09</v>
      </c>
      <c r="G538">
        <v>250.10427256511801</v>
      </c>
      <c r="H538">
        <v>35.753920313214003</v>
      </c>
      <c r="I538">
        <v>175.03905620010701</v>
      </c>
      <c r="J538">
        <v>1.0444177313826</v>
      </c>
      <c r="K538">
        <v>110.630635332712</v>
      </c>
      <c r="L538">
        <v>75.5342452176384</v>
      </c>
      <c r="M538">
        <v>63.054487357270602</v>
      </c>
      <c r="N538">
        <v>1.5428090022974901</v>
      </c>
      <c r="O538">
        <v>11.1007261485369</v>
      </c>
      <c r="P538">
        <v>368.31649831649798</v>
      </c>
      <c r="Q538">
        <v>0.11907303152202001</v>
      </c>
    </row>
    <row r="539" spans="1:17" x14ac:dyDescent="0.3">
      <c r="A539" t="s">
        <v>1204</v>
      </c>
      <c r="B539" t="s">
        <v>1205</v>
      </c>
      <c r="C539" t="s">
        <v>3145</v>
      </c>
      <c r="D539" t="s">
        <v>21</v>
      </c>
      <c r="E539">
        <v>9914.4210831050004</v>
      </c>
      <c r="F539">
        <v>1574.65</v>
      </c>
      <c r="G539">
        <v>-26.8298588255124</v>
      </c>
      <c r="H539">
        <v>-3.4729639621989099</v>
      </c>
      <c r="I539">
        <v>-11.0883251199275</v>
      </c>
      <c r="J539">
        <v>1.6774141303969199</v>
      </c>
      <c r="K539">
        <v>1603.7165977009199</v>
      </c>
      <c r="L539">
        <v>1580.16748308508</v>
      </c>
      <c r="M539">
        <v>44.986839900849901</v>
      </c>
      <c r="N539">
        <v>0.25821327575465203</v>
      </c>
      <c r="O539">
        <v>23.3575715238306</v>
      </c>
      <c r="P539">
        <v>13.6070127340283</v>
      </c>
      <c r="Q539">
        <v>-6.3630843782388993E-2</v>
      </c>
    </row>
    <row r="540" spans="1:17" x14ac:dyDescent="0.3">
      <c r="A540" t="s">
        <v>1206</v>
      </c>
      <c r="B540" t="s">
        <v>1207</v>
      </c>
      <c r="C540" t="s">
        <v>3147</v>
      </c>
      <c r="D540" t="s">
        <v>999</v>
      </c>
      <c r="E540">
        <v>9893.3955705000008</v>
      </c>
      <c r="F540">
        <v>1345.5</v>
      </c>
      <c r="G540">
        <v>43.846787351514799</v>
      </c>
      <c r="H540">
        <v>2.8527851035168199</v>
      </c>
      <c r="I540">
        <v>41.837954141278999</v>
      </c>
      <c r="J540">
        <v>0.97729284945914996</v>
      </c>
      <c r="K540">
        <v>1371.0995661491299</v>
      </c>
      <c r="L540">
        <v>1127.1878709193199</v>
      </c>
      <c r="M540">
        <v>33.1662951168204</v>
      </c>
      <c r="N540">
        <v>0.69861552759296897</v>
      </c>
      <c r="O540">
        <v>18.264585655889999</v>
      </c>
      <c r="P540">
        <v>105.106707317073</v>
      </c>
      <c r="Q540">
        <v>5.5456215918735001E-2</v>
      </c>
    </row>
    <row r="541" spans="1:17" x14ac:dyDescent="0.3">
      <c r="A541" t="s">
        <v>1208</v>
      </c>
      <c r="B541" t="s">
        <v>1209</v>
      </c>
      <c r="C541" t="s">
        <v>3158</v>
      </c>
      <c r="D541" t="s">
        <v>378</v>
      </c>
      <c r="E541">
        <v>9881.0262283350003</v>
      </c>
      <c r="F541">
        <v>672.45</v>
      </c>
      <c r="G541">
        <v>-21.897168375125901</v>
      </c>
      <c r="H541">
        <v>-0.60820967794622205</v>
      </c>
      <c r="I541">
        <v>-1.9702559518226299</v>
      </c>
      <c r="J541">
        <v>0.48016955181149501</v>
      </c>
      <c r="K541">
        <v>678.48576443598097</v>
      </c>
      <c r="L541">
        <v>672.394741359308</v>
      </c>
      <c r="M541">
        <v>43.043056504674901</v>
      </c>
      <c r="N541">
        <v>0.70936609339343903</v>
      </c>
      <c r="O541">
        <v>21.1837311324261</v>
      </c>
      <c r="P541">
        <v>13.9263024142312</v>
      </c>
      <c r="Q541">
        <v>7.5461292048981998E-2</v>
      </c>
    </row>
    <row r="542" spans="1:17" hidden="1" x14ac:dyDescent="0.3">
      <c r="A542" t="s">
        <v>1210</v>
      </c>
      <c r="B542" t="s">
        <v>1211</v>
      </c>
      <c r="C542" t="s">
        <v>3159</v>
      </c>
      <c r="D542" t="s">
        <v>57</v>
      </c>
      <c r="E542">
        <v>9871.2602025399992</v>
      </c>
      <c r="F542">
        <v>7491.7</v>
      </c>
      <c r="G542">
        <v>69.3884595113866</v>
      </c>
      <c r="H542">
        <v>-10.498296944859201</v>
      </c>
      <c r="I542">
        <v>0.16164152458200001</v>
      </c>
      <c r="J542">
        <v>-6.5154805124919299</v>
      </c>
      <c r="K542">
        <v>8383.1308327315292</v>
      </c>
      <c r="L542">
        <v>7094.83226688182</v>
      </c>
      <c r="M542">
        <v>20.513915156735202</v>
      </c>
      <c r="N542">
        <v>0.93923146598955498</v>
      </c>
      <c r="O542">
        <v>37.189823404567697</v>
      </c>
      <c r="P542">
        <v>135.48437794681499</v>
      </c>
      <c r="Q542">
        <v>0.14538528486819999</v>
      </c>
    </row>
    <row r="543" spans="1:17" x14ac:dyDescent="0.3">
      <c r="A543" t="s">
        <v>1212</v>
      </c>
      <c r="B543" t="s">
        <v>1213</v>
      </c>
      <c r="C543" t="s">
        <v>3147</v>
      </c>
      <c r="D543" t="s">
        <v>46</v>
      </c>
      <c r="E543">
        <v>9794.0949357600002</v>
      </c>
      <c r="F543">
        <v>6195.6</v>
      </c>
      <c r="G543">
        <v>10.7049371861106</v>
      </c>
      <c r="H543">
        <v>10.3738267509958</v>
      </c>
      <c r="I543">
        <v>16.893324849769702</v>
      </c>
      <c r="J543">
        <v>-6.39567376751023</v>
      </c>
      <c r="K543">
        <v>6017.49400633204</v>
      </c>
      <c r="L543">
        <v>5133.6507445622801</v>
      </c>
      <c r="M543">
        <v>37.732781625284197</v>
      </c>
      <c r="N543">
        <v>0.99839359502588698</v>
      </c>
      <c r="O543">
        <v>20.2466266382594</v>
      </c>
      <c r="P543">
        <v>84.121606561761695</v>
      </c>
      <c r="Q543">
        <v>0.22157691038871</v>
      </c>
    </row>
    <row r="544" spans="1:17" x14ac:dyDescent="0.3">
      <c r="A544" t="s">
        <v>1214</v>
      </c>
      <c r="B544" t="s">
        <v>1215</v>
      </c>
      <c r="C544" t="s">
        <v>3155</v>
      </c>
      <c r="D544" t="s">
        <v>220</v>
      </c>
      <c r="E544">
        <v>9731.6583371399993</v>
      </c>
      <c r="F544">
        <v>498.1</v>
      </c>
      <c r="G544">
        <v>-27.77311500846</v>
      </c>
      <c r="H544">
        <v>-6.6515551225901497</v>
      </c>
      <c r="I544">
        <v>-31.462758845823402</v>
      </c>
      <c r="J544">
        <v>-1.6747417101841</v>
      </c>
      <c r="K544">
        <v>534.29501636564999</v>
      </c>
      <c r="L544">
        <v>544.222910580134</v>
      </c>
      <c r="M544">
        <v>21.685336289620199</v>
      </c>
      <c r="N544">
        <v>0.484065374452398</v>
      </c>
      <c r="O544">
        <v>42.421200562136001</v>
      </c>
      <c r="P544">
        <v>14.7167204053431</v>
      </c>
      <c r="Q544">
        <v>-5.0142536581398001E-2</v>
      </c>
    </row>
    <row r="545" spans="1:17" hidden="1" x14ac:dyDescent="0.3">
      <c r="A545" t="s">
        <v>1216</v>
      </c>
      <c r="B545" t="s">
        <v>1217</v>
      </c>
      <c r="C545" t="s">
        <v>3159</v>
      </c>
      <c r="D545" t="s">
        <v>250</v>
      </c>
      <c r="E545">
        <v>9718.5291964949993</v>
      </c>
      <c r="F545">
        <v>347.45</v>
      </c>
      <c r="G545">
        <v>-16.519270449427601</v>
      </c>
      <c r="H545">
        <v>13.4832994260804</v>
      </c>
      <c r="I545">
        <v>-1.56484847105963</v>
      </c>
      <c r="J545">
        <v>-5.6422275764439096</v>
      </c>
      <c r="M545">
        <v>57.202752637432198</v>
      </c>
      <c r="O545">
        <v>7.0225931788746498</v>
      </c>
      <c r="P545">
        <v>23.187378124445999</v>
      </c>
    </row>
    <row r="546" spans="1:17" hidden="1" x14ac:dyDescent="0.3">
      <c r="A546" t="s">
        <v>1218</v>
      </c>
      <c r="B546" t="s">
        <v>1219</v>
      </c>
      <c r="C546" t="s">
        <v>3159</v>
      </c>
      <c r="D546" t="s">
        <v>206</v>
      </c>
      <c r="E546">
        <v>9718.0519217599995</v>
      </c>
      <c r="F546">
        <v>2206.15</v>
      </c>
      <c r="G546">
        <v>68.920105168840905</v>
      </c>
      <c r="H546">
        <v>15.7189370161613</v>
      </c>
      <c r="I546">
        <v>26.6117347472</v>
      </c>
      <c r="J546">
        <v>3.4894255445794902</v>
      </c>
      <c r="K546">
        <v>2014.91697234969</v>
      </c>
      <c r="L546">
        <v>1756.4211172158</v>
      </c>
      <c r="M546">
        <v>68.518941070573604</v>
      </c>
      <c r="N546">
        <v>1.60667642643995</v>
      </c>
      <c r="O546">
        <v>3.5605013258391098</v>
      </c>
      <c r="P546">
        <v>132.49552112972901</v>
      </c>
      <c r="Q546">
        <v>0.15113363391172399</v>
      </c>
    </row>
    <row r="547" spans="1:17" hidden="1" x14ac:dyDescent="0.3">
      <c r="A547" t="s">
        <v>1220</v>
      </c>
      <c r="B547" t="s">
        <v>1221</v>
      </c>
      <c r="C547" t="s">
        <v>3159</v>
      </c>
      <c r="D547" t="s">
        <v>138</v>
      </c>
      <c r="E547">
        <v>9717.1900299270001</v>
      </c>
      <c r="F547">
        <v>269.76</v>
      </c>
      <c r="G547">
        <v>-16.493848817732601</v>
      </c>
      <c r="H547">
        <v>-3.3940986015971601</v>
      </c>
      <c r="I547">
        <v>-3.7190693988652299</v>
      </c>
      <c r="J547">
        <v>1.5897065379028801</v>
      </c>
      <c r="K547">
        <v>266.871718232717</v>
      </c>
      <c r="L547">
        <v>260.75976442523603</v>
      </c>
      <c r="M547">
        <v>22.227502817667499</v>
      </c>
      <c r="N547">
        <v>1.2717231144460801</v>
      </c>
      <c r="O547">
        <v>1.9647093712929999</v>
      </c>
      <c r="P547">
        <v>16.225764756570399</v>
      </c>
    </row>
    <row r="548" spans="1:17" hidden="1" x14ac:dyDescent="0.3">
      <c r="A548" t="s">
        <v>1222</v>
      </c>
      <c r="B548" t="s">
        <v>1223</v>
      </c>
      <c r="C548" t="s">
        <v>3159</v>
      </c>
      <c r="D548" t="s">
        <v>232</v>
      </c>
      <c r="E548">
        <v>9680.4677171999992</v>
      </c>
      <c r="F548">
        <v>2337.9</v>
      </c>
      <c r="G548">
        <v>80.431218407348496</v>
      </c>
      <c r="H548">
        <v>-1.3279412920174301</v>
      </c>
      <c r="I548">
        <v>66.609696298648402</v>
      </c>
      <c r="J548">
        <v>-2.0167281212443999</v>
      </c>
      <c r="K548">
        <v>2228.7184055795301</v>
      </c>
      <c r="L548">
        <v>1727.1744878326199</v>
      </c>
      <c r="M548">
        <v>42.331230610374497</v>
      </c>
      <c r="N548">
        <v>0.66114004625741496</v>
      </c>
      <c r="O548">
        <v>17.100816972496599</v>
      </c>
      <c r="P548">
        <v>117.357753811826</v>
      </c>
      <c r="Q548">
        <v>0.176094534853766</v>
      </c>
    </row>
    <row r="549" spans="1:17" x14ac:dyDescent="0.3">
      <c r="A549" t="s">
        <v>1224</v>
      </c>
      <c r="B549" t="s">
        <v>1225</v>
      </c>
      <c r="C549" t="s">
        <v>3144</v>
      </c>
      <c r="D549" t="s">
        <v>548</v>
      </c>
      <c r="E549">
        <v>9657.1383899199991</v>
      </c>
      <c r="F549">
        <v>1084.3</v>
      </c>
      <c r="G549">
        <v>1.57022206725253</v>
      </c>
      <c r="H549">
        <v>7.2969118703190698</v>
      </c>
      <c r="I549">
        <v>16.226039103236399</v>
      </c>
      <c r="J549">
        <v>-1.55691250549048</v>
      </c>
      <c r="K549">
        <v>1054.9382617613501</v>
      </c>
      <c r="L549">
        <v>962.12304372995595</v>
      </c>
      <c r="M549">
        <v>43.722114933573998</v>
      </c>
      <c r="N549">
        <v>0.82751641257619302</v>
      </c>
      <c r="O549">
        <v>12.427372498385999</v>
      </c>
      <c r="P549">
        <v>39.612438035150902</v>
      </c>
      <c r="Q549">
        <v>7.0018155534802007E-2</v>
      </c>
    </row>
    <row r="550" spans="1:17" hidden="1" x14ac:dyDescent="0.3">
      <c r="A550" t="s">
        <v>1226</v>
      </c>
      <c r="B550" t="s">
        <v>1227</v>
      </c>
      <c r="C550" t="s">
        <v>3159</v>
      </c>
      <c r="D550" t="s">
        <v>257</v>
      </c>
      <c r="E550">
        <v>9647.1822196800003</v>
      </c>
      <c r="F550">
        <v>80.12</v>
      </c>
      <c r="G550">
        <v>88.984281260140904</v>
      </c>
      <c r="H550">
        <v>-11.235646402403001</v>
      </c>
      <c r="I550">
        <v>50.347019085332498</v>
      </c>
      <c r="J550">
        <v>-1.2970583470356201</v>
      </c>
      <c r="K550">
        <v>82.049653974870196</v>
      </c>
      <c r="L550">
        <v>64.952786030470193</v>
      </c>
      <c r="M550">
        <v>26.076268035785802</v>
      </c>
      <c r="N550">
        <v>0.39994173257634502</v>
      </c>
      <c r="O550">
        <v>31.053419870194698</v>
      </c>
      <c r="P550">
        <v>137.74480712166101</v>
      </c>
      <c r="Q550">
        <v>0.101053886985201</v>
      </c>
    </row>
    <row r="551" spans="1:17" x14ac:dyDescent="0.3">
      <c r="A551" t="s">
        <v>1228</v>
      </c>
      <c r="B551" t="s">
        <v>1229</v>
      </c>
      <c r="C551" t="s">
        <v>3161</v>
      </c>
      <c r="D551" t="s">
        <v>1230</v>
      </c>
      <c r="E551">
        <v>9646.1487144000002</v>
      </c>
      <c r="F551">
        <v>501.6</v>
      </c>
      <c r="G551">
        <v>-0.49297240002119402</v>
      </c>
      <c r="H551">
        <v>-1.3329013187218099E-2</v>
      </c>
      <c r="I551">
        <v>23.8879287474692</v>
      </c>
      <c r="J551">
        <v>0.305187670796642</v>
      </c>
      <c r="K551">
        <v>513.00483048181104</v>
      </c>
      <c r="L551">
        <v>456.07200008822201</v>
      </c>
      <c r="M551">
        <v>39.526127853206802</v>
      </c>
      <c r="N551">
        <v>0.46509075788045601</v>
      </c>
      <c r="O551">
        <v>15.9090909090908</v>
      </c>
      <c r="P551">
        <v>62.015503875968903</v>
      </c>
      <c r="Q551">
        <v>2.7696976431642002E-2</v>
      </c>
    </row>
    <row r="552" spans="1:17" x14ac:dyDescent="0.3">
      <c r="A552" t="s">
        <v>1231</v>
      </c>
      <c r="B552" t="s">
        <v>1232</v>
      </c>
      <c r="C552" t="s">
        <v>3147</v>
      </c>
      <c r="D552" t="s">
        <v>46</v>
      </c>
      <c r="E552">
        <v>9611.1924550000003</v>
      </c>
      <c r="F552">
        <v>341.75</v>
      </c>
      <c r="G552">
        <v>-1.2701857124006599</v>
      </c>
      <c r="H552">
        <v>-7.5647640318492897</v>
      </c>
      <c r="I552">
        <v>14.048401355562</v>
      </c>
      <c r="J552">
        <v>5.8249760378213198</v>
      </c>
      <c r="K552">
        <v>345.79074060280999</v>
      </c>
      <c r="L552">
        <v>309.11265008397498</v>
      </c>
      <c r="M552">
        <v>48.512400797480602</v>
      </c>
      <c r="N552">
        <v>0.47737108761625102</v>
      </c>
      <c r="O552">
        <v>21.550841258229699</v>
      </c>
      <c r="P552">
        <v>44.350580781414997</v>
      </c>
      <c r="Q552">
        <v>-7.7367084653849998E-3</v>
      </c>
    </row>
    <row r="553" spans="1:17" hidden="1" x14ac:dyDescent="0.3">
      <c r="A553" t="s">
        <v>1233</v>
      </c>
      <c r="B553" t="s">
        <v>1234</v>
      </c>
      <c r="C553" t="s">
        <v>3159</v>
      </c>
      <c r="D553" t="s">
        <v>95</v>
      </c>
      <c r="E553">
        <v>9591.9028099999996</v>
      </c>
      <c r="F553">
        <v>140.4</v>
      </c>
      <c r="G553">
        <v>-22.7990179144428</v>
      </c>
      <c r="H553">
        <v>-4.1918399693333299</v>
      </c>
      <c r="I553">
        <v>-4.8899624688730903</v>
      </c>
      <c r="J553">
        <v>3.1273602576155302</v>
      </c>
      <c r="K553">
        <v>138.556980513166</v>
      </c>
      <c r="L553">
        <v>136.39106482528999</v>
      </c>
      <c r="M553">
        <v>19.599037825510401</v>
      </c>
      <c r="N553">
        <v>2.4471003795691</v>
      </c>
      <c r="O553">
        <v>1.8518518518518301</v>
      </c>
      <c r="P553">
        <v>11.4285714285714</v>
      </c>
      <c r="Q553">
        <v>-1.3388827299693999E-2</v>
      </c>
    </row>
    <row r="554" spans="1:17" x14ac:dyDescent="0.3">
      <c r="A554" t="s">
        <v>1235</v>
      </c>
      <c r="B554" t="s">
        <v>1236</v>
      </c>
      <c r="C554" t="s">
        <v>3143</v>
      </c>
      <c r="D554" t="s">
        <v>21</v>
      </c>
      <c r="E554">
        <v>9553.1485315000009</v>
      </c>
      <c r="F554">
        <v>463.75</v>
      </c>
      <c r="G554">
        <v>-23.8467483766672</v>
      </c>
      <c r="H554">
        <v>-6.8038278455023402</v>
      </c>
      <c r="I554">
        <v>-13.6685655679291</v>
      </c>
      <c r="J554">
        <v>-1.6039892293042599</v>
      </c>
      <c r="K554">
        <v>496.43562215552402</v>
      </c>
      <c r="L554">
        <v>482.47295320800299</v>
      </c>
      <c r="M554">
        <v>23.141076977476999</v>
      </c>
      <c r="N554">
        <v>0.94156709996493704</v>
      </c>
      <c r="O554">
        <v>23.989218328840899</v>
      </c>
      <c r="P554">
        <v>18.047600865470201</v>
      </c>
      <c r="Q554">
        <v>-8.6374079510171994E-2</v>
      </c>
    </row>
    <row r="555" spans="1:17" hidden="1" x14ac:dyDescent="0.3">
      <c r="A555" t="s">
        <v>1237</v>
      </c>
      <c r="B555" t="s">
        <v>1238</v>
      </c>
      <c r="C555" t="s">
        <v>3159</v>
      </c>
      <c r="D555" t="s">
        <v>220</v>
      </c>
      <c r="E555">
        <v>9539.8950499300008</v>
      </c>
      <c r="F555">
        <v>12033.65</v>
      </c>
      <c r="G555">
        <v>41.3844032766117</v>
      </c>
      <c r="H555">
        <v>-2.0009615499722502</v>
      </c>
      <c r="I555">
        <v>35.464230418188897</v>
      </c>
      <c r="J555">
        <v>-0.619036052205716</v>
      </c>
      <c r="K555">
        <v>11704.3607142992</v>
      </c>
      <c r="L555">
        <v>10116.461885787599</v>
      </c>
      <c r="M555">
        <v>53.263738711519203</v>
      </c>
      <c r="N555">
        <v>0.46806986117330901</v>
      </c>
      <c r="O555">
        <v>8.0137780307720501</v>
      </c>
      <c r="P555">
        <v>86.712955779674104</v>
      </c>
      <c r="Q555">
        <v>0.14065575961870799</v>
      </c>
    </row>
    <row r="556" spans="1:17" x14ac:dyDescent="0.3">
      <c r="A556" t="s">
        <v>1239</v>
      </c>
      <c r="B556" t="s">
        <v>1240</v>
      </c>
      <c r="C556" t="s">
        <v>3147</v>
      </c>
      <c r="D556" t="s">
        <v>46</v>
      </c>
      <c r="E556">
        <v>9520.1958948800002</v>
      </c>
      <c r="F556">
        <v>1460.8</v>
      </c>
      <c r="G556">
        <v>21.117560445636599</v>
      </c>
      <c r="H556">
        <v>-10.9278905314945</v>
      </c>
      <c r="I556">
        <v>49.473438230209403</v>
      </c>
      <c r="J556">
        <v>-3.7716547219712</v>
      </c>
      <c r="K556">
        <v>1567.2095542511599</v>
      </c>
      <c r="L556">
        <v>1310.9644212729099</v>
      </c>
      <c r="M556">
        <v>24.327005094569898</v>
      </c>
      <c r="N556">
        <v>0.45350690323781101</v>
      </c>
      <c r="O556">
        <v>28.689759036144501</v>
      </c>
      <c r="P556">
        <v>81.443298969072103</v>
      </c>
      <c r="Q556">
        <v>9.3378873073040006E-2</v>
      </c>
    </row>
    <row r="557" spans="1:17" hidden="1" x14ac:dyDescent="0.3">
      <c r="A557" t="s">
        <v>1241</v>
      </c>
      <c r="B557" t="s">
        <v>1242</v>
      </c>
      <c r="C557" t="s">
        <v>3159</v>
      </c>
      <c r="D557" t="s">
        <v>138</v>
      </c>
      <c r="E557">
        <v>9507.9876912899999</v>
      </c>
      <c r="F557">
        <v>591.29999999999995</v>
      </c>
      <c r="G557">
        <v>83.088374313926394</v>
      </c>
      <c r="H557">
        <v>13.371688206258399</v>
      </c>
      <c r="I557">
        <v>109.117454195996</v>
      </c>
      <c r="J557">
        <v>-9.6187212430600901</v>
      </c>
      <c r="K557">
        <v>563.86723989199197</v>
      </c>
      <c r="L557">
        <v>393.57738363732398</v>
      </c>
      <c r="M557">
        <v>34.297681473602701</v>
      </c>
      <c r="N557">
        <v>1.90823340764418</v>
      </c>
      <c r="O557">
        <v>18.171824792829302</v>
      </c>
      <c r="P557">
        <v>143.58393408856799</v>
      </c>
    </row>
    <row r="558" spans="1:17" x14ac:dyDescent="0.3">
      <c r="A558" t="s">
        <v>1243</v>
      </c>
      <c r="B558" t="s">
        <v>1244</v>
      </c>
      <c r="C558" t="s">
        <v>3154</v>
      </c>
      <c r="D558" t="s">
        <v>81</v>
      </c>
      <c r="E558">
        <v>9503.1237169600008</v>
      </c>
      <c r="F558">
        <v>1222.7</v>
      </c>
      <c r="G558">
        <v>181.43500812540501</v>
      </c>
      <c r="H558">
        <v>11.859902624571999</v>
      </c>
      <c r="I558">
        <v>42.648877947229501</v>
      </c>
      <c r="J558">
        <v>10.0874895439224</v>
      </c>
      <c r="K558">
        <v>1061.75426265282</v>
      </c>
      <c r="L558">
        <v>873.53658685912796</v>
      </c>
      <c r="M558">
        <v>79.940455136354203</v>
      </c>
      <c r="N558">
        <v>1.1204234963582</v>
      </c>
      <c r="O558">
        <v>2.3513535617894799</v>
      </c>
      <c r="P558">
        <v>221.763157894736</v>
      </c>
    </row>
    <row r="559" spans="1:17" x14ac:dyDescent="0.3">
      <c r="A559" t="s">
        <v>1245</v>
      </c>
      <c r="B559" t="s">
        <v>1246</v>
      </c>
      <c r="C559" t="s">
        <v>3148</v>
      </c>
      <c r="D559" t="s">
        <v>271</v>
      </c>
      <c r="E559">
        <v>9437.1439492000009</v>
      </c>
      <c r="F559">
        <v>919.4</v>
      </c>
      <c r="G559">
        <v>63.928414217864301</v>
      </c>
      <c r="H559">
        <v>11.911993376507599</v>
      </c>
      <c r="I559">
        <v>32.225916780898103</v>
      </c>
      <c r="J559">
        <v>0.75407200947641295</v>
      </c>
      <c r="K559">
        <v>839.83428269031197</v>
      </c>
      <c r="L559">
        <v>721.03655552165696</v>
      </c>
      <c r="M559">
        <v>60.118600159213699</v>
      </c>
      <c r="N559">
        <v>0.84971647679650197</v>
      </c>
      <c r="O559">
        <v>4.9597563628453303</v>
      </c>
      <c r="P559">
        <v>102.958057395143</v>
      </c>
      <c r="Q559">
        <v>2.8927925725171999E-2</v>
      </c>
    </row>
    <row r="560" spans="1:17" hidden="1" x14ac:dyDescent="0.3">
      <c r="A560" t="s">
        <v>1247</v>
      </c>
      <c r="B560" t="s">
        <v>1248</v>
      </c>
      <c r="C560" t="s">
        <v>3159</v>
      </c>
      <c r="D560" t="s">
        <v>1249</v>
      </c>
      <c r="E560">
        <v>9435.9825347999995</v>
      </c>
      <c r="F560">
        <v>487.7</v>
      </c>
      <c r="G560">
        <v>-30.196569694649</v>
      </c>
      <c r="H560">
        <v>2.2548066071611701</v>
      </c>
      <c r="I560">
        <v>1.4483536326277899</v>
      </c>
      <c r="J560">
        <v>-0.89872388885147203</v>
      </c>
      <c r="K560">
        <v>485.053173563401</v>
      </c>
      <c r="L560">
        <v>478.23002356707798</v>
      </c>
      <c r="M560">
        <v>42.829025003180099</v>
      </c>
      <c r="N560">
        <v>0.74693864060347803</v>
      </c>
      <c r="O560">
        <v>20.5659216731597</v>
      </c>
      <c r="P560">
        <v>22.7999496411935</v>
      </c>
      <c r="Q560">
        <v>-8.3175738516729995E-3</v>
      </c>
    </row>
    <row r="561" spans="1:17" x14ac:dyDescent="0.3">
      <c r="A561" t="s">
        <v>1250</v>
      </c>
      <c r="B561" t="s">
        <v>1251</v>
      </c>
      <c r="C561" t="s">
        <v>3144</v>
      </c>
      <c r="D561" t="s">
        <v>521</v>
      </c>
      <c r="E561">
        <v>9421.6695245749997</v>
      </c>
      <c r="F561">
        <v>285.25</v>
      </c>
      <c r="G561">
        <v>-13.929963082570399</v>
      </c>
      <c r="H561">
        <v>11.9923354002421</v>
      </c>
      <c r="I561">
        <v>20.0184175149097</v>
      </c>
      <c r="J561">
        <v>0.65480374436133604</v>
      </c>
      <c r="K561">
        <v>253.16596814344501</v>
      </c>
      <c r="L561">
        <v>231.332292230983</v>
      </c>
      <c r="M561">
        <v>67.911902932039098</v>
      </c>
      <c r="N561">
        <v>1.1147701245111501</v>
      </c>
      <c r="O561">
        <v>0.96406660823837798</v>
      </c>
      <c r="P561">
        <v>41.4930555555555</v>
      </c>
      <c r="Q561">
        <v>4.1807233862206E-2</v>
      </c>
    </row>
    <row r="562" spans="1:17" x14ac:dyDescent="0.3">
      <c r="A562" t="s">
        <v>1252</v>
      </c>
      <c r="B562" t="s">
        <v>1253</v>
      </c>
      <c r="C562" t="s">
        <v>3154</v>
      </c>
      <c r="D562" t="s">
        <v>111</v>
      </c>
      <c r="E562">
        <v>9417.7684754999991</v>
      </c>
      <c r="F562">
        <v>681.45</v>
      </c>
      <c r="G562">
        <v>31.655024356771801</v>
      </c>
      <c r="H562">
        <v>-4.91007971222293</v>
      </c>
      <c r="I562">
        <v>3.9103019403574</v>
      </c>
      <c r="J562">
        <v>2.64108669218276</v>
      </c>
      <c r="K562">
        <v>702.87053738854695</v>
      </c>
      <c r="L562">
        <v>639.90375197191395</v>
      </c>
      <c r="M562">
        <v>43.961884990757298</v>
      </c>
      <c r="N562">
        <v>0.619229074417602</v>
      </c>
      <c r="O562">
        <v>18.871523956269598</v>
      </c>
      <c r="P562">
        <v>64.105960264900602</v>
      </c>
    </row>
    <row r="563" spans="1:17" x14ac:dyDescent="0.3">
      <c r="A563" t="s">
        <v>1254</v>
      </c>
      <c r="B563" t="s">
        <v>1255</v>
      </c>
      <c r="C563" t="s">
        <v>3146</v>
      </c>
      <c r="D563" t="s">
        <v>364</v>
      </c>
      <c r="E563">
        <v>9403.6733826</v>
      </c>
      <c r="F563">
        <v>690.2</v>
      </c>
      <c r="G563">
        <v>31.013347284009502</v>
      </c>
      <c r="H563">
        <v>-4.6747492366737697</v>
      </c>
      <c r="I563">
        <v>22.331593455521201</v>
      </c>
      <c r="J563">
        <v>-1.1147600252024099</v>
      </c>
      <c r="K563">
        <v>660.05314753004598</v>
      </c>
      <c r="L563">
        <v>563.97478525493705</v>
      </c>
      <c r="M563">
        <v>56.722813926217903</v>
      </c>
      <c r="N563">
        <v>0.251321059122882</v>
      </c>
      <c r="O563">
        <v>14.8942335554911</v>
      </c>
      <c r="P563">
        <v>78.854625550660799</v>
      </c>
      <c r="Q563">
        <v>1.905431236266E-3</v>
      </c>
    </row>
    <row r="564" spans="1:17" hidden="1" x14ac:dyDescent="0.3">
      <c r="A564" t="s">
        <v>1256</v>
      </c>
      <c r="B564" t="s">
        <v>1257</v>
      </c>
      <c r="C564" t="s">
        <v>3159</v>
      </c>
      <c r="D564" t="s">
        <v>138</v>
      </c>
      <c r="E564">
        <v>9389.7999999999993</v>
      </c>
      <c r="F564">
        <v>4694.8999999999996</v>
      </c>
      <c r="G564">
        <v>-28.3079225041235</v>
      </c>
      <c r="H564">
        <v>0.92671230099796198</v>
      </c>
      <c r="I564">
        <v>-15.7254726023824</v>
      </c>
      <c r="J564">
        <v>4.2551914001837803</v>
      </c>
      <c r="K564">
        <v>4650.2301370034702</v>
      </c>
      <c r="L564">
        <v>4772.2273277206205</v>
      </c>
      <c r="M564">
        <v>52.913755366819501</v>
      </c>
      <c r="N564">
        <v>2.09019541206457</v>
      </c>
      <c r="O564">
        <v>48.544164944940199</v>
      </c>
      <c r="P564">
        <v>11.7500743826242</v>
      </c>
      <c r="Q564">
        <v>4.1274314136569998E-2</v>
      </c>
    </row>
    <row r="565" spans="1:17" x14ac:dyDescent="0.3">
      <c r="A565" t="s">
        <v>1258</v>
      </c>
      <c r="B565" t="s">
        <v>1259</v>
      </c>
      <c r="C565" t="s">
        <v>3161</v>
      </c>
      <c r="D565" t="s">
        <v>1230</v>
      </c>
      <c r="E565">
        <v>9353.4380687459998</v>
      </c>
      <c r="F565">
        <v>89.34</v>
      </c>
      <c r="G565">
        <v>0.10501537981513499</v>
      </c>
      <c r="H565">
        <v>-9.4397939543150198</v>
      </c>
      <c r="I565">
        <v>-13.8042765210051</v>
      </c>
      <c r="J565">
        <v>-4.4337106823883703</v>
      </c>
      <c r="K565">
        <v>91.5106425405896</v>
      </c>
      <c r="L565">
        <v>87.645504010322895</v>
      </c>
      <c r="M565">
        <v>30.845367405837699</v>
      </c>
      <c r="N565">
        <v>1.5142382973683901</v>
      </c>
      <c r="O565">
        <v>51.891649876874801</v>
      </c>
      <c r="P565">
        <v>42.261146496815201</v>
      </c>
      <c r="Q565">
        <v>5.7806632994474E-2</v>
      </c>
    </row>
    <row r="566" spans="1:17" x14ac:dyDescent="0.3">
      <c r="A566" t="s">
        <v>1260</v>
      </c>
      <c r="B566" t="s">
        <v>1261</v>
      </c>
      <c r="C566" t="s">
        <v>3153</v>
      </c>
      <c r="D566" t="s">
        <v>78</v>
      </c>
      <c r="E566">
        <v>9320.6459278599996</v>
      </c>
      <c r="F566">
        <v>792.1</v>
      </c>
      <c r="G566">
        <v>-7.8460708828044803</v>
      </c>
      <c r="H566">
        <v>-7.29903475430506</v>
      </c>
      <c r="I566">
        <v>-22.4414042604574</v>
      </c>
      <c r="J566">
        <v>-4.3226216153736799E-2</v>
      </c>
      <c r="K566">
        <v>814.73177679091395</v>
      </c>
      <c r="L566">
        <v>815.61054350189499</v>
      </c>
      <c r="M566">
        <v>50.201822009643998</v>
      </c>
      <c r="N566">
        <v>0.56342835903887101</v>
      </c>
      <c r="O566">
        <v>26.234061355889299</v>
      </c>
      <c r="P566">
        <v>26.1406162911059</v>
      </c>
      <c r="Q566">
        <v>4.1453731053300001E-4</v>
      </c>
    </row>
    <row r="567" spans="1:17" hidden="1" x14ac:dyDescent="0.3">
      <c r="A567" t="s">
        <v>1262</v>
      </c>
      <c r="B567" t="s">
        <v>1263</v>
      </c>
      <c r="C567" t="s">
        <v>3159</v>
      </c>
      <c r="D567" t="s">
        <v>257</v>
      </c>
      <c r="E567">
        <v>9306.1581014000003</v>
      </c>
      <c r="F567">
        <v>6045.7</v>
      </c>
      <c r="G567">
        <v>-15.2525732577804</v>
      </c>
      <c r="H567">
        <v>-4.9628970333377396</v>
      </c>
      <c r="I567">
        <v>9.9667801812870707</v>
      </c>
      <c r="J567">
        <v>2.8419937170184499</v>
      </c>
      <c r="K567">
        <v>6126.6358868338302</v>
      </c>
      <c r="L567">
        <v>5680.1323531856597</v>
      </c>
      <c r="M567">
        <v>40.830882334982498</v>
      </c>
      <c r="N567">
        <v>0.84133590548196402</v>
      </c>
      <c r="O567">
        <v>15.768231966521601</v>
      </c>
      <c r="P567">
        <v>30.859307359307302</v>
      </c>
      <c r="Q567">
        <v>0.111771097922591</v>
      </c>
    </row>
    <row r="568" spans="1:17" x14ac:dyDescent="0.3">
      <c r="A568" t="s">
        <v>1264</v>
      </c>
      <c r="B568" t="s">
        <v>1265</v>
      </c>
      <c r="C568" t="s">
        <v>3144</v>
      </c>
      <c r="D568" t="s">
        <v>24</v>
      </c>
      <c r="E568">
        <v>9296.3428587100007</v>
      </c>
      <c r="F568">
        <v>81.7</v>
      </c>
      <c r="G568">
        <v>-32.121985803341303</v>
      </c>
      <c r="H568">
        <v>2.0483062714412301</v>
      </c>
      <c r="I568">
        <v>-26.589981982446002</v>
      </c>
      <c r="J568">
        <v>2.2576453472029399</v>
      </c>
      <c r="K568">
        <v>85.430925586221505</v>
      </c>
      <c r="L568">
        <v>91.343883117073005</v>
      </c>
      <c r="M568">
        <v>46.1760943279955</v>
      </c>
      <c r="N568">
        <v>0.74224678391338395</v>
      </c>
      <c r="O568">
        <v>42.594859241126002</v>
      </c>
      <c r="P568">
        <v>9.5174262734584598</v>
      </c>
      <c r="Q568">
        <v>2.0585237458675E-2</v>
      </c>
    </row>
    <row r="569" spans="1:17" x14ac:dyDescent="0.3">
      <c r="A569" t="s">
        <v>1266</v>
      </c>
      <c r="B569" t="s">
        <v>1267</v>
      </c>
      <c r="C569" t="s">
        <v>3144</v>
      </c>
      <c r="D569" t="s">
        <v>417</v>
      </c>
      <c r="E569">
        <v>9271.9907654500003</v>
      </c>
      <c r="F569">
        <v>300.25</v>
      </c>
      <c r="G569">
        <v>268.73200279205997</v>
      </c>
      <c r="H569">
        <v>48.783315796404402</v>
      </c>
      <c r="I569">
        <v>128.287525525006</v>
      </c>
      <c r="J569">
        <v>16.758282463643798</v>
      </c>
      <c r="K569">
        <v>238.911761089892</v>
      </c>
      <c r="L569">
        <v>177.725749360577</v>
      </c>
      <c r="M569">
        <v>57.923638383990202</v>
      </c>
      <c r="N569">
        <v>1.06209627344214</v>
      </c>
      <c r="O569">
        <v>15.9034138218151</v>
      </c>
      <c r="P569">
        <v>328.92857142857099</v>
      </c>
      <c r="Q569">
        <v>0.125925116362304</v>
      </c>
    </row>
    <row r="570" spans="1:17" x14ac:dyDescent="0.3">
      <c r="A570" t="s">
        <v>1268</v>
      </c>
      <c r="B570" t="s">
        <v>1269</v>
      </c>
      <c r="C570" t="s">
        <v>3148</v>
      </c>
      <c r="D570" t="s">
        <v>54</v>
      </c>
      <c r="E570">
        <v>9162.1374770999992</v>
      </c>
      <c r="F570">
        <v>562.75</v>
      </c>
      <c r="G570">
        <v>17.762340506768801</v>
      </c>
      <c r="H570">
        <v>10.4417942183692</v>
      </c>
      <c r="I570">
        <v>18.731024904936302</v>
      </c>
      <c r="J570">
        <v>7.1133637029213101</v>
      </c>
      <c r="K570">
        <v>511.88046362248002</v>
      </c>
      <c r="L570">
        <v>455.85993667917398</v>
      </c>
      <c r="M570">
        <v>63.812593934016</v>
      </c>
      <c r="N570">
        <v>1.4530096390895899</v>
      </c>
      <c r="O570">
        <v>4.8156374944469098</v>
      </c>
      <c r="P570">
        <v>63.923681910865099</v>
      </c>
      <c r="Q570">
        <v>3.8331692246621002E-2</v>
      </c>
    </row>
    <row r="571" spans="1:17" x14ac:dyDescent="0.3">
      <c r="A571" t="s">
        <v>1270</v>
      </c>
      <c r="B571" t="s">
        <v>1271</v>
      </c>
      <c r="C571" t="s">
        <v>3155</v>
      </c>
      <c r="D571" t="s">
        <v>367</v>
      </c>
      <c r="E571">
        <v>9123.6830985300003</v>
      </c>
      <c r="F571">
        <v>402.05</v>
      </c>
      <c r="G571">
        <v>144.289485322384</v>
      </c>
      <c r="H571">
        <v>23.434861151875602</v>
      </c>
      <c r="I571">
        <v>76.8820123745095</v>
      </c>
      <c r="J571">
        <v>2.1349671109897699</v>
      </c>
      <c r="K571">
        <v>359.07930471692202</v>
      </c>
      <c r="L571">
        <v>274.690623649597</v>
      </c>
      <c r="M571">
        <v>55.072347259334002</v>
      </c>
      <c r="N571">
        <v>0.71053577296561399</v>
      </c>
      <c r="O571">
        <v>6.6658375823902496</v>
      </c>
      <c r="P571">
        <v>190.079365079365</v>
      </c>
      <c r="Q571">
        <v>0.17549553935708401</v>
      </c>
    </row>
    <row r="572" spans="1:17" x14ac:dyDescent="0.3">
      <c r="A572" t="s">
        <v>1272</v>
      </c>
      <c r="B572" t="s">
        <v>1273</v>
      </c>
      <c r="C572" t="s">
        <v>3148</v>
      </c>
      <c r="D572" t="s">
        <v>54</v>
      </c>
      <c r="E572">
        <v>9068.7724190000008</v>
      </c>
      <c r="F572">
        <v>522.79999999999995</v>
      </c>
      <c r="G572">
        <v>0.64882727948486596</v>
      </c>
      <c r="H572">
        <v>1.11746004245516</v>
      </c>
      <c r="I572">
        <v>38.789124415179003</v>
      </c>
      <c r="J572">
        <v>4.9008524111417202</v>
      </c>
      <c r="K572">
        <v>460.140663295754</v>
      </c>
      <c r="L572">
        <v>398.67005850232999</v>
      </c>
      <c r="M572">
        <v>73.142471673917001</v>
      </c>
      <c r="N572">
        <v>0.842435801878333</v>
      </c>
      <c r="O572">
        <v>3.00306044376434</v>
      </c>
      <c r="P572">
        <v>63.630672926447502</v>
      </c>
    </row>
    <row r="573" spans="1:17" x14ac:dyDescent="0.3">
      <c r="A573" t="s">
        <v>1274</v>
      </c>
      <c r="B573" t="s">
        <v>1275</v>
      </c>
      <c r="C573" t="s">
        <v>3158</v>
      </c>
      <c r="D573" t="s">
        <v>378</v>
      </c>
      <c r="E573">
        <v>9008.3815207099997</v>
      </c>
      <c r="F573">
        <v>226.07</v>
      </c>
      <c r="G573">
        <v>3.5530217434817302</v>
      </c>
      <c r="H573">
        <v>-1.95396190724619</v>
      </c>
      <c r="I573">
        <v>-2.0157371342187802</v>
      </c>
      <c r="J573">
        <v>1.41016308963014</v>
      </c>
      <c r="K573">
        <v>234.40018069271099</v>
      </c>
      <c r="L573">
        <v>225.379143140156</v>
      </c>
      <c r="M573">
        <v>34.313592975792801</v>
      </c>
      <c r="N573">
        <v>0.45657048014812202</v>
      </c>
      <c r="O573">
        <v>42.5443446720042</v>
      </c>
      <c r="P573">
        <v>38.438456827924</v>
      </c>
      <c r="Q573">
        <v>7.6615267176990007E-2</v>
      </c>
    </row>
    <row r="574" spans="1:17" x14ac:dyDescent="0.3">
      <c r="A574" t="s">
        <v>1276</v>
      </c>
      <c r="B574" t="s">
        <v>1277</v>
      </c>
      <c r="C574" t="s">
        <v>3161</v>
      </c>
      <c r="D574" t="s">
        <v>1230</v>
      </c>
      <c r="E574">
        <v>8998.7047780499997</v>
      </c>
      <c r="F574">
        <v>703.95</v>
      </c>
      <c r="G574">
        <v>97.024859819039406</v>
      </c>
      <c r="H574">
        <v>4.2886807779310798</v>
      </c>
      <c r="I574">
        <v>31.022270837709101</v>
      </c>
      <c r="J574">
        <v>-1.79814237055659</v>
      </c>
      <c r="K574">
        <v>648.46610731119699</v>
      </c>
      <c r="L574">
        <v>495.26354206055203</v>
      </c>
      <c r="M574">
        <v>39.1315230937861</v>
      </c>
      <c r="N574">
        <v>0.65642197292750704</v>
      </c>
      <c r="O574">
        <v>11.506499041125</v>
      </c>
      <c r="P574">
        <v>146.653819201121</v>
      </c>
      <c r="Q574">
        <v>0.19599520486270899</v>
      </c>
    </row>
    <row r="575" spans="1:17" x14ac:dyDescent="0.3">
      <c r="A575" t="s">
        <v>1278</v>
      </c>
      <c r="B575" t="s">
        <v>1279</v>
      </c>
      <c r="C575" t="s">
        <v>3156</v>
      </c>
      <c r="D575" t="s">
        <v>407</v>
      </c>
      <c r="E575">
        <v>8984.45086902</v>
      </c>
      <c r="F575">
        <v>203.94</v>
      </c>
      <c r="G575">
        <v>-42.692575842285898</v>
      </c>
      <c r="H575">
        <v>3.4046733976408401</v>
      </c>
      <c r="I575">
        <v>10.641116107141601</v>
      </c>
      <c r="J575">
        <v>5.5828829115709597</v>
      </c>
      <c r="K575">
        <v>190.557127548593</v>
      </c>
      <c r="L575">
        <v>191.54391980949799</v>
      </c>
      <c r="M575">
        <v>65.340961581069493</v>
      </c>
      <c r="N575">
        <v>1.56540490052074</v>
      </c>
      <c r="O575">
        <v>26.507796410708998</v>
      </c>
      <c r="P575">
        <v>40.6482758620689</v>
      </c>
    </row>
    <row r="576" spans="1:17" x14ac:dyDescent="0.3">
      <c r="A576" t="s">
        <v>1280</v>
      </c>
      <c r="B576" t="s">
        <v>1281</v>
      </c>
      <c r="C576" t="s">
        <v>3155</v>
      </c>
      <c r="D576" t="s">
        <v>769</v>
      </c>
      <c r="E576">
        <v>8971.6361356179896</v>
      </c>
      <c r="F576">
        <v>224.59</v>
      </c>
      <c r="G576">
        <v>14.8618334457614</v>
      </c>
      <c r="H576">
        <v>-11.595052082115201</v>
      </c>
      <c r="I576">
        <v>18.4746446139143</v>
      </c>
      <c r="J576">
        <v>-6.5325125802405202</v>
      </c>
      <c r="K576">
        <v>242.001201231556</v>
      </c>
      <c r="L576">
        <v>200.673982688976</v>
      </c>
      <c r="M576">
        <v>26.065052460294801</v>
      </c>
      <c r="N576">
        <v>0.36399224925821799</v>
      </c>
      <c r="O576">
        <v>32.013891980943001</v>
      </c>
      <c r="P576">
        <v>102.881662149954</v>
      </c>
      <c r="Q576">
        <v>0.17466546269559599</v>
      </c>
    </row>
    <row r="577" spans="1:17" hidden="1" x14ac:dyDescent="0.3">
      <c r="A577" t="s">
        <v>1282</v>
      </c>
      <c r="B577" t="s">
        <v>1283</v>
      </c>
      <c r="C577" t="s">
        <v>3159</v>
      </c>
      <c r="D577" t="s">
        <v>127</v>
      </c>
      <c r="E577">
        <v>8965.9999162000004</v>
      </c>
      <c r="F577">
        <v>371.6</v>
      </c>
      <c r="G577">
        <v>242.836147296993</v>
      </c>
      <c r="H577">
        <v>11.313506543613901</v>
      </c>
      <c r="I577">
        <v>68.353665183285003</v>
      </c>
      <c r="J577">
        <v>-2.4492590750960299</v>
      </c>
      <c r="K577">
        <v>344.475803210962</v>
      </c>
      <c r="L577">
        <v>260.59165805859601</v>
      </c>
      <c r="M577">
        <v>51.943279376131301</v>
      </c>
      <c r="N577">
        <v>0.50418221325526402</v>
      </c>
      <c r="O577">
        <v>7.0640473627556499</v>
      </c>
      <c r="P577">
        <v>371.87301587301499</v>
      </c>
      <c r="Q577">
        <v>0.15729746321030399</v>
      </c>
    </row>
    <row r="578" spans="1:17" hidden="1" x14ac:dyDescent="0.3">
      <c r="A578" t="s">
        <v>1284</v>
      </c>
      <c r="B578" t="s">
        <v>1285</v>
      </c>
      <c r="C578" t="s">
        <v>3159</v>
      </c>
      <c r="D578" t="s">
        <v>46</v>
      </c>
      <c r="E578">
        <v>8965.7112264999996</v>
      </c>
      <c r="F578">
        <v>854.35</v>
      </c>
      <c r="G578">
        <v>293.70413587060398</v>
      </c>
      <c r="H578">
        <v>29.489738194215398</v>
      </c>
      <c r="I578">
        <v>311.98065659462401</v>
      </c>
      <c r="J578">
        <v>3.2457639449518099</v>
      </c>
      <c r="K578">
        <v>577.59556061373098</v>
      </c>
      <c r="L578">
        <v>367.27105172132701</v>
      </c>
      <c r="M578">
        <v>80.591149441805101</v>
      </c>
      <c r="N578">
        <v>0.99844384346864701</v>
      </c>
      <c r="O578">
        <v>1.40457657868555</v>
      </c>
      <c r="P578">
        <v>452.79844710449601</v>
      </c>
    </row>
    <row r="579" spans="1:17" hidden="1" x14ac:dyDescent="0.3">
      <c r="A579" t="s">
        <v>1286</v>
      </c>
      <c r="B579" t="s">
        <v>1287</v>
      </c>
      <c r="C579" t="s">
        <v>3155</v>
      </c>
      <c r="D579" t="s">
        <v>262</v>
      </c>
      <c r="E579">
        <v>8930.7909824399994</v>
      </c>
      <c r="F579">
        <v>1510.8</v>
      </c>
      <c r="G579">
        <v>97.181663609299505</v>
      </c>
      <c r="H579">
        <v>-8.4355748245688797</v>
      </c>
      <c r="I579">
        <v>5.1053881514331296</v>
      </c>
      <c r="J579">
        <v>1.1042165728348501</v>
      </c>
      <c r="K579">
        <v>1603.8431952654801</v>
      </c>
      <c r="M579">
        <v>35.557747065258397</v>
      </c>
      <c r="N579">
        <v>0.85865165380228303</v>
      </c>
      <c r="O579">
        <v>37.675403759597501</v>
      </c>
      <c r="P579">
        <v>135.18057285180501</v>
      </c>
    </row>
    <row r="580" spans="1:17" x14ac:dyDescent="0.3">
      <c r="A580" t="s">
        <v>1288</v>
      </c>
      <c r="B580" t="s">
        <v>1289</v>
      </c>
      <c r="C580" t="s">
        <v>3151</v>
      </c>
      <c r="D580" t="s">
        <v>72</v>
      </c>
      <c r="E580">
        <v>8924.7303619499999</v>
      </c>
      <c r="F580">
        <v>811.5</v>
      </c>
      <c r="G580">
        <v>-12.5794548377183</v>
      </c>
      <c r="H580">
        <v>8.0374039608330001</v>
      </c>
      <c r="I580">
        <v>-5.4706139858216796</v>
      </c>
      <c r="J580">
        <v>2.2367115292070401</v>
      </c>
      <c r="K580">
        <v>778.78397930248605</v>
      </c>
      <c r="L580">
        <v>746.81465219087499</v>
      </c>
      <c r="M580">
        <v>56.192116006625398</v>
      </c>
      <c r="N580">
        <v>0.82504424807170096</v>
      </c>
      <c r="O580">
        <v>13.3703019100431</v>
      </c>
      <c r="P580">
        <v>31.7370129870129</v>
      </c>
      <c r="Q580">
        <v>0.14305415312206601</v>
      </c>
    </row>
    <row r="581" spans="1:17" x14ac:dyDescent="0.3">
      <c r="A581" t="s">
        <v>1290</v>
      </c>
      <c r="B581" t="s">
        <v>1291</v>
      </c>
      <c r="C581" t="s">
        <v>3144</v>
      </c>
      <c r="D581" t="s">
        <v>521</v>
      </c>
      <c r="E581">
        <v>8898.2847700000002</v>
      </c>
      <c r="F581">
        <v>446.3</v>
      </c>
      <c r="G581">
        <v>90.337430168781296</v>
      </c>
      <c r="H581">
        <v>13.6112788688965</v>
      </c>
      <c r="I581">
        <v>59.483287074949601</v>
      </c>
      <c r="J581">
        <v>0.670607585542766</v>
      </c>
      <c r="K581">
        <v>407.365234985646</v>
      </c>
      <c r="L581">
        <v>328.683019207803</v>
      </c>
      <c r="M581">
        <v>61.485743315949598</v>
      </c>
      <c r="N581">
        <v>1.0145179555975099</v>
      </c>
      <c r="O581">
        <v>3.3833744118306002</v>
      </c>
      <c r="P581">
        <v>130.645994832041</v>
      </c>
      <c r="Q581">
        <v>0.34244418096252999</v>
      </c>
    </row>
    <row r="582" spans="1:17" x14ac:dyDescent="0.3">
      <c r="A582" t="s">
        <v>1292</v>
      </c>
      <c r="B582" t="s">
        <v>1293</v>
      </c>
      <c r="C582" t="s">
        <v>3144</v>
      </c>
      <c r="D582" t="s">
        <v>130</v>
      </c>
      <c r="E582">
        <v>8865.6648005200004</v>
      </c>
      <c r="F582">
        <v>82.48</v>
      </c>
      <c r="G582">
        <v>-30.791604879145702</v>
      </c>
      <c r="H582">
        <v>-1.49155857265053</v>
      </c>
      <c r="I582">
        <v>-10.9450214681031</v>
      </c>
      <c r="J582">
        <v>-1.43741499096692</v>
      </c>
      <c r="K582">
        <v>83.587203507128905</v>
      </c>
      <c r="L582">
        <v>84.799670650499294</v>
      </c>
      <c r="M582">
        <v>35.667618209751403</v>
      </c>
      <c r="N582">
        <v>1.2617470635738499</v>
      </c>
      <c r="O582">
        <v>18.8166828322017</v>
      </c>
      <c r="P582">
        <v>13.9226519337016</v>
      </c>
    </row>
    <row r="583" spans="1:17" hidden="1" x14ac:dyDescent="0.3">
      <c r="A583" t="s">
        <v>1294</v>
      </c>
      <c r="B583" t="s">
        <v>1295</v>
      </c>
      <c r="C583" t="s">
        <v>3159</v>
      </c>
      <c r="D583" t="s">
        <v>54</v>
      </c>
      <c r="E583">
        <v>8814.0228512699996</v>
      </c>
      <c r="F583">
        <v>5309.85</v>
      </c>
      <c r="G583">
        <v>-20.985664566129099</v>
      </c>
      <c r="H583">
        <v>-0.97471337334565</v>
      </c>
      <c r="I583">
        <v>-6.6740181554772002</v>
      </c>
      <c r="J583">
        <v>2.0593960472421702</v>
      </c>
      <c r="K583">
        <v>5178.9286545189198</v>
      </c>
      <c r="L583">
        <v>5047.4338380546596</v>
      </c>
      <c r="M583">
        <v>62.040202461167603</v>
      </c>
      <c r="N583">
        <v>0.69399994475494697</v>
      </c>
      <c r="O583">
        <v>6.2713635978417503</v>
      </c>
      <c r="P583">
        <v>14.521573152451699</v>
      </c>
      <c r="Q583">
        <v>-5.6358901131559003E-2</v>
      </c>
    </row>
    <row r="584" spans="1:17" hidden="1" x14ac:dyDescent="0.3">
      <c r="A584" t="s">
        <v>1296</v>
      </c>
      <c r="B584" t="s">
        <v>1297</v>
      </c>
      <c r="C584" t="s">
        <v>3159</v>
      </c>
      <c r="D584" t="s">
        <v>138</v>
      </c>
      <c r="E584">
        <v>8785.4911032</v>
      </c>
      <c r="F584">
        <v>697.2</v>
      </c>
      <c r="G584">
        <v>-7.6952054389334901</v>
      </c>
      <c r="H584">
        <v>-0.118009002080659</v>
      </c>
      <c r="I584">
        <v>-6.9788267742996801</v>
      </c>
      <c r="J584">
        <v>-2.9217576253034601</v>
      </c>
      <c r="K584">
        <v>714.47648655076705</v>
      </c>
      <c r="L584">
        <v>668.48958931121695</v>
      </c>
      <c r="M584">
        <v>32.850395145116103</v>
      </c>
      <c r="N584">
        <v>1.2157464063741401</v>
      </c>
      <c r="O584">
        <v>13.360585197934499</v>
      </c>
      <c r="P584">
        <v>34.594594594594597</v>
      </c>
    </row>
    <row r="585" spans="1:17" x14ac:dyDescent="0.3">
      <c r="A585" t="s">
        <v>1298</v>
      </c>
      <c r="B585" t="s">
        <v>1299</v>
      </c>
      <c r="C585" t="s">
        <v>3148</v>
      </c>
      <c r="D585" t="s">
        <v>271</v>
      </c>
      <c r="E585">
        <v>8783.8799673399899</v>
      </c>
      <c r="F585">
        <v>1339.7</v>
      </c>
      <c r="G585">
        <v>0.363832572500836</v>
      </c>
      <c r="H585">
        <v>-1.00218934792357</v>
      </c>
      <c r="I585">
        <v>-4.6949180912574198</v>
      </c>
      <c r="J585">
        <v>2.157679224932</v>
      </c>
      <c r="K585">
        <v>1314.5452013918</v>
      </c>
      <c r="L585">
        <v>1219.87641487067</v>
      </c>
      <c r="M585">
        <v>49.763482433571298</v>
      </c>
      <c r="N585">
        <v>0.84692697207448098</v>
      </c>
      <c r="O585">
        <v>23.456744047174698</v>
      </c>
      <c r="P585">
        <v>37.137885146893197</v>
      </c>
    </row>
    <row r="586" spans="1:17" x14ac:dyDescent="0.3">
      <c r="A586" t="s">
        <v>1300</v>
      </c>
      <c r="B586" t="s">
        <v>1301</v>
      </c>
      <c r="C586" t="s">
        <v>3153</v>
      </c>
      <c r="D586" t="s">
        <v>78</v>
      </c>
      <c r="E586">
        <v>8758.4044919999997</v>
      </c>
      <c r="F586">
        <v>174</v>
      </c>
      <c r="G586">
        <v>-1.7062298060112</v>
      </c>
      <c r="H586">
        <v>9.1392135199655602</v>
      </c>
      <c r="I586">
        <v>-8.4168920233567093</v>
      </c>
      <c r="J586">
        <v>9.5707187880233207</v>
      </c>
      <c r="K586">
        <v>165.894377785785</v>
      </c>
      <c r="L586">
        <v>161.301920581801</v>
      </c>
      <c r="M586">
        <v>56.023499443364798</v>
      </c>
      <c r="N586">
        <v>2.3168686303998398</v>
      </c>
      <c r="O586">
        <v>14.367816091953999</v>
      </c>
      <c r="P586">
        <v>44.999999999999901</v>
      </c>
      <c r="Q586">
        <v>2.8527666689868999E-2</v>
      </c>
    </row>
    <row r="587" spans="1:17" x14ac:dyDescent="0.3">
      <c r="A587" t="s">
        <v>1302</v>
      </c>
      <c r="B587" t="s">
        <v>1303</v>
      </c>
      <c r="C587" t="s">
        <v>3149</v>
      </c>
      <c r="D587" t="s">
        <v>206</v>
      </c>
      <c r="E587">
        <v>8755.1028659999993</v>
      </c>
      <c r="F587">
        <v>444.1</v>
      </c>
      <c r="G587">
        <v>17.3972207858322</v>
      </c>
      <c r="H587">
        <v>10.005969140304201</v>
      </c>
      <c r="I587">
        <v>52.351830016335597</v>
      </c>
      <c r="J587">
        <v>-0.207717682151394</v>
      </c>
      <c r="K587">
        <v>409.47111545876402</v>
      </c>
      <c r="L587">
        <v>328.18207155064601</v>
      </c>
      <c r="M587">
        <v>48.724105569459503</v>
      </c>
      <c r="N587">
        <v>0.73391764327990505</v>
      </c>
      <c r="O587">
        <v>6.9128574645349996</v>
      </c>
      <c r="P587">
        <v>84.964598084131595</v>
      </c>
    </row>
    <row r="588" spans="1:17" x14ac:dyDescent="0.3">
      <c r="A588" t="s">
        <v>1304</v>
      </c>
      <c r="B588" t="s">
        <v>1305</v>
      </c>
      <c r="C588" t="s">
        <v>3151</v>
      </c>
      <c r="D588" t="s">
        <v>124</v>
      </c>
      <c r="E588">
        <v>8726.1241965000008</v>
      </c>
      <c r="F588">
        <v>730.5</v>
      </c>
      <c r="G588">
        <v>-36.691240021829103</v>
      </c>
      <c r="H588">
        <v>8.9566379328486097</v>
      </c>
      <c r="I588">
        <v>-3.86644920150311</v>
      </c>
      <c r="J588">
        <v>8.9903341932938599</v>
      </c>
      <c r="K588">
        <v>676.78030928650105</v>
      </c>
      <c r="L588">
        <v>702.01203034271896</v>
      </c>
      <c r="M588">
        <v>87.277548401185598</v>
      </c>
      <c r="N588">
        <v>4.5267764789554397</v>
      </c>
      <c r="O588">
        <v>16.2217659137577</v>
      </c>
      <c r="P588">
        <v>22.0347477447377</v>
      </c>
      <c r="Q588">
        <v>-8.8745941394793998E-2</v>
      </c>
    </row>
    <row r="589" spans="1:17" hidden="1" x14ac:dyDescent="0.3">
      <c r="A589" t="s">
        <v>1306</v>
      </c>
      <c r="B589" t="s">
        <v>1307</v>
      </c>
      <c r="C589" t="s">
        <v>3159</v>
      </c>
      <c r="D589" t="s">
        <v>257</v>
      </c>
      <c r="E589">
        <v>8725.4864010000001</v>
      </c>
      <c r="F589">
        <v>4355.1000000000004</v>
      </c>
      <c r="G589">
        <v>412.91617996980199</v>
      </c>
      <c r="H589">
        <v>-6.4344713823331103</v>
      </c>
      <c r="I589">
        <v>231.21258715502299</v>
      </c>
      <c r="J589">
        <v>-1.17092484004736</v>
      </c>
      <c r="K589">
        <v>4153.7409476940502</v>
      </c>
      <c r="L589">
        <v>2712.5964621502999</v>
      </c>
      <c r="M589">
        <v>41.8064049258696</v>
      </c>
      <c r="N589">
        <v>0.46651210182719999</v>
      </c>
      <c r="O589">
        <v>16.540377947693401</v>
      </c>
      <c r="P589">
        <v>496.42563681183202</v>
      </c>
      <c r="Q589">
        <v>0.164803385904433</v>
      </c>
    </row>
    <row r="590" spans="1:17" x14ac:dyDescent="0.3">
      <c r="A590" t="s">
        <v>1308</v>
      </c>
      <c r="B590" t="s">
        <v>1309</v>
      </c>
      <c r="C590" t="s">
        <v>3149</v>
      </c>
      <c r="D590" t="s">
        <v>206</v>
      </c>
      <c r="E590">
        <v>8717.9919840000002</v>
      </c>
      <c r="F590">
        <v>565.4</v>
      </c>
      <c r="G590">
        <v>4.1623651404527804</v>
      </c>
      <c r="H590">
        <v>-3.1242792897182401</v>
      </c>
      <c r="I590">
        <v>6.8823828715483399</v>
      </c>
      <c r="J590">
        <v>0.44278302760876698</v>
      </c>
      <c r="K590">
        <v>587.51460715737699</v>
      </c>
      <c r="L590">
        <v>547.97991266447502</v>
      </c>
      <c r="M590">
        <v>50.383732442116703</v>
      </c>
      <c r="N590">
        <v>0.54810829585564003</v>
      </c>
      <c r="O590">
        <v>25.185709232401798</v>
      </c>
      <c r="P590">
        <v>39.950495049504902</v>
      </c>
      <c r="Q590">
        <v>6.2250074816664003E-2</v>
      </c>
    </row>
    <row r="591" spans="1:17" hidden="1" x14ac:dyDescent="0.3">
      <c r="A591" t="s">
        <v>1310</v>
      </c>
      <c r="B591" t="s">
        <v>1311</v>
      </c>
      <c r="C591" t="s">
        <v>3151</v>
      </c>
      <c r="D591" t="s">
        <v>289</v>
      </c>
      <c r="E591">
        <v>8696.50567864</v>
      </c>
      <c r="F591">
        <v>390.85</v>
      </c>
      <c r="G591">
        <v>-28.467199280325602</v>
      </c>
      <c r="H591">
        <v>-7.1900887637963304</v>
      </c>
      <c r="I591">
        <v>-26.058749001164301</v>
      </c>
      <c r="J591">
        <v>-3.7186206434878302</v>
      </c>
      <c r="K591">
        <v>412.169000838209</v>
      </c>
      <c r="M591">
        <v>42.602080235990798</v>
      </c>
      <c r="N591">
        <v>0.89884369421487997</v>
      </c>
      <c r="O591">
        <v>37.712677497761199</v>
      </c>
      <c r="P591">
        <v>7.0821917808219199</v>
      </c>
    </row>
    <row r="592" spans="1:17" x14ac:dyDescent="0.3">
      <c r="A592" t="s">
        <v>1312</v>
      </c>
      <c r="B592" t="s">
        <v>1313</v>
      </c>
      <c r="C592" t="s">
        <v>3151</v>
      </c>
      <c r="D592" t="s">
        <v>289</v>
      </c>
      <c r="E592">
        <v>8693.8929601100008</v>
      </c>
      <c r="F592">
        <v>431.3</v>
      </c>
      <c r="G592">
        <v>-22.4225811494371</v>
      </c>
      <c r="H592">
        <v>-1.3351374439355199</v>
      </c>
      <c r="I592">
        <v>-1.84973530681081</v>
      </c>
      <c r="J592">
        <v>6.8312013366990101</v>
      </c>
      <c r="K592">
        <v>426.05633712320201</v>
      </c>
      <c r="L592">
        <v>410.01516087915502</v>
      </c>
      <c r="M592">
        <v>65.181718968313803</v>
      </c>
      <c r="N592">
        <v>0.80239721043283396</v>
      </c>
      <c r="O592">
        <v>17.0878738696962</v>
      </c>
      <c r="P592">
        <v>24.025880661394599</v>
      </c>
      <c r="Q592">
        <v>6.2731055969898003E-2</v>
      </c>
    </row>
    <row r="593" spans="1:17" x14ac:dyDescent="0.3">
      <c r="A593" t="s">
        <v>1314</v>
      </c>
      <c r="B593" t="s">
        <v>1315</v>
      </c>
      <c r="C593" t="s">
        <v>3143</v>
      </c>
      <c r="D593" t="s">
        <v>292</v>
      </c>
      <c r="E593">
        <v>8688.6381457000007</v>
      </c>
      <c r="F593">
        <v>737.15</v>
      </c>
      <c r="G593">
        <v>0.43128616889215698</v>
      </c>
      <c r="H593">
        <v>-8.5075065832221899</v>
      </c>
      <c r="I593">
        <v>-18.624238389446099</v>
      </c>
      <c r="J593">
        <v>1.5298513680908601</v>
      </c>
      <c r="K593">
        <v>758.37248787266799</v>
      </c>
      <c r="L593">
        <v>716.39915332236706</v>
      </c>
      <c r="M593">
        <v>39.406903975129502</v>
      </c>
      <c r="N593">
        <v>1.01929826162124</v>
      </c>
      <c r="O593">
        <v>25.035610120056901</v>
      </c>
      <c r="P593">
        <v>39.598522867152703</v>
      </c>
      <c r="Q593">
        <v>8.3250356987414995E-2</v>
      </c>
    </row>
    <row r="594" spans="1:17" x14ac:dyDescent="0.3">
      <c r="A594" t="s">
        <v>1316</v>
      </c>
      <c r="B594" t="s">
        <v>1317</v>
      </c>
      <c r="C594" t="s">
        <v>3155</v>
      </c>
      <c r="D594" t="s">
        <v>438</v>
      </c>
      <c r="E594">
        <v>8684.4915221199899</v>
      </c>
      <c r="F594">
        <v>648.1</v>
      </c>
      <c r="G594">
        <v>-15.7620058375834</v>
      </c>
      <c r="H594">
        <v>11.841185268503001</v>
      </c>
      <c r="I594">
        <v>-39.491432392170303</v>
      </c>
      <c r="J594">
        <v>-0.33806742214136098</v>
      </c>
      <c r="K594">
        <v>660.434628075158</v>
      </c>
      <c r="L594">
        <v>721.99100737572303</v>
      </c>
      <c r="M594">
        <v>40.461129105018898</v>
      </c>
      <c r="N594">
        <v>1.14789173507161</v>
      </c>
      <c r="O594">
        <v>69.264002468754796</v>
      </c>
      <c r="P594">
        <v>19.465437788018399</v>
      </c>
      <c r="Q594">
        <v>0.160224189344987</v>
      </c>
    </row>
    <row r="595" spans="1:17" x14ac:dyDescent="0.3">
      <c r="A595" t="s">
        <v>1318</v>
      </c>
      <c r="B595" t="s">
        <v>1319</v>
      </c>
      <c r="C595" t="s">
        <v>3158</v>
      </c>
      <c r="D595" t="s">
        <v>490</v>
      </c>
      <c r="E595">
        <v>8661.9845739600005</v>
      </c>
      <c r="F595">
        <v>313.2</v>
      </c>
      <c r="G595">
        <v>-25.430030969184699</v>
      </c>
      <c r="H595">
        <v>11.940425859753599</v>
      </c>
      <c r="I595">
        <v>16.7681374827586</v>
      </c>
      <c r="J595">
        <v>4.2322838278655199</v>
      </c>
      <c r="K595">
        <v>275.26699553030898</v>
      </c>
      <c r="L595">
        <v>265.10705972617001</v>
      </c>
      <c r="M595">
        <v>76.159982745030106</v>
      </c>
      <c r="N595">
        <v>1.9229532824851301</v>
      </c>
      <c r="O595">
        <v>1.1653895274585</v>
      </c>
      <c r="P595">
        <v>42.363636363636303</v>
      </c>
      <c r="Q595">
        <v>-0.10202526202348799</v>
      </c>
    </row>
    <row r="596" spans="1:17" x14ac:dyDescent="0.3">
      <c r="A596" t="s">
        <v>1320</v>
      </c>
      <c r="B596" t="s">
        <v>1321</v>
      </c>
      <c r="C596" t="s">
        <v>3158</v>
      </c>
      <c r="D596" t="s">
        <v>274</v>
      </c>
      <c r="E596">
        <v>8647.6595875200001</v>
      </c>
      <c r="F596">
        <v>700.8</v>
      </c>
      <c r="G596">
        <v>-16.545136725671899</v>
      </c>
      <c r="H596">
        <v>2.1160698720539601</v>
      </c>
      <c r="I596">
        <v>-2.9950558361062498</v>
      </c>
      <c r="J596">
        <v>-1.5481633749124599</v>
      </c>
      <c r="K596">
        <v>725.78051155869002</v>
      </c>
      <c r="L596">
        <v>671.25360464006906</v>
      </c>
      <c r="M596">
        <v>32.725348327334203</v>
      </c>
      <c r="N596">
        <v>0.52619047918981998</v>
      </c>
      <c r="O596">
        <v>19.5348173515981</v>
      </c>
      <c r="P596">
        <v>37.398294284873998</v>
      </c>
    </row>
    <row r="597" spans="1:17" x14ac:dyDescent="0.3">
      <c r="A597" t="s">
        <v>1322</v>
      </c>
      <c r="B597" t="s">
        <v>1323</v>
      </c>
      <c r="C597" t="s">
        <v>3153</v>
      </c>
      <c r="D597" t="s">
        <v>78</v>
      </c>
      <c r="E597">
        <v>8645.8233000470009</v>
      </c>
      <c r="F597">
        <v>213.91</v>
      </c>
      <c r="G597">
        <v>8.8046110407876892</v>
      </c>
      <c r="H597">
        <v>7.1960224406867903</v>
      </c>
      <c r="I597">
        <v>-6.0537569574996901</v>
      </c>
      <c r="J597">
        <v>-3.00488106988908</v>
      </c>
      <c r="K597">
        <v>215.545483022365</v>
      </c>
      <c r="L597">
        <v>201.88679391464299</v>
      </c>
      <c r="M597">
        <v>34.373442259929497</v>
      </c>
      <c r="N597">
        <v>0.65236870680840298</v>
      </c>
      <c r="O597">
        <v>19.676499462390701</v>
      </c>
      <c r="P597">
        <v>45.517006802720999</v>
      </c>
      <c r="Q597">
        <v>8.1210405083274997E-2</v>
      </c>
    </row>
    <row r="598" spans="1:17" hidden="1" x14ac:dyDescent="0.3">
      <c r="A598" t="s">
        <v>1324</v>
      </c>
      <c r="B598" t="s">
        <v>1325</v>
      </c>
      <c r="C598" t="s">
        <v>3159</v>
      </c>
      <c r="D598" t="s">
        <v>740</v>
      </c>
      <c r="E598">
        <v>8642.3479203879997</v>
      </c>
      <c r="F598">
        <v>525.34</v>
      </c>
      <c r="G598">
        <v>-12.760501565989101</v>
      </c>
      <c r="H598">
        <v>-2.2961596258575399</v>
      </c>
      <c r="I598">
        <v>-2.0851705407459602</v>
      </c>
      <c r="J598">
        <v>-0.30019598032341199</v>
      </c>
      <c r="K598">
        <v>522.83839818326805</v>
      </c>
      <c r="L598">
        <v>498.67663952961999</v>
      </c>
      <c r="M598">
        <v>73.886051750125603</v>
      </c>
      <c r="N598">
        <v>2.5313730166572901</v>
      </c>
      <c r="O598">
        <v>5.1509498610423599</v>
      </c>
      <c r="P598">
        <v>22.4197795539813</v>
      </c>
      <c r="Q598">
        <v>-1.0545973830429E-2</v>
      </c>
    </row>
    <row r="599" spans="1:17" hidden="1" x14ac:dyDescent="0.3">
      <c r="A599" t="s">
        <v>1326</v>
      </c>
      <c r="B599" t="s">
        <v>1327</v>
      </c>
      <c r="C599" t="s">
        <v>3159</v>
      </c>
      <c r="D599" t="s">
        <v>121</v>
      </c>
      <c r="E599">
        <v>8609.9012724999993</v>
      </c>
      <c r="F599">
        <v>2676</v>
      </c>
      <c r="G599">
        <v>-43.727245972197899</v>
      </c>
      <c r="H599">
        <v>-2.62428456338814</v>
      </c>
      <c r="I599">
        <v>-10.6373821065607</v>
      </c>
      <c r="J599">
        <v>-0.19085958511491899</v>
      </c>
      <c r="K599">
        <v>2767.9909115319701</v>
      </c>
      <c r="L599">
        <v>2711.9046947840002</v>
      </c>
      <c r="M599">
        <v>29.411324236101699</v>
      </c>
      <c r="N599">
        <v>0.70361459352958</v>
      </c>
      <c r="O599">
        <v>30.792227204783199</v>
      </c>
      <c r="P599">
        <v>13.9208173690932</v>
      </c>
      <c r="Q599">
        <v>4.9482008940669999E-3</v>
      </c>
    </row>
    <row r="600" spans="1:17" x14ac:dyDescent="0.3">
      <c r="A600" t="s">
        <v>1328</v>
      </c>
      <c r="B600" t="s">
        <v>1329</v>
      </c>
      <c r="C600" t="s">
        <v>3156</v>
      </c>
      <c r="D600" t="s">
        <v>292</v>
      </c>
      <c r="E600">
        <v>8607.9104239999997</v>
      </c>
      <c r="F600">
        <v>527.5</v>
      </c>
      <c r="G600">
        <v>15.6821347620797</v>
      </c>
      <c r="H600">
        <v>-5.8299548435421702</v>
      </c>
      <c r="I600">
        <v>21.031262060372399</v>
      </c>
      <c r="J600">
        <v>-4.2402385566959797</v>
      </c>
      <c r="K600">
        <v>532.056375497624</v>
      </c>
      <c r="L600">
        <v>454.323614405755</v>
      </c>
      <c r="M600">
        <v>29.2767653719009</v>
      </c>
      <c r="N600">
        <v>0.86698486431369104</v>
      </c>
      <c r="O600">
        <v>14.104265402843501</v>
      </c>
      <c r="P600">
        <v>54.556108995019002</v>
      </c>
      <c r="Q600">
        <v>0.112481528125777</v>
      </c>
    </row>
    <row r="601" spans="1:17" hidden="1" x14ac:dyDescent="0.3">
      <c r="A601" t="s">
        <v>1330</v>
      </c>
      <c r="B601" t="s">
        <v>1331</v>
      </c>
      <c r="C601" t="s">
        <v>3159</v>
      </c>
      <c r="D601" t="s">
        <v>292</v>
      </c>
      <c r="E601">
        <v>8600.4023553000006</v>
      </c>
      <c r="F601">
        <v>511.7</v>
      </c>
      <c r="G601">
        <v>116.869726423055</v>
      </c>
      <c r="H601">
        <v>-9.0162413167631303</v>
      </c>
      <c r="I601">
        <v>110.081053690198</v>
      </c>
      <c r="J601">
        <v>0.90563116121929998</v>
      </c>
      <c r="K601">
        <v>469.68721458946601</v>
      </c>
      <c r="L601">
        <v>336.10884752943298</v>
      </c>
      <c r="M601">
        <v>41.828443690896499</v>
      </c>
      <c r="N601">
        <v>0.300829264384807</v>
      </c>
      <c r="O601">
        <v>14.1293726793042</v>
      </c>
      <c r="P601">
        <v>189.66883668270501</v>
      </c>
      <c r="Q601">
        <v>7.3168595790681995E-2</v>
      </c>
    </row>
    <row r="602" spans="1:17" hidden="1" x14ac:dyDescent="0.3">
      <c r="A602" t="s">
        <v>1332</v>
      </c>
      <c r="B602" t="s">
        <v>1333</v>
      </c>
      <c r="C602" t="s">
        <v>3159</v>
      </c>
      <c r="D602" t="s">
        <v>417</v>
      </c>
      <c r="E602">
        <v>8576.0848246799997</v>
      </c>
      <c r="F602">
        <v>388.6</v>
      </c>
      <c r="G602">
        <v>181.37902953552799</v>
      </c>
      <c r="H602">
        <v>34.0745259417859</v>
      </c>
      <c r="I602">
        <v>75.652854578251606</v>
      </c>
      <c r="J602">
        <v>-4.4004323280667004</v>
      </c>
      <c r="K602">
        <v>316.511367893635</v>
      </c>
      <c r="L602">
        <v>241.52858632147601</v>
      </c>
      <c r="M602">
        <v>59.887642475921702</v>
      </c>
      <c r="N602">
        <v>2.3919472483113799</v>
      </c>
      <c r="O602">
        <v>11.425630468347901</v>
      </c>
      <c r="P602">
        <v>244.50354609928999</v>
      </c>
      <c r="Q602">
        <v>0.17989422577818401</v>
      </c>
    </row>
    <row r="603" spans="1:17" x14ac:dyDescent="0.3">
      <c r="A603" t="s">
        <v>1334</v>
      </c>
      <c r="B603" t="s">
        <v>1335</v>
      </c>
      <c r="C603" t="s">
        <v>3154</v>
      </c>
      <c r="D603" t="s">
        <v>81</v>
      </c>
      <c r="E603">
        <v>8565.4914105899898</v>
      </c>
      <c r="F603">
        <v>290.10000000000002</v>
      </c>
      <c r="G603">
        <v>-70.314359382305895</v>
      </c>
      <c r="H603">
        <v>-3.8827067876332202</v>
      </c>
      <c r="I603">
        <v>-17.655405098323602</v>
      </c>
      <c r="J603">
        <v>0.87783296892145701</v>
      </c>
      <c r="K603">
        <v>296.76697425274199</v>
      </c>
      <c r="L603">
        <v>337.92120412165798</v>
      </c>
      <c r="M603">
        <v>38.114214278235202</v>
      </c>
      <c r="N603">
        <v>0.53372184947104395</v>
      </c>
      <c r="O603">
        <v>83.729748362633501</v>
      </c>
      <c r="P603">
        <v>11.1494252873563</v>
      </c>
      <c r="Q603">
        <v>-8.8952896671752005E-2</v>
      </c>
    </row>
    <row r="604" spans="1:17" x14ac:dyDescent="0.3">
      <c r="A604" t="s">
        <v>1336</v>
      </c>
      <c r="B604" t="s">
        <v>1337</v>
      </c>
      <c r="C604" t="s">
        <v>3154</v>
      </c>
      <c r="D604" t="s">
        <v>483</v>
      </c>
      <c r="E604">
        <v>8519.5351599450005</v>
      </c>
      <c r="F604">
        <v>279.05</v>
      </c>
      <c r="G604">
        <v>-36.332523538343899</v>
      </c>
      <c r="H604">
        <v>-9.1574095519657295</v>
      </c>
      <c r="I604">
        <v>5.2654518626037001</v>
      </c>
      <c r="J604">
        <v>1.0321008658445201</v>
      </c>
      <c r="K604">
        <v>285.66394392675699</v>
      </c>
      <c r="L604">
        <v>281.31594927506001</v>
      </c>
      <c r="M604">
        <v>43.891536130054</v>
      </c>
      <c r="N604">
        <v>0.51443815595868203</v>
      </c>
      <c r="O604">
        <v>14.818132951083999</v>
      </c>
      <c r="P604">
        <v>31.0093896713615</v>
      </c>
      <c r="Q604">
        <v>-7.9004624238494997E-2</v>
      </c>
    </row>
    <row r="605" spans="1:17" x14ac:dyDescent="0.3">
      <c r="A605" t="s">
        <v>1338</v>
      </c>
      <c r="B605" t="s">
        <v>1339</v>
      </c>
      <c r="C605" t="s">
        <v>3163</v>
      </c>
      <c r="D605" t="s">
        <v>1340</v>
      </c>
      <c r="E605">
        <v>8510.4491196599993</v>
      </c>
      <c r="F605">
        <v>1312.05</v>
      </c>
      <c r="G605">
        <v>144.62748494579699</v>
      </c>
      <c r="H605">
        <v>-1.2288645032649701</v>
      </c>
      <c r="I605">
        <v>74.811607507395294</v>
      </c>
      <c r="J605">
        <v>3.7819899973526598</v>
      </c>
      <c r="K605">
        <v>1263.79249084147</v>
      </c>
      <c r="L605">
        <v>972.36223762667601</v>
      </c>
      <c r="M605">
        <v>69.450074864533406</v>
      </c>
      <c r="N605">
        <v>0.43998616702850701</v>
      </c>
      <c r="O605">
        <v>8.2275827902900094</v>
      </c>
      <c r="P605">
        <v>201.30899069927599</v>
      </c>
      <c r="Q605">
        <v>0.157104686064757</v>
      </c>
    </row>
    <row r="606" spans="1:17" x14ac:dyDescent="0.3">
      <c r="A606" t="s">
        <v>1341</v>
      </c>
      <c r="B606" t="s">
        <v>1342</v>
      </c>
      <c r="C606" t="s">
        <v>3157</v>
      </c>
      <c r="D606" t="s">
        <v>138</v>
      </c>
      <c r="E606">
        <v>8479.2811640399996</v>
      </c>
      <c r="F606">
        <v>546.29999999999995</v>
      </c>
      <c r="G606">
        <v>-33.119304027508399</v>
      </c>
      <c r="H606">
        <v>-3.7669239936937702</v>
      </c>
      <c r="I606">
        <v>-15.093724243956901</v>
      </c>
      <c r="J606">
        <v>-1.78428177890985</v>
      </c>
      <c r="K606">
        <v>584.20595214599996</v>
      </c>
      <c r="L606">
        <v>574.086728258721</v>
      </c>
      <c r="M606">
        <v>26.206386372246101</v>
      </c>
      <c r="N606">
        <v>0.78118476241176205</v>
      </c>
      <c r="O606">
        <v>24.254072853743299</v>
      </c>
      <c r="P606">
        <v>15.0105263157894</v>
      </c>
      <c r="Q606">
        <v>7.8880351729411005E-2</v>
      </c>
    </row>
    <row r="607" spans="1:17" x14ac:dyDescent="0.3">
      <c r="A607" t="s">
        <v>1343</v>
      </c>
      <c r="B607" t="s">
        <v>1344</v>
      </c>
      <c r="C607" t="s">
        <v>3144</v>
      </c>
      <c r="D607" t="s">
        <v>24</v>
      </c>
      <c r="E607">
        <v>8475.3176666039999</v>
      </c>
      <c r="F607">
        <v>224.44</v>
      </c>
      <c r="G607">
        <v>-33.7366976358513</v>
      </c>
      <c r="H607">
        <v>-2.3756730912647699</v>
      </c>
      <c r="I607">
        <v>-15.6778664449825</v>
      </c>
      <c r="J607">
        <v>-2.6327664534933102</v>
      </c>
      <c r="K607">
        <v>223.922835827158</v>
      </c>
      <c r="L607">
        <v>222.26554779631101</v>
      </c>
      <c r="M607">
        <v>50.9692807763101</v>
      </c>
      <c r="N607">
        <v>1.27487874580105</v>
      </c>
      <c r="O607">
        <v>27.6733202637676</v>
      </c>
      <c r="P607">
        <v>16.8958333333333</v>
      </c>
      <c r="Q607">
        <v>0.116060040481461</v>
      </c>
    </row>
    <row r="608" spans="1:17" x14ac:dyDescent="0.3">
      <c r="A608" t="s">
        <v>1345</v>
      </c>
      <c r="B608" t="s">
        <v>1346</v>
      </c>
      <c r="C608" t="s">
        <v>3144</v>
      </c>
      <c r="D608" t="s">
        <v>232</v>
      </c>
      <c r="E608">
        <v>8406.7412286399995</v>
      </c>
      <c r="F608">
        <v>7575.65</v>
      </c>
      <c r="G608">
        <v>26.539347693340101</v>
      </c>
      <c r="H608">
        <v>10.2140457018736</v>
      </c>
      <c r="I608">
        <v>-2.6961431915118101</v>
      </c>
      <c r="J608">
        <v>5.3888749582656699</v>
      </c>
      <c r="K608">
        <v>7041.8238785128597</v>
      </c>
      <c r="L608">
        <v>6402.7762661787701</v>
      </c>
      <c r="M608">
        <v>69.167276550676604</v>
      </c>
      <c r="N608">
        <v>1.3045013371898699</v>
      </c>
      <c r="O608">
        <v>4.2682806095846599</v>
      </c>
      <c r="P608">
        <v>71.783446712018105</v>
      </c>
      <c r="Q608">
        <v>4.1613799698692E-2</v>
      </c>
    </row>
    <row r="609" spans="1:17" x14ac:dyDescent="0.3">
      <c r="A609" t="s">
        <v>1347</v>
      </c>
      <c r="B609" t="s">
        <v>1348</v>
      </c>
      <c r="C609" t="s">
        <v>3158</v>
      </c>
      <c r="D609" t="s">
        <v>490</v>
      </c>
      <c r="E609">
        <v>8382.0342147199899</v>
      </c>
      <c r="F609">
        <v>763.15</v>
      </c>
      <c r="G609">
        <v>-48.081007443690503</v>
      </c>
      <c r="H609">
        <v>-5.1255425708686602</v>
      </c>
      <c r="I609">
        <v>-30.401605503529002</v>
      </c>
      <c r="J609">
        <v>-0.86982685160168105</v>
      </c>
      <c r="K609">
        <v>781.72472596249702</v>
      </c>
      <c r="L609">
        <v>837.51122094318703</v>
      </c>
      <c r="M609">
        <v>34.099496181940602</v>
      </c>
      <c r="N609">
        <v>0.31328062679422197</v>
      </c>
      <c r="O609">
        <v>44.9649479132542</v>
      </c>
      <c r="P609">
        <v>5.9342032204330897</v>
      </c>
      <c r="Q609">
        <v>-2.9945582038996998E-2</v>
      </c>
    </row>
    <row r="610" spans="1:17" x14ac:dyDescent="0.3">
      <c r="A610" t="s">
        <v>1349</v>
      </c>
      <c r="B610" t="s">
        <v>1350</v>
      </c>
      <c r="C610" t="s">
        <v>3155</v>
      </c>
      <c r="D610" t="s">
        <v>257</v>
      </c>
      <c r="E610">
        <v>8381.9447013999998</v>
      </c>
      <c r="F610">
        <v>73.25</v>
      </c>
      <c r="G610">
        <v>54.8507873796528</v>
      </c>
      <c r="H610">
        <v>-7.62427632444225</v>
      </c>
      <c r="I610">
        <v>35.493421978214201</v>
      </c>
      <c r="J610">
        <v>-5.3538163484171504</v>
      </c>
      <c r="K610">
        <v>77.400323747925697</v>
      </c>
      <c r="L610">
        <v>62.9605059269783</v>
      </c>
      <c r="M610">
        <v>24.8624585828398</v>
      </c>
      <c r="N610">
        <v>0.35135425860321901</v>
      </c>
      <c r="O610">
        <v>27.508532423208202</v>
      </c>
      <c r="P610">
        <v>92.786026123165598</v>
      </c>
      <c r="Q610">
        <v>0.22975031079251501</v>
      </c>
    </row>
    <row r="611" spans="1:17" x14ac:dyDescent="0.3">
      <c r="A611" t="s">
        <v>1351</v>
      </c>
      <c r="B611" t="s">
        <v>1352</v>
      </c>
      <c r="C611" t="s">
        <v>3150</v>
      </c>
      <c r="D611" t="s">
        <v>213</v>
      </c>
      <c r="E611">
        <v>8378.5492829499999</v>
      </c>
      <c r="F611">
        <v>211.75</v>
      </c>
      <c r="G611">
        <v>-10.0093414590776</v>
      </c>
      <c r="H611">
        <v>-1.4937354381775201</v>
      </c>
      <c r="I611">
        <v>-16.181038146950002</v>
      </c>
      <c r="J611">
        <v>3.3856532008322202</v>
      </c>
      <c r="K611">
        <v>207.04453990806601</v>
      </c>
      <c r="L611">
        <v>199.26527516286899</v>
      </c>
      <c r="M611">
        <v>49.788942402244203</v>
      </c>
      <c r="N611">
        <v>1.0426376736261</v>
      </c>
      <c r="O611">
        <v>45.454545454545404</v>
      </c>
      <c r="P611">
        <v>46.5905157493942</v>
      </c>
      <c r="Q611">
        <v>8.1569097109930003E-2</v>
      </c>
    </row>
    <row r="612" spans="1:17" hidden="1" x14ac:dyDescent="0.3">
      <c r="A612" t="s">
        <v>1353</v>
      </c>
      <c r="B612" t="s">
        <v>1354</v>
      </c>
      <c r="C612" t="s">
        <v>3159</v>
      </c>
      <c r="D612" t="s">
        <v>740</v>
      </c>
      <c r="E612">
        <v>8375.5088797930002</v>
      </c>
      <c r="F612">
        <v>262.14</v>
      </c>
      <c r="G612">
        <v>6.8949497141126401E-2</v>
      </c>
      <c r="H612">
        <v>-0.36573503821440501</v>
      </c>
      <c r="I612">
        <v>1.48709487198572</v>
      </c>
      <c r="J612">
        <v>-4.6571485740883399E-2</v>
      </c>
      <c r="K612">
        <v>258.04162461407901</v>
      </c>
      <c r="L612">
        <v>239.019652024197</v>
      </c>
      <c r="M612">
        <v>59.785019392106697</v>
      </c>
      <c r="N612">
        <v>0.61264093727763602</v>
      </c>
      <c r="O612">
        <v>3.4370946822308501</v>
      </c>
      <c r="P612">
        <v>33.133570340274197</v>
      </c>
      <c r="Q612">
        <v>1.1816369177710001E-3</v>
      </c>
    </row>
    <row r="613" spans="1:17" hidden="1" x14ac:dyDescent="0.3">
      <c r="A613" t="s">
        <v>1355</v>
      </c>
      <c r="B613" t="s">
        <v>1356</v>
      </c>
      <c r="C613" t="s">
        <v>3159</v>
      </c>
      <c r="D613" t="s">
        <v>1357</v>
      </c>
      <c r="E613">
        <v>8369.7008711939998</v>
      </c>
      <c r="F613">
        <v>1230.3900000000001</v>
      </c>
      <c r="K613">
        <v>1221.0284065276701</v>
      </c>
      <c r="L613">
        <v>1201.49851616978</v>
      </c>
      <c r="M613">
        <v>68.273684852772604</v>
      </c>
      <c r="N613">
        <v>1</v>
      </c>
      <c r="Q613">
        <v>-6.1080809493942997E-2</v>
      </c>
    </row>
    <row r="614" spans="1:17" x14ac:dyDescent="0.3">
      <c r="A614" t="s">
        <v>1358</v>
      </c>
      <c r="B614" t="s">
        <v>1359</v>
      </c>
      <c r="C614" t="s">
        <v>3157</v>
      </c>
      <c r="D614" t="s">
        <v>138</v>
      </c>
      <c r="E614">
        <v>8358.5150681399991</v>
      </c>
      <c r="F614">
        <v>570.6</v>
      </c>
      <c r="G614">
        <v>14.7445358114912</v>
      </c>
      <c r="H614">
        <v>-0.74283387348504404</v>
      </c>
      <c r="I614">
        <v>16.790782335977301</v>
      </c>
      <c r="J614">
        <v>4.3628763734866096</v>
      </c>
      <c r="K614">
        <v>572.49831591739405</v>
      </c>
      <c r="L614">
        <v>502.14996738698397</v>
      </c>
      <c r="M614">
        <v>42.933203439783597</v>
      </c>
      <c r="N614">
        <v>0.599578365649581</v>
      </c>
      <c r="O614">
        <v>22.502628811777001</v>
      </c>
      <c r="P614">
        <v>50.792811839323399</v>
      </c>
      <c r="Q614">
        <v>2.4116132779170001E-2</v>
      </c>
    </row>
    <row r="615" spans="1:17" hidden="1" x14ac:dyDescent="0.3">
      <c r="A615" t="s">
        <v>1360</v>
      </c>
      <c r="B615" t="s">
        <v>1361</v>
      </c>
      <c r="C615" t="s">
        <v>3159</v>
      </c>
      <c r="D615" t="s">
        <v>1362</v>
      </c>
      <c r="E615">
        <v>8350.4577806899997</v>
      </c>
      <c r="F615">
        <v>2063.65</v>
      </c>
      <c r="G615">
        <v>107.894300418566</v>
      </c>
      <c r="H615">
        <v>7.1361752555640399</v>
      </c>
      <c r="I615">
        <v>82.347340459321202</v>
      </c>
      <c r="J615">
        <v>-4.35041405590772</v>
      </c>
      <c r="K615">
        <v>1796.2871899018701</v>
      </c>
      <c r="L615">
        <v>1349.08310204891</v>
      </c>
      <c r="M615">
        <v>57.032940259919897</v>
      </c>
      <c r="N615">
        <v>0.734803151875836</v>
      </c>
      <c r="O615">
        <v>7.8186708017347897</v>
      </c>
      <c r="P615">
        <v>166.277419354838</v>
      </c>
    </row>
    <row r="616" spans="1:17" x14ac:dyDescent="0.3">
      <c r="A616" t="s">
        <v>1363</v>
      </c>
      <c r="B616" t="s">
        <v>1364</v>
      </c>
      <c r="C616" t="s">
        <v>3147</v>
      </c>
      <c r="D616" t="s">
        <v>46</v>
      </c>
      <c r="E616">
        <v>8329.12101024</v>
      </c>
      <c r="F616">
        <v>484.85</v>
      </c>
      <c r="G616">
        <v>74.3298324903691</v>
      </c>
      <c r="H616">
        <v>-9.5139209442013097</v>
      </c>
      <c r="I616">
        <v>39.737694556078999</v>
      </c>
      <c r="J616">
        <v>-7.2145071902897202</v>
      </c>
      <c r="K616">
        <v>515.335035424323</v>
      </c>
      <c r="L616">
        <v>403.46635987892199</v>
      </c>
      <c r="M616">
        <v>19.631601743452102</v>
      </c>
      <c r="N616">
        <v>0.37947731677000801</v>
      </c>
      <c r="O616">
        <v>21.676807259977299</v>
      </c>
      <c r="P616">
        <v>157.89893617021201</v>
      </c>
      <c r="Q616">
        <v>0.221033189372248</v>
      </c>
    </row>
    <row r="617" spans="1:17" x14ac:dyDescent="0.3">
      <c r="A617" t="s">
        <v>1365</v>
      </c>
      <c r="B617" t="s">
        <v>1366</v>
      </c>
      <c r="C617" t="s">
        <v>3143</v>
      </c>
      <c r="D617" t="s">
        <v>21</v>
      </c>
      <c r="E617">
        <v>8306.6091734000001</v>
      </c>
      <c r="F617">
        <v>2690.9</v>
      </c>
      <c r="G617">
        <v>-14.4501634667413</v>
      </c>
      <c r="H617">
        <v>-6.1269133350490401</v>
      </c>
      <c r="I617">
        <v>-13.1975379166072</v>
      </c>
      <c r="J617">
        <v>-6.3467903011918896</v>
      </c>
      <c r="K617">
        <v>2810.1430565354299</v>
      </c>
      <c r="L617">
        <v>2650.7465367883701</v>
      </c>
      <c r="M617">
        <v>25.274858403652502</v>
      </c>
      <c r="N617">
        <v>1.649069530232</v>
      </c>
      <c r="O617">
        <v>16.8753948493069</v>
      </c>
      <c r="P617">
        <v>27.952259813128499</v>
      </c>
      <c r="Q617">
        <v>-2.6281171297299E-2</v>
      </c>
    </row>
    <row r="618" spans="1:17" x14ac:dyDescent="0.3">
      <c r="A618" t="s">
        <v>1367</v>
      </c>
      <c r="B618" t="s">
        <v>1368</v>
      </c>
      <c r="C618" t="s">
        <v>3155</v>
      </c>
      <c r="D618" t="s">
        <v>983</v>
      </c>
      <c r="E618">
        <v>8274.4574472000004</v>
      </c>
      <c r="F618">
        <v>871.5</v>
      </c>
      <c r="G618">
        <v>78.979149909858705</v>
      </c>
      <c r="H618">
        <v>0.179084623429736</v>
      </c>
      <c r="I618">
        <v>32.785729143605302</v>
      </c>
      <c r="J618">
        <v>-3.3994263581184598</v>
      </c>
      <c r="K618">
        <v>872.52680012673397</v>
      </c>
      <c r="L618">
        <v>734.313036187992</v>
      </c>
      <c r="M618">
        <v>46.454704872299601</v>
      </c>
      <c r="N618">
        <v>0.51768117830966198</v>
      </c>
      <c r="O618">
        <v>21.514629948364799</v>
      </c>
      <c r="P618">
        <v>123.004094165813</v>
      </c>
      <c r="Q618">
        <v>0.16846897058026</v>
      </c>
    </row>
    <row r="619" spans="1:17" hidden="1" x14ac:dyDescent="0.3">
      <c r="A619" t="s">
        <v>1369</v>
      </c>
      <c r="B619" t="s">
        <v>1370</v>
      </c>
      <c r="C619" t="s">
        <v>3159</v>
      </c>
      <c r="D619" t="s">
        <v>407</v>
      </c>
      <c r="E619">
        <v>8274.3467812500003</v>
      </c>
      <c r="F619">
        <v>1062.5</v>
      </c>
      <c r="G619">
        <v>6.3781996804145296</v>
      </c>
      <c r="H619">
        <v>5.1884695534611396</v>
      </c>
      <c r="I619">
        <v>20.939068560125801</v>
      </c>
      <c r="J619">
        <v>0.14267587223347999</v>
      </c>
      <c r="K619">
        <v>1019.34126818716</v>
      </c>
      <c r="L619">
        <v>909.84571457085303</v>
      </c>
      <c r="M619">
        <v>41.494966824550403</v>
      </c>
      <c r="N619">
        <v>0.67307280747461395</v>
      </c>
      <c r="O619">
        <v>16.517647058823499</v>
      </c>
      <c r="P619">
        <v>40.236256846829001</v>
      </c>
      <c r="Q619">
        <v>0.103026894246445</v>
      </c>
    </row>
    <row r="620" spans="1:17" x14ac:dyDescent="0.3">
      <c r="A620" t="s">
        <v>1371</v>
      </c>
      <c r="B620" t="s">
        <v>1372</v>
      </c>
      <c r="C620" t="s">
        <v>3163</v>
      </c>
      <c r="D620" t="s">
        <v>1373</v>
      </c>
      <c r="E620">
        <v>8256.0090220000002</v>
      </c>
      <c r="F620">
        <v>671.6</v>
      </c>
      <c r="G620">
        <v>-3.54994582585541</v>
      </c>
      <c r="H620">
        <v>-4.3458649553461104</v>
      </c>
      <c r="I620">
        <v>38.816619841193699</v>
      </c>
      <c r="J620">
        <v>3.35563818599333</v>
      </c>
      <c r="K620">
        <v>653.78057466239795</v>
      </c>
      <c r="L620">
        <v>572.79042753081399</v>
      </c>
      <c r="M620">
        <v>49.432641676426599</v>
      </c>
      <c r="N620">
        <v>0.57183660136429604</v>
      </c>
      <c r="O620">
        <v>14.413341274568101</v>
      </c>
      <c r="P620">
        <v>65.032559282467105</v>
      </c>
      <c r="Q620">
        <v>0.14072401758042599</v>
      </c>
    </row>
    <row r="621" spans="1:17" hidden="1" x14ac:dyDescent="0.3">
      <c r="A621" t="s">
        <v>1374</v>
      </c>
      <c r="B621" t="s">
        <v>1375</v>
      </c>
      <c r="C621" t="s">
        <v>3159</v>
      </c>
      <c r="D621" t="s">
        <v>257</v>
      </c>
      <c r="E621">
        <v>8254.39701135</v>
      </c>
      <c r="F621">
        <v>1274.7</v>
      </c>
      <c r="G621">
        <v>79.055170425370505</v>
      </c>
      <c r="H621">
        <v>-1.9524161312738</v>
      </c>
      <c r="I621">
        <v>82.892625601768103</v>
      </c>
      <c r="J621">
        <v>-2.0841063220695499</v>
      </c>
      <c r="K621">
        <v>1275.6495740150101</v>
      </c>
      <c r="L621">
        <v>1025.4793370225</v>
      </c>
      <c r="M621">
        <v>49.182612124008202</v>
      </c>
      <c r="N621">
        <v>0.83168204795211698</v>
      </c>
      <c r="O621">
        <v>14.1248921314819</v>
      </c>
      <c r="P621">
        <v>135.597449403936</v>
      </c>
    </row>
    <row r="622" spans="1:17" x14ac:dyDescent="0.3">
      <c r="A622" t="s">
        <v>1376</v>
      </c>
      <c r="B622" t="s">
        <v>1377</v>
      </c>
      <c r="C622" t="s">
        <v>3161</v>
      </c>
      <c r="D622" t="s">
        <v>603</v>
      </c>
      <c r="E622">
        <v>8237.5005688000001</v>
      </c>
      <c r="F622">
        <v>48.05</v>
      </c>
      <c r="G622">
        <v>-26.229154125820799</v>
      </c>
      <c r="H622">
        <v>3.7509664808728398</v>
      </c>
      <c r="I622">
        <v>-15.993491897643301</v>
      </c>
      <c r="J622">
        <v>-3.7770908916149102</v>
      </c>
      <c r="K622">
        <v>46.809313514633999</v>
      </c>
      <c r="L622">
        <v>46.687093768302397</v>
      </c>
      <c r="M622">
        <v>42.899622384194302</v>
      </c>
      <c r="N622">
        <v>1.74749589429144</v>
      </c>
      <c r="O622">
        <v>42.976066597294398</v>
      </c>
      <c r="P622">
        <v>24.3208279430789</v>
      </c>
      <c r="Q622">
        <v>2.7896568064547E-2</v>
      </c>
    </row>
    <row r="623" spans="1:17" x14ac:dyDescent="0.3">
      <c r="A623" t="s">
        <v>1378</v>
      </c>
      <c r="B623" t="s">
        <v>1379</v>
      </c>
      <c r="C623" t="s">
        <v>3144</v>
      </c>
      <c r="D623" t="s">
        <v>24</v>
      </c>
      <c r="E623">
        <v>8231.0583416320005</v>
      </c>
      <c r="F623">
        <v>42.95</v>
      </c>
      <c r="G623">
        <v>-40.000460539614203</v>
      </c>
      <c r="H623">
        <v>-1.6548733592809299</v>
      </c>
      <c r="I623">
        <v>-26.396114247605102</v>
      </c>
      <c r="J623">
        <v>-1.27568471979293</v>
      </c>
      <c r="K623">
        <v>44.545691458636099</v>
      </c>
      <c r="L623">
        <v>47.738577303759598</v>
      </c>
      <c r="M623">
        <v>34.594500086818698</v>
      </c>
      <c r="N623">
        <v>0.55128189033933594</v>
      </c>
      <c r="O623">
        <v>46.682188591385298</v>
      </c>
      <c r="P623">
        <v>7.3749999999999902</v>
      </c>
      <c r="Q623">
        <v>7.7605400253928994E-2</v>
      </c>
    </row>
    <row r="624" spans="1:17" x14ac:dyDescent="0.3">
      <c r="A624" t="s">
        <v>1380</v>
      </c>
      <c r="B624" t="s">
        <v>1381</v>
      </c>
      <c r="C624" t="s">
        <v>3144</v>
      </c>
      <c r="D624" t="s">
        <v>21</v>
      </c>
      <c r="E624">
        <v>8228.7504398479996</v>
      </c>
      <c r="F624">
        <v>29.71</v>
      </c>
      <c r="G624">
        <v>34.779948240794504</v>
      </c>
      <c r="H624">
        <v>-13.0171596586517</v>
      </c>
      <c r="I624">
        <v>-36.492264425494596</v>
      </c>
      <c r="J624">
        <v>-3.39273099937592</v>
      </c>
      <c r="K624">
        <v>30.949607805224201</v>
      </c>
      <c r="L624">
        <v>29.3342743412625</v>
      </c>
      <c r="M624">
        <v>28.3674267572727</v>
      </c>
      <c r="N624">
        <v>0.65221264830082104</v>
      </c>
      <c r="O624">
        <v>43.049478290137898</v>
      </c>
      <c r="P624">
        <v>81.158536585365795</v>
      </c>
      <c r="Q624">
        <v>3.6206202129576003E-2</v>
      </c>
    </row>
    <row r="625" spans="1:17" x14ac:dyDescent="0.3">
      <c r="A625" t="s">
        <v>1382</v>
      </c>
      <c r="B625" t="s">
        <v>1383</v>
      </c>
      <c r="C625" t="s">
        <v>3154</v>
      </c>
      <c r="D625" t="s">
        <v>81</v>
      </c>
      <c r="E625">
        <v>8222.6135970550004</v>
      </c>
      <c r="F625">
        <v>3358.85</v>
      </c>
      <c r="G625">
        <v>78.414216930181198</v>
      </c>
      <c r="H625">
        <v>5.8301353331297996</v>
      </c>
      <c r="I625">
        <v>11.2020996002197</v>
      </c>
      <c r="J625">
        <v>3.7774731841779801</v>
      </c>
      <c r="K625">
        <v>3079.5490739654601</v>
      </c>
      <c r="L625">
        <v>2567.0530058989102</v>
      </c>
      <c r="M625">
        <v>60.254504756145998</v>
      </c>
      <c r="N625">
        <v>0.89288581695137004</v>
      </c>
      <c r="O625">
        <v>4.4390193072033597</v>
      </c>
      <c r="P625">
        <v>116.553302601463</v>
      </c>
      <c r="Q625">
        <v>0.196707554035398</v>
      </c>
    </row>
    <row r="626" spans="1:17" x14ac:dyDescent="0.3">
      <c r="A626" t="s">
        <v>1384</v>
      </c>
      <c r="B626" t="s">
        <v>1385</v>
      </c>
      <c r="C626" t="s">
        <v>635</v>
      </c>
      <c r="D626" t="s">
        <v>635</v>
      </c>
      <c r="E626">
        <v>8221.2356533999991</v>
      </c>
      <c r="F626">
        <v>415.1</v>
      </c>
      <c r="G626">
        <v>43.544798770638899</v>
      </c>
      <c r="H626">
        <v>4.7403200826835699</v>
      </c>
      <c r="I626">
        <v>23.956274487835199</v>
      </c>
      <c r="J626">
        <v>2.9501083422975301</v>
      </c>
      <c r="K626">
        <v>397.37205023072602</v>
      </c>
      <c r="L626">
        <v>347.339314668859</v>
      </c>
      <c r="M626">
        <v>54.597147847030001</v>
      </c>
      <c r="N626">
        <v>0.82951428039750696</v>
      </c>
      <c r="O626">
        <v>8.5642013972536599</v>
      </c>
      <c r="P626">
        <v>92.890334572490701</v>
      </c>
      <c r="Q626">
        <v>4.3975582745393003E-2</v>
      </c>
    </row>
    <row r="627" spans="1:17" x14ac:dyDescent="0.3">
      <c r="A627" t="s">
        <v>1386</v>
      </c>
      <c r="B627" t="s">
        <v>1387</v>
      </c>
      <c r="C627" t="s">
        <v>3151</v>
      </c>
      <c r="D627" t="s">
        <v>345</v>
      </c>
      <c r="E627">
        <v>8214.7708174620002</v>
      </c>
      <c r="F627">
        <v>213.51</v>
      </c>
      <c r="G627">
        <v>27.129479720698399</v>
      </c>
      <c r="H627">
        <v>-7.0689708689169599</v>
      </c>
      <c r="I627">
        <v>-1.5361076319605</v>
      </c>
      <c r="J627">
        <v>-2.9993227697003002</v>
      </c>
      <c r="K627">
        <v>221.568317166068</v>
      </c>
      <c r="L627">
        <v>204.508591474436</v>
      </c>
      <c r="M627">
        <v>38.690551760514801</v>
      </c>
      <c r="N627">
        <v>1.2488429454476599</v>
      </c>
      <c r="O627">
        <v>22.710880052456499</v>
      </c>
      <c r="P627">
        <v>71.493975903614398</v>
      </c>
    </row>
    <row r="628" spans="1:17" x14ac:dyDescent="0.3">
      <c r="A628" t="s">
        <v>1388</v>
      </c>
      <c r="B628" t="s">
        <v>1389</v>
      </c>
      <c r="C628" t="s">
        <v>3155</v>
      </c>
      <c r="D628" t="s">
        <v>1390</v>
      </c>
      <c r="E628">
        <v>8176.9005348110004</v>
      </c>
      <c r="F628">
        <v>256.81</v>
      </c>
      <c r="G628">
        <v>-3.11517191519521</v>
      </c>
      <c r="H628">
        <v>16.935166763343801</v>
      </c>
      <c r="I628">
        <v>26.178196115496402</v>
      </c>
      <c r="J628">
        <v>1.7164518245206499</v>
      </c>
      <c r="K628">
        <v>232.788711969666</v>
      </c>
      <c r="L628">
        <v>207.606898677793</v>
      </c>
      <c r="M628">
        <v>63.205572698301701</v>
      </c>
      <c r="N628">
        <v>0.93979919591240602</v>
      </c>
      <c r="O628">
        <v>4.7466998948639096</v>
      </c>
      <c r="P628">
        <v>51.420990566037702</v>
      </c>
      <c r="Q628">
        <v>-1.8768361871966E-2</v>
      </c>
    </row>
    <row r="629" spans="1:17" x14ac:dyDescent="0.3">
      <c r="A629" t="s">
        <v>1391</v>
      </c>
      <c r="B629" t="s">
        <v>1392</v>
      </c>
      <c r="C629" t="s">
        <v>3148</v>
      </c>
      <c r="D629" t="s">
        <v>54</v>
      </c>
      <c r="E629">
        <v>8133.7587728999997</v>
      </c>
      <c r="F629">
        <v>831.75</v>
      </c>
      <c r="G629">
        <v>101.93727040413999</v>
      </c>
      <c r="H629">
        <v>13.2441901880908</v>
      </c>
      <c r="I629">
        <v>91.931437211792101</v>
      </c>
      <c r="J629">
        <v>6.5683901579477597</v>
      </c>
      <c r="K629">
        <v>691.77243670033204</v>
      </c>
      <c r="L629">
        <v>536.75608127401301</v>
      </c>
      <c r="M629">
        <v>74.017318439592202</v>
      </c>
      <c r="N629">
        <v>1.46828063698425</v>
      </c>
      <c r="O629">
        <v>2.6871055004508499</v>
      </c>
      <c r="P629">
        <v>180.23921832884</v>
      </c>
      <c r="Q629">
        <v>2.836440199144E-2</v>
      </c>
    </row>
    <row r="630" spans="1:17" x14ac:dyDescent="0.3">
      <c r="A630" t="s">
        <v>1393</v>
      </c>
      <c r="B630" t="s">
        <v>1394</v>
      </c>
      <c r="C630" t="s">
        <v>3150</v>
      </c>
      <c r="D630" t="s">
        <v>62</v>
      </c>
      <c r="E630">
        <v>8124.97016618</v>
      </c>
      <c r="F630">
        <v>15.13</v>
      </c>
      <c r="G630">
        <v>85.793745254591499</v>
      </c>
      <c r="H630">
        <v>-7.57511097347352</v>
      </c>
      <c r="I630">
        <v>52.707343192135497</v>
      </c>
      <c r="J630">
        <v>-4.17754890606136</v>
      </c>
      <c r="K630">
        <v>15.884556593127201</v>
      </c>
      <c r="L630">
        <v>12.8522215819564</v>
      </c>
      <c r="M630">
        <v>30.330869857998199</v>
      </c>
      <c r="N630">
        <v>0.40534200301502699</v>
      </c>
      <c r="O630">
        <v>39.458030403172501</v>
      </c>
      <c r="P630">
        <v>142.08000000000001</v>
      </c>
      <c r="Q630">
        <v>0.107885167890137</v>
      </c>
    </row>
    <row r="631" spans="1:17" x14ac:dyDescent="0.3">
      <c r="A631" t="s">
        <v>1395</v>
      </c>
      <c r="B631" t="s">
        <v>1396</v>
      </c>
      <c r="C631" t="s">
        <v>3157</v>
      </c>
      <c r="D631" t="s">
        <v>138</v>
      </c>
      <c r="E631">
        <v>8121.9794783009902</v>
      </c>
      <c r="F631">
        <v>127.73</v>
      </c>
      <c r="G631">
        <v>29.103485847533999</v>
      </c>
      <c r="H631">
        <v>-0.61367413549967698</v>
      </c>
      <c r="I631">
        <v>5.09983009574358</v>
      </c>
      <c r="J631">
        <v>-2.6213391439698999</v>
      </c>
      <c r="K631">
        <v>134.16528200963299</v>
      </c>
      <c r="L631">
        <v>120.576159369403</v>
      </c>
      <c r="M631">
        <v>37.635543880982098</v>
      </c>
      <c r="N631">
        <v>0.74432175327612704</v>
      </c>
      <c r="O631">
        <v>28.677679480153401</v>
      </c>
      <c r="P631">
        <v>85.115942028985501</v>
      </c>
      <c r="Q631">
        <v>2.3770206544559999E-3</v>
      </c>
    </row>
    <row r="632" spans="1:17" hidden="1" x14ac:dyDescent="0.3">
      <c r="A632" t="s">
        <v>1397</v>
      </c>
      <c r="B632" t="s">
        <v>1398</v>
      </c>
      <c r="C632" t="s">
        <v>3144</v>
      </c>
      <c r="D632" t="s">
        <v>548</v>
      </c>
      <c r="E632">
        <v>8020.5445290199996</v>
      </c>
      <c r="F632">
        <v>747.8</v>
      </c>
      <c r="G632">
        <v>11.471933414879899</v>
      </c>
      <c r="H632">
        <v>1.2688751572830701</v>
      </c>
      <c r="I632">
        <v>14.9790688513243</v>
      </c>
      <c r="J632">
        <v>4.4240420961424096</v>
      </c>
      <c r="K632">
        <v>726.107360141605</v>
      </c>
      <c r="M632">
        <v>48.681708148035597</v>
      </c>
      <c r="N632">
        <v>0.80230232592050899</v>
      </c>
      <c r="O632">
        <v>6.2583578496924401</v>
      </c>
      <c r="P632">
        <v>44.0431474525667</v>
      </c>
    </row>
    <row r="633" spans="1:17" x14ac:dyDescent="0.3">
      <c r="A633" t="s">
        <v>1399</v>
      </c>
      <c r="B633" t="s">
        <v>1400</v>
      </c>
      <c r="C633" t="s">
        <v>3147</v>
      </c>
      <c r="D633" t="s">
        <v>46</v>
      </c>
      <c r="E633">
        <v>8012.0471138000003</v>
      </c>
      <c r="F633">
        <v>1196.05</v>
      </c>
      <c r="G633">
        <v>40.8241554574155</v>
      </c>
      <c r="H633">
        <v>-12.8352316235303</v>
      </c>
      <c r="I633">
        <v>-1.5370672985160301</v>
      </c>
      <c r="J633">
        <v>-5.5370466918117103</v>
      </c>
      <c r="K633">
        <v>1285.04028981887</v>
      </c>
      <c r="L633">
        <v>1114.13752050475</v>
      </c>
      <c r="M633">
        <v>33.821843376976098</v>
      </c>
      <c r="N633">
        <v>0.86116923384023403</v>
      </c>
      <c r="O633">
        <v>28.961999916391399</v>
      </c>
      <c r="P633">
        <v>84.007692307692295</v>
      </c>
      <c r="Q633">
        <v>0.130394200641443</v>
      </c>
    </row>
    <row r="634" spans="1:17" x14ac:dyDescent="0.3">
      <c r="A634" t="s">
        <v>1401</v>
      </c>
      <c r="B634" t="s">
        <v>1402</v>
      </c>
      <c r="C634" t="s">
        <v>3158</v>
      </c>
      <c r="D634" t="s">
        <v>438</v>
      </c>
      <c r="E634">
        <v>7943.4249977600002</v>
      </c>
      <c r="F634">
        <v>502.4</v>
      </c>
      <c r="G634">
        <v>-28.403109756611499</v>
      </c>
      <c r="H634">
        <v>-8.7226206872251897</v>
      </c>
      <c r="I634">
        <v>3.3994981626620699</v>
      </c>
      <c r="J634">
        <v>0.64973936429696999</v>
      </c>
      <c r="K634">
        <v>512.54254830534603</v>
      </c>
      <c r="L634">
        <v>496.04262684440403</v>
      </c>
      <c r="M634">
        <v>51.138234239505898</v>
      </c>
      <c r="N634">
        <v>0.35075456166347802</v>
      </c>
      <c r="O634">
        <v>26.174363057324801</v>
      </c>
      <c r="P634">
        <v>24.726911618669298</v>
      </c>
      <c r="Q634">
        <v>-1.4235012858247E-2</v>
      </c>
    </row>
    <row r="635" spans="1:17" x14ac:dyDescent="0.3">
      <c r="A635" t="s">
        <v>1403</v>
      </c>
      <c r="B635" t="s">
        <v>1404</v>
      </c>
      <c r="C635" t="s">
        <v>3152</v>
      </c>
      <c r="D635" t="s">
        <v>1405</v>
      </c>
      <c r="E635">
        <v>7901.33074313</v>
      </c>
      <c r="F635">
        <v>388.3</v>
      </c>
      <c r="G635">
        <v>37.886871352776602</v>
      </c>
      <c r="H635">
        <v>-14.8525418983011</v>
      </c>
      <c r="I635">
        <v>18.702671854130799</v>
      </c>
      <c r="J635">
        <v>1.29127458691412</v>
      </c>
      <c r="K635">
        <v>436.968628272209</v>
      </c>
      <c r="L635">
        <v>388.78171538901501</v>
      </c>
      <c r="M635">
        <v>34.131170068055503</v>
      </c>
      <c r="N635">
        <v>0.56014514734223897</v>
      </c>
      <c r="O635">
        <v>51.429307236672599</v>
      </c>
      <c r="P635">
        <v>87.5392417290509</v>
      </c>
      <c r="Q635">
        <v>9.1232716941049993E-2</v>
      </c>
    </row>
    <row r="636" spans="1:17" x14ac:dyDescent="0.3">
      <c r="A636" t="s">
        <v>1406</v>
      </c>
      <c r="B636" t="s">
        <v>1407</v>
      </c>
      <c r="C636" t="s">
        <v>3147</v>
      </c>
      <c r="D636" t="s">
        <v>46</v>
      </c>
      <c r="E636">
        <v>7804.9551519799998</v>
      </c>
      <c r="F636">
        <v>533.79999999999995</v>
      </c>
      <c r="G636">
        <v>36.978888260411502</v>
      </c>
      <c r="H636">
        <v>-2.5991208432357298</v>
      </c>
      <c r="I636">
        <v>13.020026262767001</v>
      </c>
      <c r="J636">
        <v>-1.9951355704772</v>
      </c>
      <c r="K636">
        <v>526.396703013452</v>
      </c>
      <c r="L636">
        <v>454.84329591287599</v>
      </c>
      <c r="M636">
        <v>42.785212348015598</v>
      </c>
      <c r="N636">
        <v>0.88743447134255704</v>
      </c>
      <c r="O636">
        <v>10.1536155863619</v>
      </c>
      <c r="P636">
        <v>86.480349344978094</v>
      </c>
      <c r="Q636">
        <v>3.53173157469E-4</v>
      </c>
    </row>
    <row r="637" spans="1:17" hidden="1" x14ac:dyDescent="0.3">
      <c r="A637" t="s">
        <v>1408</v>
      </c>
      <c r="B637" t="s">
        <v>1409</v>
      </c>
      <c r="C637" t="s">
        <v>3159</v>
      </c>
      <c r="D637" t="s">
        <v>1410</v>
      </c>
      <c r="E637">
        <v>7802.0006400000002</v>
      </c>
      <c r="F637">
        <v>3750</v>
      </c>
      <c r="G637">
        <v>765.55687729725696</v>
      </c>
      <c r="H637">
        <v>12.927797824516301</v>
      </c>
      <c r="I637">
        <v>130.173327494988</v>
      </c>
      <c r="J637">
        <v>2.18396844588242</v>
      </c>
      <c r="K637">
        <v>3228.8084249060398</v>
      </c>
      <c r="L637">
        <v>2145.6344869037798</v>
      </c>
      <c r="M637">
        <v>72.215807891186401</v>
      </c>
      <c r="N637">
        <v>0.88331859597862405</v>
      </c>
      <c r="O637">
        <v>5.3333333333333197</v>
      </c>
      <c r="P637">
        <v>933.48491112029706</v>
      </c>
    </row>
    <row r="638" spans="1:17" hidden="1" x14ac:dyDescent="0.3">
      <c r="A638" t="s">
        <v>1411</v>
      </c>
      <c r="B638" t="s">
        <v>1412</v>
      </c>
      <c r="C638" t="s">
        <v>3159</v>
      </c>
      <c r="D638" t="s">
        <v>257</v>
      </c>
      <c r="E638">
        <v>7773.105091675</v>
      </c>
      <c r="F638">
        <v>3385.25</v>
      </c>
      <c r="G638">
        <v>33.191929503409803</v>
      </c>
      <c r="H638">
        <v>-2.9360053939049</v>
      </c>
      <c r="I638">
        <v>85.802278892351893</v>
      </c>
      <c r="J638">
        <v>-4.4273241277665099</v>
      </c>
      <c r="K638">
        <v>3259.42548682385</v>
      </c>
      <c r="L638">
        <v>2620.36740094169</v>
      </c>
      <c r="M638">
        <v>43.039974586305902</v>
      </c>
      <c r="N638">
        <v>0.56902447537430401</v>
      </c>
      <c r="O638">
        <v>16.1804888856066</v>
      </c>
      <c r="P638">
        <v>120.89722675367</v>
      </c>
      <c r="Q638">
        <v>0.13739609854917101</v>
      </c>
    </row>
    <row r="639" spans="1:17" x14ac:dyDescent="0.3">
      <c r="A639" t="s">
        <v>1413</v>
      </c>
      <c r="B639" t="s">
        <v>1414</v>
      </c>
      <c r="C639" t="s">
        <v>3155</v>
      </c>
      <c r="D639" t="s">
        <v>220</v>
      </c>
      <c r="E639">
        <v>7768.6964252099997</v>
      </c>
      <c r="F639">
        <v>2012.85</v>
      </c>
      <c r="G639">
        <v>-13.603140054324101</v>
      </c>
      <c r="H639">
        <v>-6.6140607087313796</v>
      </c>
      <c r="I639">
        <v>9.2489739418397505</v>
      </c>
      <c r="J639">
        <v>0.57966835343648604</v>
      </c>
      <c r="K639">
        <v>2074.40788703915</v>
      </c>
      <c r="L639">
        <v>1996.4101839585101</v>
      </c>
      <c r="M639">
        <v>53.886404873471299</v>
      </c>
      <c r="N639">
        <v>0.47653798929404501</v>
      </c>
      <c r="O639">
        <v>36.274436743920297</v>
      </c>
      <c r="P639">
        <v>37.6872563102811</v>
      </c>
      <c r="Q639">
        <v>-2.3991771827111E-2</v>
      </c>
    </row>
    <row r="640" spans="1:17" x14ac:dyDescent="0.3">
      <c r="A640" t="s">
        <v>1415</v>
      </c>
      <c r="B640" t="s">
        <v>1416</v>
      </c>
      <c r="C640" t="s">
        <v>3142</v>
      </c>
      <c r="D640" t="s">
        <v>1405</v>
      </c>
      <c r="E640">
        <v>7763.0938795800002</v>
      </c>
      <c r="F640">
        <v>479.1</v>
      </c>
      <c r="G640">
        <v>57.257573745550303</v>
      </c>
      <c r="H640">
        <v>-15.9995416290206</v>
      </c>
      <c r="I640">
        <v>14.1169505300068</v>
      </c>
      <c r="J640">
        <v>-5.1022062359495903</v>
      </c>
      <c r="K640">
        <v>519.26303322697697</v>
      </c>
      <c r="L640">
        <v>462.11358360675001</v>
      </c>
      <c r="M640">
        <v>32.622426354358197</v>
      </c>
      <c r="N640">
        <v>0.61699218665691702</v>
      </c>
      <c r="O640">
        <v>32.498434564809003</v>
      </c>
      <c r="P640">
        <v>101.077224398433</v>
      </c>
    </row>
    <row r="641" spans="1:17" x14ac:dyDescent="0.3">
      <c r="A641" t="s">
        <v>1417</v>
      </c>
      <c r="B641" t="s">
        <v>1418</v>
      </c>
      <c r="C641" t="s">
        <v>3158</v>
      </c>
      <c r="D641" t="s">
        <v>274</v>
      </c>
      <c r="E641">
        <v>7685.53272526</v>
      </c>
      <c r="F641">
        <v>1849.7</v>
      </c>
      <c r="G641">
        <v>52.323746288372597</v>
      </c>
      <c r="H641">
        <v>-6.2387981014599596</v>
      </c>
      <c r="I641">
        <v>58.557251352723199</v>
      </c>
      <c r="J641">
        <v>0.34929533052699102</v>
      </c>
      <c r="K641">
        <v>1733.83175256191</v>
      </c>
      <c r="L641">
        <v>1383.1974548483799</v>
      </c>
      <c r="M641">
        <v>45.241636634799399</v>
      </c>
      <c r="N641">
        <v>0.46407335474603001</v>
      </c>
      <c r="O641">
        <v>9.5312753419473299</v>
      </c>
      <c r="P641">
        <v>112.09723655544001</v>
      </c>
      <c r="Q641">
        <v>8.7367971601010994E-2</v>
      </c>
    </row>
    <row r="642" spans="1:17" x14ac:dyDescent="0.3">
      <c r="A642" t="s">
        <v>1419</v>
      </c>
      <c r="B642" t="s">
        <v>1420</v>
      </c>
      <c r="C642" t="s">
        <v>3154</v>
      </c>
      <c r="D642" t="s">
        <v>206</v>
      </c>
      <c r="E642">
        <v>7683.17409752</v>
      </c>
      <c r="F642">
        <v>1896.2</v>
      </c>
      <c r="G642">
        <v>67.615936120952497</v>
      </c>
      <c r="H642">
        <v>-10.9101335776362</v>
      </c>
      <c r="I642">
        <v>26.690100241012701</v>
      </c>
      <c r="J642">
        <v>-2.5606027714831998</v>
      </c>
      <c r="K642">
        <v>1853.00452846693</v>
      </c>
      <c r="L642">
        <v>1495.4524014614001</v>
      </c>
      <c r="M642">
        <v>32.949473791521001</v>
      </c>
      <c r="N642">
        <v>0.50498724126025296</v>
      </c>
      <c r="O642">
        <v>14.544879232148499</v>
      </c>
      <c r="P642">
        <v>123.082352941176</v>
      </c>
      <c r="Q642">
        <v>4.0821066464197003E-2</v>
      </c>
    </row>
    <row r="643" spans="1:17" x14ac:dyDescent="0.3">
      <c r="A643" t="s">
        <v>1421</v>
      </c>
      <c r="B643" t="s">
        <v>1422</v>
      </c>
      <c r="C643" t="s">
        <v>3155</v>
      </c>
      <c r="D643" t="s">
        <v>274</v>
      </c>
      <c r="E643">
        <v>7649.3818864699997</v>
      </c>
      <c r="F643">
        <v>3292.55</v>
      </c>
      <c r="G643">
        <v>116.507340766715</v>
      </c>
      <c r="H643">
        <v>2.01924175529747</v>
      </c>
      <c r="I643">
        <v>83.850006257329596</v>
      </c>
      <c r="J643">
        <v>3.4186419150923402</v>
      </c>
      <c r="K643">
        <v>2842.8735791792601</v>
      </c>
      <c r="L643">
        <v>2087.1549209251998</v>
      </c>
      <c r="M643">
        <v>50.671953485599701</v>
      </c>
      <c r="N643">
        <v>1.04607801903571</v>
      </c>
      <c r="O643">
        <v>9.0325127940350001</v>
      </c>
      <c r="P643">
        <v>173.12733305682201</v>
      </c>
      <c r="Q643">
        <v>0.140173502703243</v>
      </c>
    </row>
    <row r="644" spans="1:17" x14ac:dyDescent="0.3">
      <c r="A644" t="s">
        <v>1423</v>
      </c>
      <c r="B644" t="s">
        <v>1424</v>
      </c>
      <c r="C644" t="s">
        <v>3147</v>
      </c>
      <c r="D644" t="s">
        <v>46</v>
      </c>
      <c r="E644">
        <v>7642.0430838000002</v>
      </c>
      <c r="F644">
        <v>545.29999999999995</v>
      </c>
      <c r="G644">
        <v>68.035335871582006</v>
      </c>
      <c r="H644">
        <v>-2.16014700724133</v>
      </c>
      <c r="I644">
        <v>61.812353205315198</v>
      </c>
      <c r="J644">
        <v>-6.4097656510605603</v>
      </c>
      <c r="K644">
        <v>533.53478661174597</v>
      </c>
      <c r="L644">
        <v>414.94493542039697</v>
      </c>
      <c r="M644">
        <v>44.437910983439401</v>
      </c>
      <c r="N644">
        <v>1.22150070171601</v>
      </c>
      <c r="O644">
        <v>13.5154960572162</v>
      </c>
      <c r="P644">
        <v>126.03108808290099</v>
      </c>
      <c r="Q644">
        <v>0.19685827426098701</v>
      </c>
    </row>
    <row r="645" spans="1:17" x14ac:dyDescent="0.3">
      <c r="A645" t="s">
        <v>1425</v>
      </c>
      <c r="B645" t="s">
        <v>1426</v>
      </c>
      <c r="C645" t="s">
        <v>3147</v>
      </c>
      <c r="D645" t="s">
        <v>46</v>
      </c>
      <c r="E645">
        <v>7640.097805632</v>
      </c>
      <c r="F645">
        <v>45.48</v>
      </c>
      <c r="G645">
        <v>49.329999695837799</v>
      </c>
      <c r="H645">
        <v>-4.5085801205276104</v>
      </c>
      <c r="I645">
        <v>16.856709070229201</v>
      </c>
      <c r="J645">
        <v>-0.75782797450056605</v>
      </c>
      <c r="K645">
        <v>47.4745221638671</v>
      </c>
      <c r="L645">
        <v>39.995352366665003</v>
      </c>
      <c r="M645">
        <v>36.561913033968899</v>
      </c>
      <c r="N645">
        <v>0.33335180105393902</v>
      </c>
      <c r="O645">
        <v>26.429199648196999</v>
      </c>
      <c r="P645">
        <v>102.897759128167</v>
      </c>
      <c r="Q645">
        <v>0.13585878689102299</v>
      </c>
    </row>
    <row r="646" spans="1:17" hidden="1" x14ac:dyDescent="0.3">
      <c r="A646" t="s">
        <v>1427</v>
      </c>
      <c r="B646" t="s">
        <v>1428</v>
      </c>
      <c r="C646" t="s">
        <v>3159</v>
      </c>
      <c r="D646" t="s">
        <v>21</v>
      </c>
      <c r="E646">
        <v>7638.0442184000003</v>
      </c>
      <c r="F646">
        <v>130.9</v>
      </c>
      <c r="G646">
        <v>36.110143354265198</v>
      </c>
      <c r="H646">
        <v>-1.3822861246684</v>
      </c>
      <c r="I646">
        <v>-5.8461850653638798</v>
      </c>
      <c r="J646">
        <v>0.34551273652720399</v>
      </c>
      <c r="K646">
        <v>125.45421768891801</v>
      </c>
      <c r="L646">
        <v>110.542251985353</v>
      </c>
      <c r="M646">
        <v>59.2170805550249</v>
      </c>
      <c r="N646">
        <v>1.4228094402511799</v>
      </c>
      <c r="O646">
        <v>9.3964858670740892</v>
      </c>
      <c r="P646">
        <v>64.035087719298204</v>
      </c>
      <c r="Q646">
        <v>0.28049335361745698</v>
      </c>
    </row>
    <row r="647" spans="1:17" hidden="1" x14ac:dyDescent="0.3">
      <c r="A647" t="s">
        <v>1429</v>
      </c>
      <c r="B647" t="s">
        <v>1430</v>
      </c>
      <c r="C647" t="s">
        <v>3159</v>
      </c>
      <c r="D647" t="s">
        <v>220</v>
      </c>
      <c r="E647">
        <v>7596.81480096</v>
      </c>
      <c r="F647">
        <v>1441.6</v>
      </c>
      <c r="G647">
        <v>6061.3098171655101</v>
      </c>
      <c r="H647">
        <v>-5.4137202846711601</v>
      </c>
      <c r="I647">
        <v>232.05128846947699</v>
      </c>
      <c r="J647">
        <v>-0.64589555633794704</v>
      </c>
      <c r="K647">
        <v>1380.0528939610799</v>
      </c>
      <c r="L647">
        <v>785.34662292558903</v>
      </c>
      <c r="M647">
        <v>35.392713076231402</v>
      </c>
      <c r="N647">
        <v>0.219950160364284</v>
      </c>
      <c r="O647">
        <v>14.1093229744728</v>
      </c>
    </row>
    <row r="648" spans="1:17" x14ac:dyDescent="0.3">
      <c r="A648" t="s">
        <v>1431</v>
      </c>
      <c r="B648" t="s">
        <v>1432</v>
      </c>
      <c r="C648" t="s">
        <v>3149</v>
      </c>
      <c r="D648" t="s">
        <v>206</v>
      </c>
      <c r="E648">
        <v>7564.35521753999</v>
      </c>
      <c r="F648">
        <v>1400.85</v>
      </c>
      <c r="G648">
        <v>22.047924893824899</v>
      </c>
      <c r="H648">
        <v>-4.3023459973121803</v>
      </c>
      <c r="I648">
        <v>35.107265465143001</v>
      </c>
      <c r="J648">
        <v>-6.8903023247299497</v>
      </c>
      <c r="K648">
        <v>1389.8388348441899</v>
      </c>
      <c r="L648">
        <v>1166.0225546795</v>
      </c>
      <c r="M648">
        <v>32.676508764385098</v>
      </c>
      <c r="N648">
        <v>0.67812184637806905</v>
      </c>
      <c r="O648">
        <v>10.647107113538199</v>
      </c>
      <c r="P648">
        <v>70.731261425959701</v>
      </c>
      <c r="Q648">
        <v>5.3973443874799E-2</v>
      </c>
    </row>
    <row r="649" spans="1:17" x14ac:dyDescent="0.3">
      <c r="A649" t="s">
        <v>1433</v>
      </c>
      <c r="B649" t="s">
        <v>1434</v>
      </c>
      <c r="C649" t="s">
        <v>3144</v>
      </c>
      <c r="D649" t="s">
        <v>24</v>
      </c>
      <c r="E649">
        <v>7563.65720031</v>
      </c>
      <c r="F649">
        <v>477.65</v>
      </c>
      <c r="G649">
        <v>-44.994003375796702</v>
      </c>
      <c r="H649">
        <v>3.9766006837172498</v>
      </c>
      <c r="I649">
        <v>-11.411962872204899</v>
      </c>
      <c r="J649">
        <v>3.8822540081404902</v>
      </c>
      <c r="K649">
        <v>465.90328393478597</v>
      </c>
      <c r="L649">
        <v>478.08493842693503</v>
      </c>
      <c r="M649">
        <v>64.019916008317907</v>
      </c>
      <c r="N649">
        <v>0.72995783297128403</v>
      </c>
      <c r="O649">
        <v>27.9912069506961</v>
      </c>
      <c r="P649">
        <v>9.0400639196438703</v>
      </c>
    </row>
    <row r="650" spans="1:17" x14ac:dyDescent="0.3">
      <c r="A650" t="s">
        <v>1435</v>
      </c>
      <c r="B650" t="s">
        <v>1436</v>
      </c>
      <c r="C650" t="s">
        <v>3149</v>
      </c>
      <c r="D650" t="s">
        <v>206</v>
      </c>
      <c r="E650">
        <v>7538.0623555949996</v>
      </c>
      <c r="F650">
        <v>2626.15</v>
      </c>
      <c r="G650">
        <v>119.013582798299</v>
      </c>
      <c r="H650">
        <v>11.4540039469157</v>
      </c>
      <c r="I650">
        <v>92.229250529834303</v>
      </c>
      <c r="J650">
        <v>-1.6507054807534201</v>
      </c>
      <c r="K650">
        <v>2461.5337906149498</v>
      </c>
      <c r="L650">
        <v>1831.01768680788</v>
      </c>
      <c r="M650">
        <v>46.951369373697503</v>
      </c>
      <c r="N650">
        <v>0.55013768581594802</v>
      </c>
      <c r="O650">
        <v>12.411705348133101</v>
      </c>
      <c r="P650">
        <v>203.74161461947699</v>
      </c>
      <c r="Q650">
        <v>0.15619813934144</v>
      </c>
    </row>
    <row r="651" spans="1:17" x14ac:dyDescent="0.3">
      <c r="A651" t="s">
        <v>1437</v>
      </c>
      <c r="B651" t="s">
        <v>1438</v>
      </c>
      <c r="C651" t="s">
        <v>3155</v>
      </c>
      <c r="D651" t="s">
        <v>135</v>
      </c>
      <c r="E651">
        <v>7515.4006279199903</v>
      </c>
      <c r="F651">
        <v>423.2</v>
      </c>
      <c r="G651">
        <v>-51.418935709517697</v>
      </c>
      <c r="H651">
        <v>2.2030458183277601</v>
      </c>
      <c r="I651">
        <v>-27.6677730288623</v>
      </c>
      <c r="J651">
        <v>-1.86697901168202</v>
      </c>
      <c r="K651">
        <v>448.729837224069</v>
      </c>
      <c r="L651">
        <v>477.94919113609097</v>
      </c>
      <c r="M651">
        <v>34.344047122482898</v>
      </c>
      <c r="N651">
        <v>0.40692566750171</v>
      </c>
      <c r="O651">
        <v>66.635160680529296</v>
      </c>
      <c r="P651">
        <v>9.6089096089096095</v>
      </c>
      <c r="Q651">
        <v>2.8277278310352E-2</v>
      </c>
    </row>
    <row r="652" spans="1:17" x14ac:dyDescent="0.3">
      <c r="A652" t="s">
        <v>1439</v>
      </c>
      <c r="B652" t="s">
        <v>1440</v>
      </c>
      <c r="C652" t="s">
        <v>635</v>
      </c>
      <c r="D652" t="s">
        <v>635</v>
      </c>
      <c r="E652">
        <v>7511.97606318</v>
      </c>
      <c r="F652">
        <v>535.79999999999995</v>
      </c>
      <c r="G652">
        <v>-2.69883753027068</v>
      </c>
      <c r="H652">
        <v>-8.2633459550247501</v>
      </c>
      <c r="I652">
        <v>-1.3120747127864101</v>
      </c>
      <c r="J652">
        <v>-1.14956393491463</v>
      </c>
      <c r="K652">
        <v>546.30461570376701</v>
      </c>
      <c r="L652">
        <v>508.81102947583798</v>
      </c>
      <c r="M652">
        <v>35.534750043828701</v>
      </c>
      <c r="N652">
        <v>1.42320186684661</v>
      </c>
      <c r="O652">
        <v>24.3001119820828</v>
      </c>
      <c r="P652">
        <v>38.0927835051546</v>
      </c>
      <c r="Q652">
        <v>7.1624500288056003E-2</v>
      </c>
    </row>
    <row r="653" spans="1:17" hidden="1" x14ac:dyDescent="0.3">
      <c r="A653" t="s">
        <v>1441</v>
      </c>
      <c r="B653" t="s">
        <v>1442</v>
      </c>
      <c r="C653" t="s">
        <v>3159</v>
      </c>
      <c r="D653" t="s">
        <v>54</v>
      </c>
      <c r="E653">
        <v>7509.9778773500002</v>
      </c>
      <c r="F653">
        <v>1480.7</v>
      </c>
      <c r="G653">
        <v>146.47295938360301</v>
      </c>
      <c r="H653">
        <v>2.4555205942797902</v>
      </c>
      <c r="I653">
        <v>31.665524012285601</v>
      </c>
      <c r="J653">
        <v>-0.93649720793055702</v>
      </c>
      <c r="K653">
        <v>1343.8078633887001</v>
      </c>
      <c r="L653">
        <v>1067.7470070347599</v>
      </c>
      <c r="M653">
        <v>60.296216503424397</v>
      </c>
      <c r="N653">
        <v>1.00638223664347</v>
      </c>
      <c r="O653">
        <v>7.3816438171135204</v>
      </c>
      <c r="P653">
        <v>242.71496354588501</v>
      </c>
      <c r="Q653">
        <v>0.12627674117308901</v>
      </c>
    </row>
    <row r="654" spans="1:17" x14ac:dyDescent="0.3">
      <c r="A654" t="s">
        <v>1443</v>
      </c>
      <c r="B654" t="s">
        <v>1444</v>
      </c>
      <c r="C654" t="s">
        <v>3148</v>
      </c>
      <c r="D654" t="s">
        <v>54</v>
      </c>
      <c r="E654">
        <v>7497.0977259759902</v>
      </c>
      <c r="F654">
        <v>231.02</v>
      </c>
      <c r="G654">
        <v>-34.6645181233798</v>
      </c>
      <c r="H654">
        <v>9.3068095614798396E-2</v>
      </c>
      <c r="I654">
        <v>-52.507104900817197</v>
      </c>
      <c r="J654">
        <v>2.5738353853660798</v>
      </c>
      <c r="K654">
        <v>228.175942933431</v>
      </c>
      <c r="L654">
        <v>258.25992002390501</v>
      </c>
      <c r="M654">
        <v>62.9459524552299</v>
      </c>
      <c r="N654">
        <v>1.18336592365118</v>
      </c>
      <c r="O654">
        <v>104.65760540212899</v>
      </c>
      <c r="P654">
        <v>17.807241203467601</v>
      </c>
      <c r="Q654">
        <v>-2.4729703483864E-2</v>
      </c>
    </row>
    <row r="655" spans="1:17" hidden="1" x14ac:dyDescent="0.3">
      <c r="A655" t="s">
        <v>1445</v>
      </c>
      <c r="B655" t="s">
        <v>1446</v>
      </c>
      <c r="C655" t="s">
        <v>3159</v>
      </c>
      <c r="D655" t="s">
        <v>635</v>
      </c>
      <c r="E655">
        <v>7476.5049137100004</v>
      </c>
      <c r="F655">
        <v>3765.9</v>
      </c>
      <c r="G655">
        <v>-9.4430879965181607</v>
      </c>
      <c r="H655">
        <v>-1.7782345592908599</v>
      </c>
      <c r="I655">
        <v>3.7284655483458602</v>
      </c>
      <c r="J655">
        <v>0.65652065566517204</v>
      </c>
      <c r="K655">
        <v>3754.3653975909301</v>
      </c>
      <c r="L655">
        <v>3555.0252275183302</v>
      </c>
      <c r="M655">
        <v>50.561836199723899</v>
      </c>
      <c r="N655">
        <v>0.85571046853327204</v>
      </c>
      <c r="O655">
        <v>13.885127061260199</v>
      </c>
      <c r="P655">
        <v>24.4288050750854</v>
      </c>
      <c r="Q655">
        <v>-2.5838675081902001E-2</v>
      </c>
    </row>
    <row r="656" spans="1:17" hidden="1" x14ac:dyDescent="0.3">
      <c r="A656" t="s">
        <v>1447</v>
      </c>
      <c r="B656" t="s">
        <v>1448</v>
      </c>
      <c r="C656" t="s">
        <v>3159</v>
      </c>
      <c r="D656" t="s">
        <v>43</v>
      </c>
      <c r="E656">
        <v>7463.7304244999996</v>
      </c>
      <c r="F656">
        <v>481.25</v>
      </c>
      <c r="G656">
        <v>24.251971176532098</v>
      </c>
      <c r="H656">
        <v>-90.828803569464398</v>
      </c>
      <c r="I656">
        <v>28.2275437831575</v>
      </c>
      <c r="J656">
        <v>-88.291868512157095</v>
      </c>
      <c r="K656">
        <v>396.22533906348599</v>
      </c>
      <c r="L656">
        <v>359.25143368393299</v>
      </c>
      <c r="M656">
        <v>57.272882406500202</v>
      </c>
      <c r="N656">
        <v>1.5413484438487499</v>
      </c>
      <c r="O656">
        <v>1.0181818181818001</v>
      </c>
      <c r="P656">
        <v>67.576764798987</v>
      </c>
      <c r="Q656">
        <v>3.0964228321297999E-2</v>
      </c>
    </row>
    <row r="657" spans="1:17" x14ac:dyDescent="0.3">
      <c r="A657" t="s">
        <v>1449</v>
      </c>
      <c r="B657" t="s">
        <v>1450</v>
      </c>
      <c r="C657" t="s">
        <v>3162</v>
      </c>
      <c r="D657" t="s">
        <v>703</v>
      </c>
      <c r="E657">
        <v>7448.6210656800004</v>
      </c>
      <c r="F657">
        <v>439.7</v>
      </c>
      <c r="G657">
        <v>-16.122741651292898</v>
      </c>
      <c r="H657">
        <v>-9.6177839601662392</v>
      </c>
      <c r="I657">
        <v>9.6550558767263297</v>
      </c>
      <c r="J657">
        <v>-1.9506956430212199</v>
      </c>
      <c r="K657">
        <v>481.56410916567899</v>
      </c>
      <c r="L657">
        <v>434.64502306497002</v>
      </c>
      <c r="M657">
        <v>23.366198114965901</v>
      </c>
      <c r="N657">
        <v>0.25486745304149899</v>
      </c>
      <c r="O657">
        <v>45.269501933136198</v>
      </c>
      <c r="P657">
        <v>37.793795048574097</v>
      </c>
      <c r="Q657">
        <v>6.4680376406901996E-2</v>
      </c>
    </row>
    <row r="658" spans="1:17" x14ac:dyDescent="0.3">
      <c r="A658" t="s">
        <v>1451</v>
      </c>
      <c r="B658" t="s">
        <v>1452</v>
      </c>
      <c r="C658" t="s">
        <v>3151</v>
      </c>
      <c r="D658" t="s">
        <v>635</v>
      </c>
      <c r="E658">
        <v>7390.3810050800003</v>
      </c>
      <c r="F658">
        <v>554.79999999999995</v>
      </c>
      <c r="G658">
        <v>39.846745106337202</v>
      </c>
      <c r="H658">
        <v>12.587040015366901</v>
      </c>
      <c r="I658">
        <v>11.951065054562299</v>
      </c>
      <c r="J658">
        <v>4.9522223512180998</v>
      </c>
      <c r="K658">
        <v>510.90043431609899</v>
      </c>
      <c r="L658">
        <v>462.56073059561299</v>
      </c>
      <c r="M658">
        <v>60.692989445926699</v>
      </c>
      <c r="N658">
        <v>1.3797393905936799</v>
      </c>
      <c r="O658">
        <v>6.1643835616438301</v>
      </c>
      <c r="P658">
        <v>85.6449723941776</v>
      </c>
      <c r="Q658">
        <v>8.8778539158458E-2</v>
      </c>
    </row>
    <row r="659" spans="1:17" hidden="1" x14ac:dyDescent="0.3">
      <c r="A659" t="s">
        <v>1453</v>
      </c>
      <c r="B659" t="s">
        <v>1454</v>
      </c>
      <c r="C659" t="s">
        <v>3159</v>
      </c>
      <c r="D659" t="s">
        <v>166</v>
      </c>
      <c r="E659">
        <v>7376.5921804190002</v>
      </c>
      <c r="F659">
        <v>202.51</v>
      </c>
      <c r="G659">
        <v>164.522271208923</v>
      </c>
      <c r="H659">
        <v>7.9565950588729804</v>
      </c>
      <c r="I659">
        <v>40.266641296209698</v>
      </c>
      <c r="J659">
        <v>-2.2064448696962402</v>
      </c>
      <c r="K659">
        <v>181.64663317764899</v>
      </c>
      <c r="L659">
        <v>141.71558422931199</v>
      </c>
      <c r="M659">
        <v>59.707847248682</v>
      </c>
      <c r="N659">
        <v>0.77593958071729396</v>
      </c>
      <c r="O659">
        <v>6.5577008542788002</v>
      </c>
      <c r="P659">
        <v>235.28145695364199</v>
      </c>
    </row>
    <row r="660" spans="1:17" x14ac:dyDescent="0.3">
      <c r="A660" t="s">
        <v>1455</v>
      </c>
      <c r="B660" t="s">
        <v>1456</v>
      </c>
      <c r="C660" t="s">
        <v>3155</v>
      </c>
      <c r="D660" t="s">
        <v>158</v>
      </c>
      <c r="E660">
        <v>7343.7280000000001</v>
      </c>
      <c r="F660">
        <v>392</v>
      </c>
      <c r="G660">
        <v>-35.273013370776603</v>
      </c>
      <c r="H660">
        <v>-13.5449292075568</v>
      </c>
      <c r="I660">
        <v>-14.6166692563552</v>
      </c>
      <c r="J660">
        <v>-3.4988718891134698</v>
      </c>
      <c r="K660">
        <v>436.766641735647</v>
      </c>
      <c r="L660">
        <v>423.064361472874</v>
      </c>
      <c r="M660">
        <v>31.700736970295399</v>
      </c>
      <c r="N660">
        <v>0.405323244776015</v>
      </c>
      <c r="O660">
        <v>39.668367346938702</v>
      </c>
      <c r="P660">
        <v>13.6231884057971</v>
      </c>
      <c r="Q660">
        <v>7.9873399310682006E-2</v>
      </c>
    </row>
    <row r="661" spans="1:17" x14ac:dyDescent="0.3">
      <c r="A661" t="s">
        <v>1457</v>
      </c>
      <c r="B661" t="s">
        <v>1458</v>
      </c>
      <c r="C661" t="s">
        <v>3151</v>
      </c>
      <c r="D661" t="s">
        <v>835</v>
      </c>
      <c r="E661">
        <v>7329.1599960479998</v>
      </c>
      <c r="F661">
        <v>41.36</v>
      </c>
      <c r="G661">
        <v>-21.3702019093556</v>
      </c>
      <c r="H661">
        <v>-0.19468721803625899</v>
      </c>
      <c r="I661">
        <v>-22.389636140137899</v>
      </c>
      <c r="J661">
        <v>3.0333024386495202</v>
      </c>
      <c r="K661">
        <v>40.730933741350597</v>
      </c>
      <c r="L661">
        <v>42.653590957166998</v>
      </c>
      <c r="M661">
        <v>57.688826236317702</v>
      </c>
      <c r="N661">
        <v>1.8533192406727901</v>
      </c>
      <c r="O661">
        <v>30.560928433268799</v>
      </c>
      <c r="P661">
        <v>11.783783783783701</v>
      </c>
      <c r="Q661">
        <v>-1.3457569926009999E-3</v>
      </c>
    </row>
    <row r="662" spans="1:17" x14ac:dyDescent="0.3">
      <c r="A662" t="s">
        <v>1459</v>
      </c>
      <c r="B662" t="s">
        <v>1460</v>
      </c>
      <c r="C662" t="s">
        <v>3149</v>
      </c>
      <c r="D662" t="s">
        <v>206</v>
      </c>
      <c r="E662">
        <v>7326.5591597000002</v>
      </c>
      <c r="F662">
        <v>510.05</v>
      </c>
      <c r="G662">
        <v>37.505878782286999</v>
      </c>
      <c r="H662">
        <v>1.5753329229506301</v>
      </c>
      <c r="I662">
        <v>49.2810629087123</v>
      </c>
      <c r="J662">
        <v>-3.8375013957540101</v>
      </c>
      <c r="K662">
        <v>496.91211487142198</v>
      </c>
      <c r="L662">
        <v>411.25701569488098</v>
      </c>
      <c r="M662">
        <v>39.508586592980599</v>
      </c>
      <c r="N662">
        <v>0.76435428894806801</v>
      </c>
      <c r="O662">
        <v>9.7049308891285104</v>
      </c>
      <c r="P662">
        <v>87.829129073835304</v>
      </c>
      <c r="Q662">
        <v>0.149187635006134</v>
      </c>
    </row>
    <row r="663" spans="1:17" x14ac:dyDescent="0.3">
      <c r="A663" t="s">
        <v>1461</v>
      </c>
      <c r="B663" t="s">
        <v>1462</v>
      </c>
      <c r="C663" t="s">
        <v>3154</v>
      </c>
      <c r="D663" t="s">
        <v>1463</v>
      </c>
      <c r="E663">
        <v>7309.0732337600002</v>
      </c>
      <c r="F663">
        <v>274.14999999999998</v>
      </c>
      <c r="G663">
        <v>-41.6162434053971</v>
      </c>
      <c r="H663">
        <v>-1.4007721860037501</v>
      </c>
      <c r="I663">
        <v>-14.8693280168886</v>
      </c>
      <c r="J663">
        <v>4.4785197851026597</v>
      </c>
      <c r="K663">
        <v>280.46881230978602</v>
      </c>
      <c r="L663">
        <v>284.12083062652601</v>
      </c>
      <c r="M663">
        <v>57.519430006263903</v>
      </c>
      <c r="N663">
        <v>0.55378053753713896</v>
      </c>
      <c r="O663">
        <v>33.120554440999399</v>
      </c>
      <c r="P663">
        <v>9.6380723855228698</v>
      </c>
      <c r="Q663">
        <v>7.6886433480561997E-2</v>
      </c>
    </row>
    <row r="664" spans="1:17" hidden="1" x14ac:dyDescent="0.3">
      <c r="A664" t="s">
        <v>1464</v>
      </c>
      <c r="B664" t="s">
        <v>1465</v>
      </c>
      <c r="C664" t="s">
        <v>3159</v>
      </c>
      <c r="D664" t="s">
        <v>257</v>
      </c>
      <c r="E664">
        <v>7299.9625248000002</v>
      </c>
      <c r="F664">
        <v>3328</v>
      </c>
      <c r="G664">
        <v>-6.8172565729869703</v>
      </c>
      <c r="H664">
        <v>2.2697731981226199</v>
      </c>
      <c r="I664">
        <v>34.027561601624399</v>
      </c>
      <c r="J664">
        <v>7.2164462158139502</v>
      </c>
      <c r="K664">
        <v>3192.2974909711002</v>
      </c>
      <c r="L664">
        <v>2907.1955342804799</v>
      </c>
      <c r="M664">
        <v>69.661896653214797</v>
      </c>
      <c r="N664">
        <v>0.52823794725971696</v>
      </c>
      <c r="O664">
        <v>16.887019230769202</v>
      </c>
      <c r="P664">
        <v>58.551691281562597</v>
      </c>
      <c r="Q664">
        <v>9.7005777550717001E-2</v>
      </c>
    </row>
    <row r="665" spans="1:17" x14ac:dyDescent="0.3">
      <c r="A665" t="s">
        <v>1466</v>
      </c>
      <c r="B665" t="s">
        <v>1467</v>
      </c>
      <c r="C665" t="s">
        <v>3146</v>
      </c>
      <c r="D665" t="s">
        <v>118</v>
      </c>
      <c r="E665">
        <v>7297.8550547300001</v>
      </c>
      <c r="F665">
        <v>1209.7</v>
      </c>
      <c r="G665">
        <v>36.866902866210602</v>
      </c>
      <c r="H665">
        <v>1.04613101299158</v>
      </c>
      <c r="I665">
        <v>25.390268387985099</v>
      </c>
      <c r="J665">
        <v>-4.94805938941367</v>
      </c>
      <c r="K665">
        <v>1169.8127479187699</v>
      </c>
      <c r="L665">
        <v>990.97953119672604</v>
      </c>
      <c r="M665">
        <v>44.5633509918556</v>
      </c>
      <c r="N665">
        <v>0.34206305235347301</v>
      </c>
      <c r="O665">
        <v>11.2755228569066</v>
      </c>
      <c r="P665">
        <v>85.750479846449096</v>
      </c>
      <c r="Q665">
        <v>6.8691403761273001E-2</v>
      </c>
    </row>
    <row r="666" spans="1:17" x14ac:dyDescent="0.3">
      <c r="A666" t="s">
        <v>1468</v>
      </c>
      <c r="B666" t="s">
        <v>1469</v>
      </c>
      <c r="C666" t="s">
        <v>635</v>
      </c>
      <c r="D666" t="s">
        <v>635</v>
      </c>
      <c r="E666">
        <v>7279.8931220000004</v>
      </c>
      <c r="F666">
        <v>363.05</v>
      </c>
      <c r="G666">
        <v>-33.211662040574701</v>
      </c>
      <c r="H666">
        <v>-4.9336274928830202</v>
      </c>
      <c r="I666">
        <v>-11.448942885837299</v>
      </c>
      <c r="J666">
        <v>-1.83837138095048</v>
      </c>
      <c r="K666">
        <v>362.91229353935603</v>
      </c>
      <c r="L666">
        <v>349.324318415638</v>
      </c>
      <c r="M666">
        <v>43.219897395292598</v>
      </c>
      <c r="N666">
        <v>0.82711758396613599</v>
      </c>
      <c r="O666">
        <v>20.3553229582702</v>
      </c>
      <c r="P666">
        <v>35.592903828197898</v>
      </c>
      <c r="Q666">
        <v>0.13230468571484699</v>
      </c>
    </row>
    <row r="667" spans="1:17" x14ac:dyDescent="0.3">
      <c r="A667" t="s">
        <v>1470</v>
      </c>
      <c r="B667" t="s">
        <v>1471</v>
      </c>
      <c r="C667" t="s">
        <v>3158</v>
      </c>
      <c r="D667" t="s">
        <v>378</v>
      </c>
      <c r="E667">
        <v>7242.8514668399903</v>
      </c>
      <c r="F667">
        <v>1589.1</v>
      </c>
      <c r="G667">
        <v>55.289690075625998</v>
      </c>
      <c r="H667">
        <v>-16.050147566907299</v>
      </c>
      <c r="I667">
        <v>43.774135572020803</v>
      </c>
      <c r="J667">
        <v>-12.298069469381399</v>
      </c>
      <c r="K667">
        <v>1697.2400666413901</v>
      </c>
      <c r="L667">
        <v>1376.09339592371</v>
      </c>
      <c r="M667">
        <v>23.338079332797399</v>
      </c>
      <c r="N667">
        <v>0.74026235609485003</v>
      </c>
      <c r="O667">
        <v>21.188093889623001</v>
      </c>
      <c r="P667">
        <v>107.834161653151</v>
      </c>
      <c r="Q667">
        <v>6.7554554936822997E-2</v>
      </c>
    </row>
    <row r="668" spans="1:17" x14ac:dyDescent="0.3">
      <c r="A668" t="s">
        <v>1472</v>
      </c>
      <c r="B668" t="s">
        <v>1473</v>
      </c>
      <c r="C668" t="s">
        <v>3158</v>
      </c>
      <c r="D668" t="s">
        <v>490</v>
      </c>
      <c r="E668">
        <v>7194.8040549999996</v>
      </c>
      <c r="F668">
        <v>2220.5500000000002</v>
      </c>
      <c r="G668">
        <v>-28.7265673034535</v>
      </c>
      <c r="H668">
        <v>-2.09696693801718</v>
      </c>
      <c r="I668">
        <v>-10.9973893331582</v>
      </c>
      <c r="J668">
        <v>0.90867014522107203</v>
      </c>
      <c r="K668">
        <v>2244.1785403026502</v>
      </c>
      <c r="L668">
        <v>2257.2719901053601</v>
      </c>
      <c r="M668">
        <v>53.417290450532697</v>
      </c>
      <c r="N668">
        <v>0.60051670596071705</v>
      </c>
      <c r="O668">
        <v>23.167683681970601</v>
      </c>
      <c r="P668">
        <v>13.2933673469387</v>
      </c>
      <c r="Q668">
        <v>-0.115643270235642</v>
      </c>
    </row>
    <row r="669" spans="1:17" x14ac:dyDescent="0.3">
      <c r="A669" t="s">
        <v>1474</v>
      </c>
      <c r="B669" t="s">
        <v>1475</v>
      </c>
      <c r="C669" t="s">
        <v>3147</v>
      </c>
      <c r="D669" t="s">
        <v>46</v>
      </c>
      <c r="E669">
        <v>7174.4432568689999</v>
      </c>
      <c r="F669">
        <v>255.57</v>
      </c>
      <c r="G669">
        <v>101.560798486057</v>
      </c>
      <c r="H669">
        <v>10.2566950491964</v>
      </c>
      <c r="I669">
        <v>44.548714511767599</v>
      </c>
      <c r="J669">
        <v>16.871786591084302</v>
      </c>
      <c r="K669">
        <v>235.22418577361501</v>
      </c>
      <c r="L669">
        <v>192.54380752057699</v>
      </c>
      <c r="M669">
        <v>61.267364205181501</v>
      </c>
      <c r="N669">
        <v>1.3043858873980501</v>
      </c>
      <c r="O669">
        <v>11.413702703760199</v>
      </c>
      <c r="P669">
        <v>155.44227886056899</v>
      </c>
      <c r="Q669">
        <v>0.109869097730488</v>
      </c>
    </row>
    <row r="670" spans="1:17" x14ac:dyDescent="0.3">
      <c r="A670" t="s">
        <v>1476</v>
      </c>
      <c r="B670" t="s">
        <v>1477</v>
      </c>
      <c r="C670" t="s">
        <v>3154</v>
      </c>
      <c r="D670" t="s">
        <v>483</v>
      </c>
      <c r="E670">
        <v>7148.1788669399903</v>
      </c>
      <c r="F670">
        <v>500.45</v>
      </c>
      <c r="G670">
        <v>-52.510120207615799</v>
      </c>
      <c r="H670">
        <v>7.9938161681005404</v>
      </c>
      <c r="I670">
        <v>-14.080104475992901</v>
      </c>
      <c r="J670">
        <v>3.6851544385500898</v>
      </c>
      <c r="K670">
        <v>474.269586480567</v>
      </c>
      <c r="L670">
        <v>520.22748290256402</v>
      </c>
      <c r="M670">
        <v>69.246694437504999</v>
      </c>
      <c r="N670">
        <v>1.8731218394875699</v>
      </c>
      <c r="O670">
        <v>42.871415725846703</v>
      </c>
      <c r="P670">
        <v>16.791131855309199</v>
      </c>
      <c r="Q670">
        <v>-2.92625733937E-2</v>
      </c>
    </row>
    <row r="671" spans="1:17" x14ac:dyDescent="0.3">
      <c r="A671" t="s">
        <v>1478</v>
      </c>
      <c r="B671" t="s">
        <v>1479</v>
      </c>
      <c r="C671" t="s">
        <v>3151</v>
      </c>
      <c r="D671" t="s">
        <v>72</v>
      </c>
      <c r="E671">
        <v>7126.1335456500001</v>
      </c>
      <c r="F671">
        <v>3588.15</v>
      </c>
      <c r="G671">
        <v>34.822413233431803</v>
      </c>
      <c r="H671">
        <v>-3.0073407472731501</v>
      </c>
      <c r="I671">
        <v>77.969898769500006</v>
      </c>
      <c r="J671">
        <v>-0.20286556923267701</v>
      </c>
      <c r="K671">
        <v>3372.0544488790902</v>
      </c>
      <c r="L671">
        <v>2680.6103234254401</v>
      </c>
      <c r="M671">
        <v>47.188174807433199</v>
      </c>
      <c r="N671">
        <v>0.35355888761312299</v>
      </c>
      <c r="O671">
        <v>6.4629405125203796</v>
      </c>
      <c r="P671">
        <v>124.962382445141</v>
      </c>
      <c r="Q671">
        <v>-1.8451557492380002E-2</v>
      </c>
    </row>
    <row r="672" spans="1:17" hidden="1" x14ac:dyDescent="0.3">
      <c r="A672" t="s">
        <v>1480</v>
      </c>
      <c r="B672" t="s">
        <v>1481</v>
      </c>
      <c r="C672" t="s">
        <v>3159</v>
      </c>
      <c r="D672" t="s">
        <v>988</v>
      </c>
      <c r="E672">
        <v>7083.9365352000004</v>
      </c>
      <c r="F672">
        <v>750.9</v>
      </c>
      <c r="G672">
        <v>575.30580182547101</v>
      </c>
      <c r="H672">
        <v>-11.687268233118701</v>
      </c>
      <c r="I672">
        <v>116.71971197856</v>
      </c>
      <c r="J672">
        <v>-3.0239443368257399</v>
      </c>
      <c r="K672">
        <v>767.36414862085303</v>
      </c>
      <c r="L672">
        <v>566.66278177966001</v>
      </c>
      <c r="M672">
        <v>35.054311206404002</v>
      </c>
      <c r="N672">
        <v>0.77412552181007299</v>
      </c>
      <c r="O672">
        <v>21.281129311492801</v>
      </c>
      <c r="P672">
        <v>690.42105263157896</v>
      </c>
      <c r="Q672">
        <v>0.24722106409292199</v>
      </c>
    </row>
    <row r="673" spans="1:17" x14ac:dyDescent="0.3">
      <c r="A673" t="s">
        <v>1482</v>
      </c>
      <c r="B673" t="s">
        <v>1483</v>
      </c>
      <c r="C673" t="s">
        <v>3161</v>
      </c>
      <c r="D673" t="s">
        <v>1484</v>
      </c>
      <c r="E673">
        <v>7073.5956606</v>
      </c>
      <c r="F673">
        <v>924.15</v>
      </c>
      <c r="G673">
        <v>-21.225465729082998</v>
      </c>
      <c r="H673">
        <v>-4.0967345695739104</v>
      </c>
      <c r="I673">
        <v>26.2235106983645</v>
      </c>
      <c r="J673">
        <v>-0.260868818370035</v>
      </c>
      <c r="K673">
        <v>904.61129271441905</v>
      </c>
      <c r="L673">
        <v>814.50808081417699</v>
      </c>
      <c r="M673">
        <v>44.293314911641403</v>
      </c>
      <c r="N673">
        <v>0.86085840424540006</v>
      </c>
      <c r="O673">
        <v>11.983985283774199</v>
      </c>
      <c r="P673">
        <v>56.238377007607703</v>
      </c>
      <c r="Q673">
        <v>-1.6850745706027001E-2</v>
      </c>
    </row>
    <row r="674" spans="1:17" x14ac:dyDescent="0.3">
      <c r="A674" t="s">
        <v>1485</v>
      </c>
      <c r="B674" t="s">
        <v>1486</v>
      </c>
      <c r="C674" t="s">
        <v>3147</v>
      </c>
      <c r="D674" t="s">
        <v>46</v>
      </c>
      <c r="E674">
        <v>7064.8757480300001</v>
      </c>
      <c r="F674">
        <v>189.82</v>
      </c>
      <c r="G674">
        <v>-1.26084057952187</v>
      </c>
      <c r="H674">
        <v>0.94551760110600303</v>
      </c>
      <c r="I674">
        <v>-14.0626721061816</v>
      </c>
      <c r="J674">
        <v>-1.5774259060024101</v>
      </c>
      <c r="K674">
        <v>195.23422413152801</v>
      </c>
      <c r="L674">
        <v>190.326254578554</v>
      </c>
      <c r="M674">
        <v>37.578799570627503</v>
      </c>
      <c r="N674">
        <v>0.69172893435633298</v>
      </c>
      <c r="O674">
        <v>31.334948898956899</v>
      </c>
      <c r="P674">
        <v>38.352769679300302</v>
      </c>
      <c r="Q674">
        <v>0.136372534003705</v>
      </c>
    </row>
    <row r="675" spans="1:17" x14ac:dyDescent="0.3">
      <c r="A675" t="s">
        <v>1487</v>
      </c>
      <c r="B675" t="s">
        <v>1488</v>
      </c>
      <c r="C675" t="s">
        <v>3154</v>
      </c>
      <c r="D675" t="s">
        <v>86</v>
      </c>
      <c r="E675">
        <v>7045.4113388349997</v>
      </c>
      <c r="F675">
        <v>1479.05</v>
      </c>
      <c r="G675">
        <v>-32.239421755546203</v>
      </c>
      <c r="H675">
        <v>-0.61918302864452601</v>
      </c>
      <c r="I675">
        <v>-2.73067800704372</v>
      </c>
      <c r="J675">
        <v>2.3439668869156201</v>
      </c>
      <c r="K675">
        <v>1452.51224256613</v>
      </c>
      <c r="L675">
        <v>1424.8728171857899</v>
      </c>
      <c r="M675">
        <v>51.535123937536802</v>
      </c>
      <c r="N675">
        <v>4.8135056035841997</v>
      </c>
      <c r="O675">
        <v>8.5156012305195894</v>
      </c>
      <c r="P675">
        <v>18.324000000000002</v>
      </c>
      <c r="Q675">
        <v>-0.13284636022764101</v>
      </c>
    </row>
    <row r="676" spans="1:17" x14ac:dyDescent="0.3">
      <c r="A676" t="s">
        <v>1489</v>
      </c>
      <c r="B676" t="s">
        <v>1490</v>
      </c>
      <c r="C676" t="s">
        <v>3149</v>
      </c>
      <c r="D676" t="s">
        <v>206</v>
      </c>
      <c r="E676">
        <v>7041.4032987749997</v>
      </c>
      <c r="F676">
        <v>508.15</v>
      </c>
      <c r="G676">
        <v>-5.5282219248735798</v>
      </c>
      <c r="H676">
        <v>3.50111897795927</v>
      </c>
      <c r="I676">
        <v>8.7466957140112402</v>
      </c>
      <c r="J676">
        <v>9.4754003362842398E-2</v>
      </c>
      <c r="K676">
        <v>522.05656370806605</v>
      </c>
      <c r="L676">
        <v>461.20106788251599</v>
      </c>
      <c r="M676">
        <v>29.331662721586401</v>
      </c>
      <c r="N676">
        <v>0.517629892575871</v>
      </c>
      <c r="O676">
        <v>25.868345960838301</v>
      </c>
      <c r="P676">
        <v>43.646643109540598</v>
      </c>
      <c r="Q676">
        <v>4.3144849522022001E-2</v>
      </c>
    </row>
    <row r="677" spans="1:17" hidden="1" x14ac:dyDescent="0.3">
      <c r="A677" t="s">
        <v>1491</v>
      </c>
      <c r="B677" t="s">
        <v>1492</v>
      </c>
      <c r="C677" t="s">
        <v>3159</v>
      </c>
      <c r="D677" t="s">
        <v>1493</v>
      </c>
      <c r="E677">
        <v>7004.4422891550003</v>
      </c>
      <c r="F677">
        <v>549.04999999999995</v>
      </c>
      <c r="G677">
        <v>-5.2370686663069597</v>
      </c>
      <c r="H677">
        <v>-5.1833472756729302</v>
      </c>
      <c r="I677">
        <v>6.5334040188377402</v>
      </c>
      <c r="J677">
        <v>0.15803817273089199</v>
      </c>
      <c r="K677">
        <v>571.84409946715903</v>
      </c>
      <c r="L677">
        <v>546.85299842120196</v>
      </c>
      <c r="M677">
        <v>29.8680459037002</v>
      </c>
      <c r="N677">
        <v>0.62886877372261896</v>
      </c>
      <c r="O677">
        <v>20.5718969128494</v>
      </c>
      <c r="P677">
        <v>41.434827408552202</v>
      </c>
      <c r="Q677">
        <v>6.5968136256989995E-2</v>
      </c>
    </row>
    <row r="678" spans="1:17" x14ac:dyDescent="0.3">
      <c r="A678" t="s">
        <v>1494</v>
      </c>
      <c r="B678" t="s">
        <v>1495</v>
      </c>
      <c r="C678" t="s">
        <v>3158</v>
      </c>
      <c r="D678" t="s">
        <v>378</v>
      </c>
      <c r="E678">
        <v>6952.5061863179899</v>
      </c>
      <c r="F678">
        <v>85.33</v>
      </c>
      <c r="G678">
        <v>-8.8441185950612304</v>
      </c>
      <c r="H678">
        <v>0.85618897724283105</v>
      </c>
      <c r="I678">
        <v>2.9131089579012501</v>
      </c>
      <c r="J678">
        <v>4.1045490198327697</v>
      </c>
      <c r="K678">
        <v>84.432175652225894</v>
      </c>
      <c r="L678">
        <v>76.667276106303902</v>
      </c>
      <c r="M678">
        <v>48.929727648430202</v>
      </c>
      <c r="N678">
        <v>0.40778107595204799</v>
      </c>
      <c r="O678">
        <v>15.2584085315832</v>
      </c>
      <c r="P678">
        <v>45.490196078431303</v>
      </c>
      <c r="Q678">
        <v>7.1197128987126004E-2</v>
      </c>
    </row>
    <row r="679" spans="1:17" x14ac:dyDescent="0.3">
      <c r="A679" t="s">
        <v>1496</v>
      </c>
      <c r="B679" t="s">
        <v>1497</v>
      </c>
      <c r="C679" t="s">
        <v>3146</v>
      </c>
      <c r="D679" t="s">
        <v>364</v>
      </c>
      <c r="E679">
        <v>6914.7636373199903</v>
      </c>
      <c r="F679">
        <v>302.10000000000002</v>
      </c>
      <c r="G679">
        <v>-59.3898442429821</v>
      </c>
      <c r="H679">
        <v>4.1271973297303104</v>
      </c>
      <c r="I679">
        <v>-7.6839948672353504</v>
      </c>
      <c r="J679">
        <v>-0.628990484816498</v>
      </c>
      <c r="K679">
        <v>299.41996579019002</v>
      </c>
      <c r="L679">
        <v>315.53141435799103</v>
      </c>
      <c r="M679">
        <v>51.143616885193801</v>
      </c>
      <c r="N679">
        <v>0.58379300188333405</v>
      </c>
      <c r="O679">
        <v>52.1847070506454</v>
      </c>
      <c r="P679">
        <v>17.024985473561902</v>
      </c>
      <c r="Q679">
        <v>-1.9553342213109999E-3</v>
      </c>
    </row>
    <row r="680" spans="1:17" x14ac:dyDescent="0.3">
      <c r="A680" t="s">
        <v>1498</v>
      </c>
      <c r="B680" t="s">
        <v>1499</v>
      </c>
      <c r="C680" t="s">
        <v>3151</v>
      </c>
      <c r="D680" t="s">
        <v>1500</v>
      </c>
      <c r="E680">
        <v>6885.9399807899899</v>
      </c>
      <c r="F680">
        <v>505.65</v>
      </c>
      <c r="G680">
        <v>1.5691551325332</v>
      </c>
      <c r="H680">
        <v>5.6104509829378699</v>
      </c>
      <c r="I680">
        <v>-15.201881583150501</v>
      </c>
      <c r="J680">
        <v>2.9456960352536399</v>
      </c>
      <c r="K680">
        <v>477.23163525777102</v>
      </c>
      <c r="L680">
        <v>454.322787881691</v>
      </c>
      <c r="M680">
        <v>63.090737447242702</v>
      </c>
      <c r="N680">
        <v>1.25317479628607</v>
      </c>
      <c r="O680">
        <v>14.090774250963999</v>
      </c>
      <c r="P680">
        <v>47.721297107800098</v>
      </c>
    </row>
    <row r="681" spans="1:17" x14ac:dyDescent="0.3">
      <c r="A681" t="s">
        <v>1501</v>
      </c>
      <c r="B681" t="s">
        <v>1502</v>
      </c>
      <c r="C681" t="s">
        <v>3155</v>
      </c>
      <c r="D681" t="s">
        <v>127</v>
      </c>
      <c r="E681">
        <v>6883.1369734399996</v>
      </c>
      <c r="F681">
        <v>634.4</v>
      </c>
      <c r="G681">
        <v>-5.7824813663349701</v>
      </c>
      <c r="H681">
        <v>16.3789403761442</v>
      </c>
      <c r="I681">
        <v>9.5535556378544193</v>
      </c>
      <c r="J681">
        <v>-1.06121219845871</v>
      </c>
      <c r="K681">
        <v>638.657716517582</v>
      </c>
      <c r="L681">
        <v>594.08493406709601</v>
      </c>
      <c r="M681">
        <v>33.221115330485802</v>
      </c>
      <c r="N681">
        <v>0.45779517634647698</v>
      </c>
      <c r="O681">
        <v>32.668663303909199</v>
      </c>
      <c r="P681">
        <v>40.727595385980401</v>
      </c>
      <c r="Q681">
        <v>5.3063068490717E-2</v>
      </c>
    </row>
    <row r="682" spans="1:17" x14ac:dyDescent="0.3">
      <c r="A682" t="s">
        <v>1503</v>
      </c>
      <c r="B682" t="s">
        <v>1504</v>
      </c>
      <c r="C682" t="s">
        <v>3156</v>
      </c>
      <c r="D682" t="s">
        <v>138</v>
      </c>
      <c r="E682">
        <v>6868.0846009999996</v>
      </c>
      <c r="F682">
        <v>974.75</v>
      </c>
      <c r="G682">
        <v>9.9255012579531403</v>
      </c>
      <c r="H682">
        <v>10.3131740185309</v>
      </c>
      <c r="I682">
        <v>6.2268627116550004</v>
      </c>
      <c r="J682">
        <v>6.12252549629362</v>
      </c>
      <c r="K682">
        <v>923.85395893627299</v>
      </c>
      <c r="L682">
        <v>859.22231311967005</v>
      </c>
      <c r="M682">
        <v>64.138905697327203</v>
      </c>
      <c r="N682">
        <v>1.0747449508404101</v>
      </c>
      <c r="O682">
        <v>5.0423185432162096</v>
      </c>
      <c r="P682">
        <v>58.225793360928499</v>
      </c>
      <c r="Q682">
        <v>5.1079835592219999E-2</v>
      </c>
    </row>
    <row r="683" spans="1:17" x14ac:dyDescent="0.3">
      <c r="A683" t="s">
        <v>1505</v>
      </c>
      <c r="B683" t="s">
        <v>1506</v>
      </c>
      <c r="C683" t="s">
        <v>635</v>
      </c>
      <c r="D683" t="s">
        <v>483</v>
      </c>
      <c r="E683">
        <v>6867.9208651849904</v>
      </c>
      <c r="F683">
        <v>2283.85</v>
      </c>
      <c r="G683">
        <v>17.467765265133998</v>
      </c>
      <c r="H683">
        <v>-2.4106087538415699</v>
      </c>
      <c r="I683">
        <v>80.585351717446898</v>
      </c>
      <c r="J683">
        <v>-2.13716737678681</v>
      </c>
      <c r="K683">
        <v>2090.1499709693398</v>
      </c>
      <c r="L683">
        <v>1658.43906415223</v>
      </c>
      <c r="M683">
        <v>43.891970396949802</v>
      </c>
      <c r="N683">
        <v>0.62571126518430098</v>
      </c>
      <c r="O683">
        <v>9.1577818157935198</v>
      </c>
      <c r="P683">
        <v>113.095404711919</v>
      </c>
      <c r="Q683">
        <v>-8.0474367440548006E-2</v>
      </c>
    </row>
    <row r="684" spans="1:17" x14ac:dyDescent="0.3">
      <c r="A684" t="s">
        <v>1507</v>
      </c>
      <c r="B684" t="s">
        <v>1508</v>
      </c>
      <c r="C684" t="s">
        <v>3158</v>
      </c>
      <c r="D684" t="s">
        <v>163</v>
      </c>
      <c r="E684">
        <v>6847.95957</v>
      </c>
      <c r="F684">
        <v>989.2</v>
      </c>
      <c r="G684">
        <v>65.501473944043397</v>
      </c>
      <c r="H684">
        <v>2.77009283726172</v>
      </c>
      <c r="I684">
        <v>64.732213718115403</v>
      </c>
      <c r="J684">
        <v>-1.27900301035537</v>
      </c>
      <c r="K684">
        <v>952.21924173874004</v>
      </c>
      <c r="L684">
        <v>758.27728947034302</v>
      </c>
      <c r="M684">
        <v>41.669970771953899</v>
      </c>
      <c r="N684">
        <v>0.84034197646226405</v>
      </c>
      <c r="O684">
        <v>9.3813182369591495</v>
      </c>
      <c r="P684">
        <v>126.30976893159399</v>
      </c>
      <c r="Q684">
        <v>3.6414472701932002E-2</v>
      </c>
    </row>
    <row r="685" spans="1:17" x14ac:dyDescent="0.3">
      <c r="A685" t="s">
        <v>1509</v>
      </c>
      <c r="B685" t="s">
        <v>1510</v>
      </c>
      <c r="C685" t="s">
        <v>3157</v>
      </c>
      <c r="D685" t="s">
        <v>138</v>
      </c>
      <c r="E685">
        <v>6841.2183343050001</v>
      </c>
      <c r="F685">
        <v>231.83</v>
      </c>
      <c r="G685">
        <v>125.90088024772</v>
      </c>
      <c r="H685">
        <v>3.7771897462168602</v>
      </c>
      <c r="I685">
        <v>47.439536635151697</v>
      </c>
      <c r="J685">
        <v>2.2346182894232398</v>
      </c>
      <c r="K685">
        <v>214.279530509685</v>
      </c>
      <c r="L685">
        <v>170.195210683179</v>
      </c>
      <c r="M685">
        <v>52.7335699247026</v>
      </c>
      <c r="N685">
        <v>0.44912852984250701</v>
      </c>
      <c r="O685">
        <v>7.8376396497433296</v>
      </c>
      <c r="P685">
        <v>178.641826923076</v>
      </c>
      <c r="Q685">
        <v>0.170386852165579</v>
      </c>
    </row>
    <row r="686" spans="1:17" x14ac:dyDescent="0.3">
      <c r="A686" t="s">
        <v>1511</v>
      </c>
      <c r="B686" t="s">
        <v>1512</v>
      </c>
      <c r="C686" t="s">
        <v>3157</v>
      </c>
      <c r="D686" t="s">
        <v>138</v>
      </c>
      <c r="E686">
        <v>6772.2825143500004</v>
      </c>
      <c r="F686">
        <v>812.15</v>
      </c>
      <c r="G686">
        <v>62.139530919979101</v>
      </c>
      <c r="H686">
        <v>-11.9118305250534</v>
      </c>
      <c r="I686">
        <v>-4.5021835163435497</v>
      </c>
      <c r="J686">
        <v>-2.8282235797255599</v>
      </c>
      <c r="K686">
        <v>876.11031317503796</v>
      </c>
      <c r="L686">
        <v>761.80752648847294</v>
      </c>
      <c r="M686">
        <v>34.5462024069137</v>
      </c>
      <c r="N686">
        <v>0.61167830842081405</v>
      </c>
      <c r="O686">
        <v>36.674259681093297</v>
      </c>
      <c r="P686">
        <v>124.47484798231</v>
      </c>
      <c r="Q686">
        <v>0.14033869915647901</v>
      </c>
    </row>
    <row r="687" spans="1:17" hidden="1" x14ac:dyDescent="0.3">
      <c r="A687" t="s">
        <v>1513</v>
      </c>
      <c r="B687" t="s">
        <v>1514</v>
      </c>
      <c r="C687" t="s">
        <v>3159</v>
      </c>
      <c r="D687" t="s">
        <v>257</v>
      </c>
      <c r="E687">
        <v>6752.0912107199902</v>
      </c>
      <c r="F687">
        <v>2479.35</v>
      </c>
      <c r="G687">
        <v>-21.052640987565098</v>
      </c>
      <c r="H687">
        <v>3.2438453196448598</v>
      </c>
      <c r="I687">
        <v>18.8196752009055</v>
      </c>
      <c r="J687">
        <v>3.79871709018538</v>
      </c>
      <c r="K687">
        <v>2403.85487514534</v>
      </c>
      <c r="L687">
        <v>2270.8032338008302</v>
      </c>
      <c r="M687">
        <v>53.637213425240397</v>
      </c>
      <c r="N687">
        <v>1.3029180548442401</v>
      </c>
      <c r="O687">
        <v>11.6058644402766</v>
      </c>
      <c r="P687">
        <v>44.148255813953398</v>
      </c>
      <c r="Q687">
        <v>0.104857252985431</v>
      </c>
    </row>
    <row r="688" spans="1:17" hidden="1" x14ac:dyDescent="0.3">
      <c r="A688" t="s">
        <v>1515</v>
      </c>
      <c r="B688" t="s">
        <v>1516</v>
      </c>
      <c r="C688" t="s">
        <v>3159</v>
      </c>
      <c r="D688" t="s">
        <v>1050</v>
      </c>
      <c r="E688">
        <v>6746.8437323999997</v>
      </c>
      <c r="F688">
        <v>131.5</v>
      </c>
      <c r="G688">
        <v>-16.0483692252525</v>
      </c>
      <c r="H688">
        <v>-1.1808209232032001</v>
      </c>
      <c r="I688">
        <v>-4.3911125626234</v>
      </c>
      <c r="J688">
        <v>1.35410444366205</v>
      </c>
      <c r="K688">
        <v>122.370050654586</v>
      </c>
      <c r="M688">
        <v>1.05563603616817</v>
      </c>
      <c r="N688">
        <v>1.1484375</v>
      </c>
      <c r="O688">
        <v>0.65399239543726395</v>
      </c>
      <c r="P688">
        <v>10.970464135021</v>
      </c>
    </row>
    <row r="689" spans="1:17" hidden="1" x14ac:dyDescent="0.3">
      <c r="A689" t="s">
        <v>1517</v>
      </c>
      <c r="B689" t="s">
        <v>1518</v>
      </c>
      <c r="C689" t="s">
        <v>3159</v>
      </c>
      <c r="D689" t="s">
        <v>46</v>
      </c>
      <c r="E689">
        <v>6714.4599886750002</v>
      </c>
      <c r="F689">
        <v>621.65</v>
      </c>
      <c r="G689">
        <v>1451.5768786398501</v>
      </c>
      <c r="H689">
        <v>-80.573167928838103</v>
      </c>
      <c r="I689">
        <v>243.82112440074101</v>
      </c>
      <c r="J689">
        <v>-7.1350423433570702</v>
      </c>
      <c r="K689">
        <v>595.40565872784202</v>
      </c>
      <c r="L689">
        <v>348.88111965036001</v>
      </c>
      <c r="M689">
        <v>36.343388734258802</v>
      </c>
      <c r="N689">
        <v>1.07369305059836</v>
      </c>
      <c r="O689">
        <v>21.2868977720582</v>
      </c>
      <c r="P689">
        <v>1881.6703857188299</v>
      </c>
    </row>
    <row r="690" spans="1:17" hidden="1" x14ac:dyDescent="0.3">
      <c r="A690" t="s">
        <v>1519</v>
      </c>
      <c r="B690" t="s">
        <v>1520</v>
      </c>
      <c r="C690" t="s">
        <v>3159</v>
      </c>
      <c r="D690" t="s">
        <v>127</v>
      </c>
      <c r="E690">
        <v>6710.7708824800002</v>
      </c>
      <c r="F690">
        <v>428.65</v>
      </c>
      <c r="G690">
        <v>-3.4655668618634601</v>
      </c>
      <c r="H690">
        <v>17.5927173664641</v>
      </c>
      <c r="I690">
        <v>11.488855116504499</v>
      </c>
      <c r="J690">
        <v>6.0858117607352096</v>
      </c>
      <c r="M690">
        <v>75.790485026711806</v>
      </c>
      <c r="O690">
        <v>5.0274116411990999</v>
      </c>
      <c r="P690">
        <v>31.851737926791699</v>
      </c>
    </row>
    <row r="691" spans="1:17" x14ac:dyDescent="0.3">
      <c r="A691" t="s">
        <v>1521</v>
      </c>
      <c r="B691" t="s">
        <v>1522</v>
      </c>
      <c r="C691" t="s">
        <v>3143</v>
      </c>
      <c r="D691" t="s">
        <v>21</v>
      </c>
      <c r="E691">
        <v>6661.3737110800002</v>
      </c>
      <c r="F691">
        <v>804.4</v>
      </c>
      <c r="G691">
        <v>37.449002925680297</v>
      </c>
      <c r="H691">
        <v>-6.1579365910405199</v>
      </c>
      <c r="I691">
        <v>22.3958014673576</v>
      </c>
      <c r="J691">
        <v>-0.46801354298778602</v>
      </c>
      <c r="K691">
        <v>820.65120877070399</v>
      </c>
      <c r="L691">
        <v>704.173446111418</v>
      </c>
      <c r="M691">
        <v>45.606164201449097</v>
      </c>
      <c r="N691">
        <v>0.52271272221447596</v>
      </c>
      <c r="O691">
        <v>15.328194927896501</v>
      </c>
      <c r="P691">
        <v>93.831325301204799</v>
      </c>
      <c r="Q691">
        <v>0.124333414093255</v>
      </c>
    </row>
    <row r="692" spans="1:17" x14ac:dyDescent="0.3">
      <c r="A692" t="s">
        <v>1523</v>
      </c>
      <c r="B692" t="s">
        <v>1524</v>
      </c>
      <c r="C692" t="s">
        <v>3142</v>
      </c>
      <c r="D692" t="s">
        <v>274</v>
      </c>
      <c r="E692">
        <v>6658.3411112200001</v>
      </c>
      <c r="F692">
        <v>1352.2</v>
      </c>
      <c r="G692">
        <v>113.597534949316</v>
      </c>
      <c r="H692">
        <v>14.630745697502499</v>
      </c>
      <c r="I692">
        <v>29.598901001112999</v>
      </c>
      <c r="J692">
        <v>-1.11589766145336</v>
      </c>
      <c r="K692">
        <v>1277.36844673459</v>
      </c>
      <c r="L692">
        <v>1016.71461074968</v>
      </c>
      <c r="M692">
        <v>39.627627124608999</v>
      </c>
      <c r="N692">
        <v>0.83363413432080202</v>
      </c>
      <c r="O692">
        <v>11.9324064487501</v>
      </c>
      <c r="P692">
        <v>159.01733550426201</v>
      </c>
      <c r="Q692">
        <v>8.9899562650432002E-2</v>
      </c>
    </row>
    <row r="693" spans="1:17" x14ac:dyDescent="0.3">
      <c r="A693" t="s">
        <v>1525</v>
      </c>
      <c r="B693" t="s">
        <v>1526</v>
      </c>
      <c r="C693" t="s">
        <v>3153</v>
      </c>
      <c r="D693" t="s">
        <v>410</v>
      </c>
      <c r="E693">
        <v>6648.8237155260003</v>
      </c>
      <c r="F693">
        <v>214.02</v>
      </c>
      <c r="G693">
        <v>90.804786844580505</v>
      </c>
      <c r="H693">
        <v>-0.78093380126169298</v>
      </c>
      <c r="I693">
        <v>19.600001165561501</v>
      </c>
      <c r="J693">
        <v>2.7570923770081501</v>
      </c>
      <c r="K693">
        <v>207.21858781577899</v>
      </c>
      <c r="L693">
        <v>176.29123258526599</v>
      </c>
      <c r="M693">
        <v>63.387962011244099</v>
      </c>
      <c r="N693">
        <v>1.64849188840154</v>
      </c>
      <c r="O693">
        <v>3.7940379403794</v>
      </c>
      <c r="P693">
        <v>200.16830294530101</v>
      </c>
      <c r="Q693">
        <v>0.111325216166655</v>
      </c>
    </row>
    <row r="694" spans="1:17" hidden="1" x14ac:dyDescent="0.3">
      <c r="A694" t="s">
        <v>1527</v>
      </c>
      <c r="B694" t="s">
        <v>1528</v>
      </c>
      <c r="C694" t="s">
        <v>3159</v>
      </c>
      <c r="D694" t="s">
        <v>1357</v>
      </c>
      <c r="E694">
        <v>6636.6662775300001</v>
      </c>
      <c r="F694">
        <v>1404.05</v>
      </c>
      <c r="G694">
        <v>-17.426438941360601</v>
      </c>
      <c r="H694">
        <v>-2.9560444399464698</v>
      </c>
      <c r="I694">
        <v>-6.6063112803000603</v>
      </c>
      <c r="J694">
        <v>1.29787668565493</v>
      </c>
      <c r="K694">
        <v>1392.0438939523699</v>
      </c>
      <c r="L694">
        <v>1358.2912782726301</v>
      </c>
      <c r="M694">
        <v>77.088001342421407</v>
      </c>
      <c r="N694">
        <v>1.24940944531297</v>
      </c>
      <c r="O694">
        <v>3.2121363199316399</v>
      </c>
      <c r="P694">
        <v>11.5786545873564</v>
      </c>
      <c r="Q694">
        <v>-5.5078309021881003E-2</v>
      </c>
    </row>
    <row r="695" spans="1:17" hidden="1" x14ac:dyDescent="0.3">
      <c r="A695" t="s">
        <v>1529</v>
      </c>
      <c r="B695" t="s">
        <v>1530</v>
      </c>
      <c r="C695" t="s">
        <v>3159</v>
      </c>
      <c r="D695" t="s">
        <v>1531</v>
      </c>
      <c r="E695">
        <v>6589.4781057500004</v>
      </c>
      <c r="F695">
        <v>512.15</v>
      </c>
      <c r="G695">
        <v>92.5396491055902</v>
      </c>
      <c r="H695">
        <v>26.5245562239215</v>
      </c>
      <c r="I695">
        <v>32.258400746825799</v>
      </c>
      <c r="J695">
        <v>14.059762017168</v>
      </c>
      <c r="K695">
        <v>461.184171374036</v>
      </c>
      <c r="L695">
        <v>378.71330327123502</v>
      </c>
      <c r="M695">
        <v>56.337920098922602</v>
      </c>
      <c r="N695">
        <v>1.3313879424691899</v>
      </c>
      <c r="O695">
        <v>12.262032607634399</v>
      </c>
      <c r="P695">
        <v>137.65661252900199</v>
      </c>
      <c r="Q695">
        <v>0.17082728013210199</v>
      </c>
    </row>
    <row r="696" spans="1:17" x14ac:dyDescent="0.3">
      <c r="A696" t="s">
        <v>1532</v>
      </c>
      <c r="B696" t="s">
        <v>1533</v>
      </c>
      <c r="C696" t="s">
        <v>3158</v>
      </c>
      <c r="D696" t="s">
        <v>378</v>
      </c>
      <c r="E696">
        <v>6536.0993928999997</v>
      </c>
      <c r="F696">
        <v>336.1</v>
      </c>
      <c r="G696">
        <v>17.145796011150999</v>
      </c>
      <c r="H696">
        <v>-7.5041823474332103</v>
      </c>
      <c r="I696">
        <v>12.163201686061299</v>
      </c>
      <c r="J696">
        <v>-3.7090091608260201</v>
      </c>
      <c r="K696">
        <v>334.62457090455501</v>
      </c>
      <c r="L696">
        <v>290.535759012884</v>
      </c>
      <c r="M696">
        <v>38.330013839109803</v>
      </c>
      <c r="N696">
        <v>0.45354601471332301</v>
      </c>
      <c r="O696">
        <v>11.0383814340969</v>
      </c>
      <c r="P696">
        <v>63.871282301316398</v>
      </c>
      <c r="Q696">
        <v>-5.4720051430500001E-3</v>
      </c>
    </row>
    <row r="697" spans="1:17" hidden="1" x14ac:dyDescent="0.3">
      <c r="A697" t="s">
        <v>1534</v>
      </c>
      <c r="B697" t="s">
        <v>1535</v>
      </c>
      <c r="C697" t="s">
        <v>3159</v>
      </c>
      <c r="D697" t="s">
        <v>1357</v>
      </c>
      <c r="E697">
        <v>6496.9056107910001</v>
      </c>
      <c r="F697">
        <v>1178.8499999999999</v>
      </c>
      <c r="G697">
        <v>-17.065649573327502</v>
      </c>
      <c r="H697">
        <v>-1.35154388237038</v>
      </c>
      <c r="I697">
        <v>-6.6073325150903601</v>
      </c>
      <c r="J697">
        <v>0.45158192265506097</v>
      </c>
      <c r="K697">
        <v>1166.7729412977801</v>
      </c>
      <c r="L697">
        <v>1137.99144826364</v>
      </c>
      <c r="M697">
        <v>63.340787818078198</v>
      </c>
      <c r="N697">
        <v>1.0707667533966301</v>
      </c>
      <c r="O697">
        <v>12.429910506001599</v>
      </c>
      <c r="P697">
        <v>36.155738556958198</v>
      </c>
    </row>
    <row r="698" spans="1:17" x14ac:dyDescent="0.3">
      <c r="A698" t="s">
        <v>1536</v>
      </c>
      <c r="B698" t="s">
        <v>1537</v>
      </c>
      <c r="C698" t="s">
        <v>635</v>
      </c>
      <c r="D698" t="s">
        <v>483</v>
      </c>
      <c r="E698">
        <v>6490.6417945599997</v>
      </c>
      <c r="F698">
        <v>908.95</v>
      </c>
      <c r="G698">
        <v>-9.2975331631834894</v>
      </c>
      <c r="H698">
        <v>-5.8706537061102404</v>
      </c>
      <c r="I698">
        <v>5.41839913742451</v>
      </c>
      <c r="J698">
        <v>-0.65151979361708701</v>
      </c>
      <c r="K698">
        <v>923.68427852927005</v>
      </c>
      <c r="L698">
        <v>847.17403395295901</v>
      </c>
      <c r="M698">
        <v>38.130423946169003</v>
      </c>
      <c r="N698">
        <v>0.31213572276715101</v>
      </c>
      <c r="O698">
        <v>24.0992353814841</v>
      </c>
      <c r="P698">
        <v>32.364933741080499</v>
      </c>
      <c r="Q698">
        <v>0.155804962798576</v>
      </c>
    </row>
    <row r="699" spans="1:17" x14ac:dyDescent="0.3">
      <c r="A699" t="s">
        <v>1538</v>
      </c>
      <c r="B699" t="s">
        <v>1539</v>
      </c>
      <c r="C699" t="s">
        <v>3144</v>
      </c>
      <c r="D699" t="s">
        <v>24</v>
      </c>
      <c r="E699">
        <v>6475.2595256249997</v>
      </c>
      <c r="F699">
        <v>24.75</v>
      </c>
      <c r="G699">
        <v>-14.248510407688601</v>
      </c>
      <c r="H699">
        <v>-2.6138852661199499</v>
      </c>
      <c r="I699">
        <v>-23.8654967831649</v>
      </c>
      <c r="J699">
        <v>-1.1039525208326699</v>
      </c>
      <c r="K699">
        <v>26.029182249568802</v>
      </c>
      <c r="L699">
        <v>26.058181249744401</v>
      </c>
      <c r="M699">
        <v>28.6023403194168</v>
      </c>
      <c r="N699">
        <v>0.46714808608153202</v>
      </c>
      <c r="O699">
        <v>49.017070979335102</v>
      </c>
      <c r="P699">
        <v>21.093131824655799</v>
      </c>
      <c r="Q699">
        <v>0.10059443728649201</v>
      </c>
    </row>
    <row r="700" spans="1:17" hidden="1" x14ac:dyDescent="0.3">
      <c r="A700" t="s">
        <v>1540</v>
      </c>
      <c r="B700" t="s">
        <v>1541</v>
      </c>
      <c r="C700" t="s">
        <v>3159</v>
      </c>
      <c r="D700" t="s">
        <v>118</v>
      </c>
      <c r="E700">
        <v>6465.9471765549997</v>
      </c>
      <c r="F700">
        <v>564.35</v>
      </c>
      <c r="G700">
        <v>-22.226173519732502</v>
      </c>
      <c r="H700">
        <v>-0.19662591310330099</v>
      </c>
      <c r="I700">
        <v>2.1114501316242702</v>
      </c>
      <c r="J700">
        <v>1.2846660268579499</v>
      </c>
      <c r="K700">
        <v>562.57106238620099</v>
      </c>
      <c r="L700">
        <v>539.77544175661706</v>
      </c>
      <c r="M700">
        <v>38.811087911920303</v>
      </c>
      <c r="N700">
        <v>0.30939394075068999</v>
      </c>
      <c r="O700">
        <v>11.6239922034198</v>
      </c>
      <c r="P700">
        <v>20.845824411134899</v>
      </c>
      <c r="Q700">
        <v>3.1551627031812003E-2</v>
      </c>
    </row>
    <row r="701" spans="1:17" x14ac:dyDescent="0.3">
      <c r="A701" t="s">
        <v>1542</v>
      </c>
      <c r="B701" t="s">
        <v>1543</v>
      </c>
      <c r="C701" t="s">
        <v>3155</v>
      </c>
      <c r="D701" t="s">
        <v>1544</v>
      </c>
      <c r="E701">
        <v>6463.5789194250001</v>
      </c>
      <c r="F701">
        <v>495.15</v>
      </c>
      <c r="G701">
        <v>-12.715057500442301</v>
      </c>
      <c r="H701">
        <v>-5.3249583391852697</v>
      </c>
      <c r="I701">
        <v>-17.170536579783999</v>
      </c>
      <c r="J701">
        <v>-1.22949699925497</v>
      </c>
      <c r="K701">
        <v>510.88285996700699</v>
      </c>
      <c r="L701">
        <v>504.69937977005702</v>
      </c>
      <c r="M701">
        <v>32.687876725975599</v>
      </c>
      <c r="N701">
        <v>0.33483732442758002</v>
      </c>
      <c r="O701">
        <v>35.181258204584402</v>
      </c>
      <c r="P701">
        <v>26.620636747218999</v>
      </c>
      <c r="Q701">
        <v>4.4851759862525001E-2</v>
      </c>
    </row>
    <row r="702" spans="1:17" x14ac:dyDescent="0.3">
      <c r="A702" t="s">
        <v>1545</v>
      </c>
      <c r="B702" t="s">
        <v>1546</v>
      </c>
      <c r="C702" t="s">
        <v>3146</v>
      </c>
      <c r="D702" t="s">
        <v>996</v>
      </c>
      <c r="E702">
        <v>6440.1947370600001</v>
      </c>
      <c r="F702">
        <v>140.41</v>
      </c>
      <c r="G702">
        <v>-29.758549209965601</v>
      </c>
      <c r="H702">
        <v>7.0852900701805197</v>
      </c>
      <c r="I702">
        <v>-40.479271994479703</v>
      </c>
      <c r="J702">
        <v>0.68720621511048596</v>
      </c>
      <c r="K702">
        <v>140.04779365826701</v>
      </c>
      <c r="L702">
        <v>151.62760178091901</v>
      </c>
      <c r="M702">
        <v>45.985769640105502</v>
      </c>
      <c r="N702">
        <v>2.2751015786815101</v>
      </c>
      <c r="O702">
        <v>49.989317000213603</v>
      </c>
      <c r="P702">
        <v>12.327999999999999</v>
      </c>
      <c r="Q702">
        <v>4.3031954185380999E-2</v>
      </c>
    </row>
    <row r="703" spans="1:17" hidden="1" x14ac:dyDescent="0.3">
      <c r="A703" t="s">
        <v>1547</v>
      </c>
      <c r="B703" t="s">
        <v>1548</v>
      </c>
      <c r="C703" t="s">
        <v>3159</v>
      </c>
      <c r="D703" t="s">
        <v>46</v>
      </c>
      <c r="E703">
        <v>6435.9985896449998</v>
      </c>
      <c r="F703">
        <v>369.45</v>
      </c>
      <c r="G703">
        <v>-30.2878202387386</v>
      </c>
      <c r="H703">
        <v>-6.0701542047626296</v>
      </c>
      <c r="I703">
        <v>-15.3333982603706</v>
      </c>
      <c r="J703">
        <v>-2.98499763810368</v>
      </c>
      <c r="M703">
        <v>26.857030688013602</v>
      </c>
      <c r="O703">
        <v>14.9817295980511</v>
      </c>
      <c r="P703">
        <v>0.339489407930471</v>
      </c>
    </row>
    <row r="704" spans="1:17" x14ac:dyDescent="0.3">
      <c r="A704" t="s">
        <v>1549</v>
      </c>
      <c r="B704" t="s">
        <v>1550</v>
      </c>
      <c r="C704" t="s">
        <v>3156</v>
      </c>
      <c r="D704" t="s">
        <v>407</v>
      </c>
      <c r="E704">
        <v>6433.2916004159997</v>
      </c>
      <c r="F704">
        <v>65.459999999999994</v>
      </c>
      <c r="G704">
        <v>-31.355771894925599</v>
      </c>
      <c r="H704">
        <v>7.9948951462659501</v>
      </c>
      <c r="I704">
        <v>-26.286580964579301</v>
      </c>
      <c r="J704">
        <v>-2.92754562746169</v>
      </c>
      <c r="K704">
        <v>65.919330805629201</v>
      </c>
      <c r="L704">
        <v>68.805544067792198</v>
      </c>
      <c r="M704">
        <v>35.157864755625702</v>
      </c>
      <c r="N704">
        <v>1.1253774438412401</v>
      </c>
      <c r="O704">
        <v>49.709746410021303</v>
      </c>
      <c r="P704">
        <v>11.6493262834726</v>
      </c>
      <c r="Q704">
        <v>3.7583061048641002E-2</v>
      </c>
    </row>
    <row r="705" spans="1:17" x14ac:dyDescent="0.3">
      <c r="A705" t="s">
        <v>1551</v>
      </c>
      <c r="B705" t="s">
        <v>1552</v>
      </c>
      <c r="C705" t="s">
        <v>3155</v>
      </c>
      <c r="D705" t="s">
        <v>166</v>
      </c>
      <c r="E705">
        <v>6391.2613834249996</v>
      </c>
      <c r="F705">
        <v>409.25</v>
      </c>
      <c r="G705">
        <v>23.765032008773002</v>
      </c>
      <c r="H705">
        <v>5.3297490269766596</v>
      </c>
      <c r="I705">
        <v>29.848044491681499</v>
      </c>
      <c r="J705">
        <v>0.57060404038979096</v>
      </c>
      <c r="K705">
        <v>404.02218832786201</v>
      </c>
      <c r="L705">
        <v>336.54643389375798</v>
      </c>
      <c r="M705">
        <v>35.015792597087803</v>
      </c>
      <c r="N705">
        <v>0.81058174804271599</v>
      </c>
      <c r="O705">
        <v>10.2015882712278</v>
      </c>
      <c r="P705">
        <v>81.044016810440098</v>
      </c>
      <c r="Q705">
        <v>0.193925195509487</v>
      </c>
    </row>
    <row r="706" spans="1:17" hidden="1" x14ac:dyDescent="0.3">
      <c r="A706" t="s">
        <v>1553</v>
      </c>
      <c r="B706" t="s">
        <v>1554</v>
      </c>
      <c r="C706" t="s">
        <v>3159</v>
      </c>
      <c r="D706" t="s">
        <v>46</v>
      </c>
      <c r="E706">
        <v>6347.84</v>
      </c>
      <c r="F706">
        <v>90</v>
      </c>
      <c r="G706">
        <v>-32.064646353800001</v>
      </c>
      <c r="H706">
        <v>-2.3346670770493501</v>
      </c>
      <c r="I706">
        <v>-13.0341374189103</v>
      </c>
      <c r="J706">
        <v>1.35410444366205</v>
      </c>
      <c r="K706">
        <v>90.507980983731699</v>
      </c>
      <c r="L706">
        <v>92.142720380352799</v>
      </c>
      <c r="M706">
        <v>53.081674366169402</v>
      </c>
      <c r="N706">
        <v>0</v>
      </c>
      <c r="O706">
        <v>9.44444444444445</v>
      </c>
      <c r="P706">
        <v>5.8823529411764701</v>
      </c>
    </row>
    <row r="707" spans="1:17" x14ac:dyDescent="0.3">
      <c r="A707" t="s">
        <v>1555</v>
      </c>
      <c r="B707" t="s">
        <v>1556</v>
      </c>
      <c r="C707" t="s">
        <v>3155</v>
      </c>
      <c r="D707" t="s">
        <v>635</v>
      </c>
      <c r="E707">
        <v>6325.1393374500003</v>
      </c>
      <c r="F707">
        <v>354.45</v>
      </c>
      <c r="G707">
        <v>27.9597571169157</v>
      </c>
      <c r="H707">
        <v>1.04873674386357</v>
      </c>
      <c r="I707">
        <v>14.6976927340259</v>
      </c>
      <c r="J707">
        <v>-3.0810532807919699</v>
      </c>
      <c r="K707">
        <v>364.86166639584599</v>
      </c>
      <c r="L707">
        <v>328.865381933913</v>
      </c>
      <c r="M707">
        <v>31.604463464389699</v>
      </c>
      <c r="N707">
        <v>0.70252097394340796</v>
      </c>
      <c r="O707">
        <v>23.6563690224291</v>
      </c>
      <c r="P707">
        <v>74.562915538044706</v>
      </c>
      <c r="Q707">
        <v>0.106771772394856</v>
      </c>
    </row>
    <row r="708" spans="1:17" x14ac:dyDescent="0.3">
      <c r="A708" t="s">
        <v>1557</v>
      </c>
      <c r="B708" t="s">
        <v>1558</v>
      </c>
      <c r="C708" t="s">
        <v>3155</v>
      </c>
      <c r="D708" t="s">
        <v>257</v>
      </c>
      <c r="E708">
        <v>6323.0087694800004</v>
      </c>
      <c r="F708">
        <v>1406.45</v>
      </c>
      <c r="G708">
        <v>-47.460885908117604</v>
      </c>
      <c r="H708">
        <v>1.16527783462568</v>
      </c>
      <c r="I708">
        <v>1.17625947369367</v>
      </c>
      <c r="J708">
        <v>3.49610727067085</v>
      </c>
      <c r="K708">
        <v>1371.6720495687</v>
      </c>
      <c r="L708">
        <v>1414.0702379673401</v>
      </c>
      <c r="M708">
        <v>65.835339047637703</v>
      </c>
      <c r="N708">
        <v>3.0916015855308498</v>
      </c>
      <c r="O708">
        <v>34.946140993280899</v>
      </c>
      <c r="P708">
        <v>23.038229376257501</v>
      </c>
      <c r="Q708">
        <v>-4.2169192656646003E-2</v>
      </c>
    </row>
    <row r="709" spans="1:17" hidden="1" x14ac:dyDescent="0.3">
      <c r="A709" t="s">
        <v>1559</v>
      </c>
      <c r="B709" t="s">
        <v>1560</v>
      </c>
      <c r="C709" t="s">
        <v>3159</v>
      </c>
      <c r="D709" t="s">
        <v>292</v>
      </c>
      <c r="E709">
        <v>6320.4175800000003</v>
      </c>
      <c r="F709">
        <v>3260.3</v>
      </c>
      <c r="G709">
        <v>649.92394269327099</v>
      </c>
      <c r="H709">
        <v>17.522475780093501</v>
      </c>
      <c r="I709">
        <v>162.09385490791999</v>
      </c>
      <c r="J709">
        <v>-2.3460921158294701</v>
      </c>
      <c r="K709">
        <v>2724.30981817987</v>
      </c>
      <c r="L709">
        <v>1707.5613024806901</v>
      </c>
      <c r="M709">
        <v>49.889054803466003</v>
      </c>
      <c r="N709">
        <v>0.86968905767861304</v>
      </c>
      <c r="O709">
        <v>9.7138300156427206</v>
      </c>
      <c r="P709">
        <v>715.07500000000005</v>
      </c>
      <c r="Q709">
        <v>0.33713305102809099</v>
      </c>
    </row>
    <row r="710" spans="1:17" x14ac:dyDescent="0.3">
      <c r="A710" t="s">
        <v>1561</v>
      </c>
      <c r="B710" t="s">
        <v>1562</v>
      </c>
      <c r="C710" t="s">
        <v>3158</v>
      </c>
      <c r="D710" t="s">
        <v>274</v>
      </c>
      <c r="E710">
        <v>6320.2946499299997</v>
      </c>
      <c r="F710">
        <v>660.05</v>
      </c>
      <c r="G710">
        <v>-21.086363926192</v>
      </c>
      <c r="H710">
        <v>4.1096150429084402</v>
      </c>
      <c r="I710">
        <v>24.729340127443798</v>
      </c>
      <c r="J710">
        <v>-5.5194310246330502</v>
      </c>
      <c r="K710">
        <v>618.23715217526399</v>
      </c>
      <c r="L710">
        <v>560.357754773907</v>
      </c>
      <c r="M710">
        <v>44.4568471836931</v>
      </c>
      <c r="N710">
        <v>0.70759770064137495</v>
      </c>
      <c r="O710">
        <v>10.1128702371032</v>
      </c>
      <c r="P710">
        <v>51.753075066099498</v>
      </c>
      <c r="Q710">
        <v>5.8428102501275003E-2</v>
      </c>
    </row>
    <row r="711" spans="1:17" x14ac:dyDescent="0.3">
      <c r="A711" t="s">
        <v>1563</v>
      </c>
      <c r="B711" t="s">
        <v>1564</v>
      </c>
      <c r="C711" t="s">
        <v>3150</v>
      </c>
      <c r="D711" t="s">
        <v>844</v>
      </c>
      <c r="E711">
        <v>6314.7455118930002</v>
      </c>
      <c r="F711">
        <v>213.33</v>
      </c>
      <c r="G711">
        <v>12.621434113428901</v>
      </c>
      <c r="H711">
        <v>-0.27334878107248101</v>
      </c>
      <c r="I711">
        <v>1.5370358985405199</v>
      </c>
      <c r="J711">
        <v>2.2441175596448102</v>
      </c>
      <c r="K711">
        <v>213.009300044632</v>
      </c>
      <c r="L711">
        <v>197.227882200583</v>
      </c>
      <c r="M711">
        <v>49.9201013024785</v>
      </c>
      <c r="N711">
        <v>0.70667574957030999</v>
      </c>
      <c r="O711">
        <v>19.3456147752308</v>
      </c>
      <c r="P711">
        <v>69.848726114649693</v>
      </c>
      <c r="Q711">
        <v>8.3043642631982995E-2</v>
      </c>
    </row>
    <row r="712" spans="1:17" hidden="1" x14ac:dyDescent="0.3">
      <c r="A712" t="s">
        <v>1565</v>
      </c>
      <c r="B712" t="s">
        <v>1566</v>
      </c>
      <c r="C712" t="s">
        <v>3159</v>
      </c>
      <c r="D712" t="s">
        <v>1050</v>
      </c>
      <c r="E712">
        <v>6266.1528877000001</v>
      </c>
      <c r="F712">
        <v>113</v>
      </c>
      <c r="G712">
        <v>-27.553776788582599</v>
      </c>
      <c r="H712">
        <v>-2.3346670770493501</v>
      </c>
      <c r="I712">
        <v>-12.599354810214599</v>
      </c>
      <c r="M712">
        <v>50</v>
      </c>
      <c r="N712">
        <v>0.2</v>
      </c>
      <c r="O712">
        <v>1.76991150442478</v>
      </c>
      <c r="P712">
        <v>0</v>
      </c>
    </row>
    <row r="713" spans="1:17" x14ac:dyDescent="0.3">
      <c r="A713" t="s">
        <v>1567</v>
      </c>
      <c r="B713" t="s">
        <v>1568</v>
      </c>
      <c r="C713" t="s">
        <v>3158</v>
      </c>
      <c r="D713" t="s">
        <v>378</v>
      </c>
      <c r="E713">
        <v>6247.0253456</v>
      </c>
      <c r="F713">
        <v>127.34</v>
      </c>
      <c r="G713">
        <v>41.737985225147199</v>
      </c>
      <c r="H713">
        <v>-5.6480955652520803</v>
      </c>
      <c r="I713">
        <v>18.5503447302589</v>
      </c>
      <c r="J713">
        <v>-3.4634452014737902</v>
      </c>
      <c r="K713">
        <v>135.11520149142299</v>
      </c>
      <c r="L713">
        <v>113.212974094594</v>
      </c>
      <c r="M713">
        <v>21.473995786624901</v>
      </c>
      <c r="N713">
        <v>0.18857149964612199</v>
      </c>
      <c r="O713">
        <v>33.461598869169102</v>
      </c>
      <c r="P713">
        <v>95.757109915449604</v>
      </c>
      <c r="Q713">
        <v>8.4682814204522006E-2</v>
      </c>
    </row>
    <row r="714" spans="1:17" x14ac:dyDescent="0.3">
      <c r="A714" t="s">
        <v>1569</v>
      </c>
      <c r="B714" t="s">
        <v>1570</v>
      </c>
      <c r="C714" t="s">
        <v>3145</v>
      </c>
      <c r="D714" t="s">
        <v>678</v>
      </c>
      <c r="E714">
        <v>6213.4354027299996</v>
      </c>
      <c r="F714">
        <v>127.39</v>
      </c>
      <c r="G714">
        <v>-53.289738867321297</v>
      </c>
      <c r="H714">
        <v>-11.363820770794</v>
      </c>
      <c r="I714">
        <v>-11.801126397205</v>
      </c>
      <c r="J714">
        <v>-1.7803138806296801</v>
      </c>
      <c r="K714">
        <v>135.84426895600799</v>
      </c>
      <c r="L714">
        <v>138.683453790116</v>
      </c>
      <c r="M714">
        <v>22.995161387838401</v>
      </c>
      <c r="N714">
        <v>0.48651681616145498</v>
      </c>
      <c r="O714">
        <v>40.552633644712998</v>
      </c>
      <c r="P714">
        <v>16.337899543378899</v>
      </c>
      <c r="Q714">
        <v>-9.9589696662341007E-2</v>
      </c>
    </row>
    <row r="715" spans="1:17" x14ac:dyDescent="0.3">
      <c r="A715" t="s">
        <v>1571</v>
      </c>
      <c r="B715" t="s">
        <v>1572</v>
      </c>
      <c r="C715" t="s">
        <v>3144</v>
      </c>
      <c r="D715" t="s">
        <v>521</v>
      </c>
      <c r="E715">
        <v>6183.0104746249999</v>
      </c>
      <c r="F715">
        <v>288.35000000000002</v>
      </c>
      <c r="G715">
        <v>-19.990365672649101</v>
      </c>
      <c r="H715">
        <v>-3.4095689709241301</v>
      </c>
      <c r="I715">
        <v>-31.042364662206101</v>
      </c>
      <c r="J715">
        <v>0.66893829087000001</v>
      </c>
      <c r="K715">
        <v>298.06815569054299</v>
      </c>
      <c r="L715">
        <v>311.87801428713198</v>
      </c>
      <c r="M715">
        <v>42.4130725886615</v>
      </c>
      <c r="N715">
        <v>0.62358691219086704</v>
      </c>
      <c r="O715">
        <v>40.551413213109001</v>
      </c>
      <c r="P715">
        <v>13.278334315458601</v>
      </c>
      <c r="Q715">
        <v>0.104522139622949</v>
      </c>
    </row>
    <row r="716" spans="1:17" x14ac:dyDescent="0.3">
      <c r="A716" t="s">
        <v>1573</v>
      </c>
      <c r="B716" t="s">
        <v>1574</v>
      </c>
      <c r="C716" t="s">
        <v>3153</v>
      </c>
      <c r="D716" t="s">
        <v>78</v>
      </c>
      <c r="E716">
        <v>6166.5496759999996</v>
      </c>
      <c r="F716">
        <v>301</v>
      </c>
      <c r="G716">
        <v>34.376944918153001</v>
      </c>
      <c r="H716">
        <v>-15.967846283999</v>
      </c>
      <c r="I716">
        <v>27.244845594744501</v>
      </c>
      <c r="J716">
        <v>2.1059841429101702</v>
      </c>
      <c r="K716">
        <v>306.48497061761401</v>
      </c>
      <c r="L716">
        <v>256.83930949382199</v>
      </c>
      <c r="M716">
        <v>42.805975125339302</v>
      </c>
      <c r="N716">
        <v>0.91286255680030703</v>
      </c>
      <c r="O716">
        <v>22.790697674418599</v>
      </c>
      <c r="P716">
        <v>87.014600807704198</v>
      </c>
      <c r="Q716">
        <v>7.1110670154984998E-2</v>
      </c>
    </row>
    <row r="717" spans="1:17" x14ac:dyDescent="0.3">
      <c r="A717" t="s">
        <v>1575</v>
      </c>
      <c r="B717" t="s">
        <v>1576</v>
      </c>
      <c r="C717" t="s">
        <v>3151</v>
      </c>
      <c r="D717" t="s">
        <v>483</v>
      </c>
      <c r="E717">
        <v>6147.3025588800001</v>
      </c>
      <c r="F717">
        <v>1138.2</v>
      </c>
      <c r="G717">
        <v>-44.418715435217401</v>
      </c>
      <c r="H717">
        <v>0.24770157833799999</v>
      </c>
      <c r="I717">
        <v>-6.9814254341160202</v>
      </c>
      <c r="J717">
        <v>-2.2401882045659098</v>
      </c>
      <c r="K717">
        <v>1120.32818152393</v>
      </c>
      <c r="L717">
        <v>1120.7923719984601</v>
      </c>
      <c r="M717">
        <v>41.734824924722197</v>
      </c>
      <c r="N717">
        <v>0.65009532411835402</v>
      </c>
      <c r="O717">
        <v>23.4141627130556</v>
      </c>
      <c r="P717">
        <v>21.9543555126968</v>
      </c>
      <c r="Q717">
        <v>-5.2729406874109999E-2</v>
      </c>
    </row>
    <row r="718" spans="1:17" x14ac:dyDescent="0.3">
      <c r="A718" t="s">
        <v>1577</v>
      </c>
      <c r="B718" t="s">
        <v>1578</v>
      </c>
      <c r="C718" t="s">
        <v>3148</v>
      </c>
      <c r="D718" t="s">
        <v>190</v>
      </c>
      <c r="E718">
        <v>6146.2558625599904</v>
      </c>
      <c r="F718">
        <v>678.2</v>
      </c>
      <c r="G718">
        <v>27.9896398464493</v>
      </c>
      <c r="H718">
        <v>12.155464501898001</v>
      </c>
      <c r="I718">
        <v>36.175005976871397</v>
      </c>
      <c r="J718">
        <v>2.5902882714689102</v>
      </c>
      <c r="K718">
        <v>630.94788016708799</v>
      </c>
      <c r="L718">
        <v>545.82945194530305</v>
      </c>
      <c r="M718">
        <v>55.953728434208301</v>
      </c>
      <c r="N718">
        <v>1.8621058249838101</v>
      </c>
      <c r="O718">
        <v>6.4140371571807604</v>
      </c>
      <c r="P718">
        <v>82.753974669900202</v>
      </c>
    </row>
    <row r="719" spans="1:17" x14ac:dyDescent="0.3">
      <c r="A719" t="s">
        <v>1579</v>
      </c>
      <c r="B719" t="s">
        <v>1580</v>
      </c>
      <c r="C719" t="s">
        <v>3155</v>
      </c>
      <c r="D719" t="s">
        <v>1390</v>
      </c>
      <c r="E719">
        <v>6144.6337604749997</v>
      </c>
      <c r="F719">
        <v>949.75</v>
      </c>
      <c r="G719">
        <v>9.2657120589434694</v>
      </c>
      <c r="H719">
        <v>12.328089521191099</v>
      </c>
      <c r="I719">
        <v>6.2338454063457496</v>
      </c>
      <c r="J719">
        <v>-4.4487655678599003</v>
      </c>
      <c r="K719">
        <v>847.04515202080097</v>
      </c>
      <c r="L719">
        <v>786.23861456804696</v>
      </c>
      <c r="M719">
        <v>67.026813795403498</v>
      </c>
      <c r="N719">
        <v>0.88924564606371503</v>
      </c>
      <c r="O719">
        <v>14.661753092919099</v>
      </c>
      <c r="P719">
        <v>55.594692005242401</v>
      </c>
      <c r="Q719">
        <v>0.122810061583874</v>
      </c>
    </row>
    <row r="720" spans="1:17" x14ac:dyDescent="0.3">
      <c r="A720" t="s">
        <v>1581</v>
      </c>
      <c r="B720" t="s">
        <v>1582</v>
      </c>
      <c r="C720" t="s">
        <v>3155</v>
      </c>
      <c r="D720" t="s">
        <v>438</v>
      </c>
      <c r="E720">
        <v>6043.2685781399996</v>
      </c>
      <c r="F720">
        <v>546.6</v>
      </c>
      <c r="G720">
        <v>-52.153841825803298</v>
      </c>
      <c r="H720">
        <v>-11.090690927412799</v>
      </c>
      <c r="I720">
        <v>-13.0522258069432</v>
      </c>
      <c r="J720">
        <v>-3.9844261893351498</v>
      </c>
      <c r="K720">
        <v>613.79015091102497</v>
      </c>
      <c r="L720">
        <v>636.18726053064699</v>
      </c>
      <c r="M720">
        <v>22.798155892931799</v>
      </c>
      <c r="N720">
        <v>1.0068730736696201</v>
      </c>
      <c r="O720">
        <v>41.968532747895999</v>
      </c>
      <c r="P720">
        <v>4.8431955500143697</v>
      </c>
      <c r="Q720">
        <v>-7.7064724373790999E-2</v>
      </c>
    </row>
    <row r="721" spans="1:17" hidden="1" x14ac:dyDescent="0.3">
      <c r="A721" t="s">
        <v>1583</v>
      </c>
      <c r="B721" t="s">
        <v>1584</v>
      </c>
      <c r="C721" t="s">
        <v>3159</v>
      </c>
      <c r="D721" t="s">
        <v>54</v>
      </c>
      <c r="E721">
        <v>6035.1951089199902</v>
      </c>
      <c r="F721">
        <v>1387.6</v>
      </c>
      <c r="G721">
        <v>-5.1065431829941197</v>
      </c>
      <c r="H721">
        <v>11.286945773834899</v>
      </c>
      <c r="I721">
        <v>13.4878354865627</v>
      </c>
      <c r="J721">
        <v>3.3533033075053198</v>
      </c>
      <c r="K721">
        <v>1243.91005569554</v>
      </c>
      <c r="M721">
        <v>64.946699219231505</v>
      </c>
      <c r="N721">
        <v>1.1630011591432501</v>
      </c>
      <c r="O721">
        <v>3.1925626981839299</v>
      </c>
      <c r="P721">
        <v>43.051546391752503</v>
      </c>
    </row>
    <row r="722" spans="1:17" hidden="1" x14ac:dyDescent="0.3">
      <c r="A722" t="s">
        <v>1585</v>
      </c>
      <c r="B722" t="s">
        <v>1586</v>
      </c>
      <c r="C722" t="s">
        <v>3159</v>
      </c>
      <c r="D722" t="s">
        <v>81</v>
      </c>
      <c r="E722">
        <v>6015.8107596959999</v>
      </c>
      <c r="F722">
        <v>129.26</v>
      </c>
      <c r="G722">
        <v>340.82795292417802</v>
      </c>
      <c r="H722">
        <v>28.982666256283899</v>
      </c>
      <c r="I722">
        <v>110.855041490777</v>
      </c>
      <c r="J722">
        <v>10.8630886101804</v>
      </c>
      <c r="K722">
        <v>92.586584761967799</v>
      </c>
      <c r="L722">
        <v>64.667981331870905</v>
      </c>
      <c r="M722">
        <v>81.247273425281094</v>
      </c>
      <c r="N722">
        <v>1.39086652797706</v>
      </c>
      <c r="O722">
        <v>0</v>
      </c>
      <c r="P722">
        <v>407.89783889980299</v>
      </c>
      <c r="Q722">
        <v>0.123848796307838</v>
      </c>
    </row>
    <row r="723" spans="1:17" x14ac:dyDescent="0.3">
      <c r="A723" t="s">
        <v>1587</v>
      </c>
      <c r="B723" t="s">
        <v>1588</v>
      </c>
      <c r="C723" t="s">
        <v>3158</v>
      </c>
      <c r="D723" t="s">
        <v>274</v>
      </c>
      <c r="E723">
        <v>6008.2422643199998</v>
      </c>
      <c r="F723">
        <v>818.15</v>
      </c>
      <c r="G723">
        <v>-15.0517681300134</v>
      </c>
      <c r="H723">
        <v>4.3912729256654401</v>
      </c>
      <c r="I723">
        <v>-3.0457682905668202</v>
      </c>
      <c r="J723">
        <v>2.6815095599710799</v>
      </c>
      <c r="K723">
        <v>772.91072304137799</v>
      </c>
      <c r="L723">
        <v>763.22301937151099</v>
      </c>
      <c r="M723">
        <v>74.902759268346799</v>
      </c>
      <c r="N723">
        <v>1.6795209164752001</v>
      </c>
      <c r="O723">
        <v>6.1907963087453197</v>
      </c>
      <c r="P723">
        <v>26.844961240309999</v>
      </c>
      <c r="Q723">
        <v>4.6239589806305999E-2</v>
      </c>
    </row>
    <row r="724" spans="1:17" hidden="1" x14ac:dyDescent="0.3">
      <c r="A724" t="s">
        <v>1589</v>
      </c>
      <c r="B724" t="s">
        <v>1590</v>
      </c>
      <c r="C724" t="s">
        <v>3159</v>
      </c>
      <c r="D724" t="s">
        <v>124</v>
      </c>
      <c r="E724">
        <v>5980.2640521200001</v>
      </c>
      <c r="F724">
        <v>154.36000000000001</v>
      </c>
      <c r="G724">
        <v>-32.669582390488401</v>
      </c>
      <c r="H724">
        <v>-8.6887032324100097</v>
      </c>
      <c r="I724">
        <v>-17.715160412120401</v>
      </c>
      <c r="J724">
        <v>-4.0859823085519302</v>
      </c>
      <c r="K724">
        <v>165.30067106034301</v>
      </c>
      <c r="M724">
        <v>26.1801195472515</v>
      </c>
      <c r="O724">
        <v>27.947654832858198</v>
      </c>
      <c r="P724">
        <v>14.340740740740699</v>
      </c>
    </row>
    <row r="725" spans="1:17" hidden="1" x14ac:dyDescent="0.3">
      <c r="A725" t="s">
        <v>1591</v>
      </c>
      <c r="B725" t="s">
        <v>1592</v>
      </c>
      <c r="C725" t="s">
        <v>3159</v>
      </c>
      <c r="D725" t="s">
        <v>835</v>
      </c>
      <c r="E725">
        <v>5978.9848739999998</v>
      </c>
      <c r="F725">
        <v>697.1</v>
      </c>
      <c r="G725">
        <v>45.652577849864898</v>
      </c>
      <c r="H725">
        <v>-8.4875902155067795</v>
      </c>
      <c r="I725">
        <v>-9.0045843988102092</v>
      </c>
      <c r="J725">
        <v>-2.3597318192474499</v>
      </c>
      <c r="K725">
        <v>751.35412554134098</v>
      </c>
      <c r="L725">
        <v>665.48814606482495</v>
      </c>
      <c r="M725">
        <v>25.229742463554601</v>
      </c>
      <c r="N725">
        <v>0.13003244933206301</v>
      </c>
      <c r="O725">
        <v>33.524601922249303</v>
      </c>
      <c r="P725">
        <v>88.634826139899801</v>
      </c>
      <c r="Q725">
        <v>5.2158806394710003E-2</v>
      </c>
    </row>
    <row r="726" spans="1:17" x14ac:dyDescent="0.3">
      <c r="A726" t="s">
        <v>1593</v>
      </c>
      <c r="B726" t="s">
        <v>1594</v>
      </c>
      <c r="C726" t="s">
        <v>3146</v>
      </c>
      <c r="D726" t="s">
        <v>1595</v>
      </c>
      <c r="E726">
        <v>5951.6025564599904</v>
      </c>
      <c r="F726">
        <v>1163.8499999999999</v>
      </c>
      <c r="G726">
        <v>74.866446843889307</v>
      </c>
      <c r="H726">
        <v>-2.4197925250780301</v>
      </c>
      <c r="I726">
        <v>61.805008174081998</v>
      </c>
      <c r="J726">
        <v>6.7463539710722502</v>
      </c>
      <c r="K726">
        <v>1042.6070853599899</v>
      </c>
      <c r="L726">
        <v>851.80697095702101</v>
      </c>
      <c r="M726">
        <v>73.446747305988296</v>
      </c>
      <c r="N726">
        <v>0.62794380625385704</v>
      </c>
      <c r="O726">
        <v>1.3876358637281401</v>
      </c>
      <c r="P726">
        <v>110.27100271002701</v>
      </c>
      <c r="Q726">
        <v>6.2715683594089994E-2</v>
      </c>
    </row>
    <row r="727" spans="1:17" hidden="1" x14ac:dyDescent="0.3">
      <c r="A727" t="s">
        <v>1596</v>
      </c>
      <c r="B727" t="s">
        <v>1597</v>
      </c>
      <c r="C727" t="s">
        <v>3159</v>
      </c>
      <c r="D727" t="s">
        <v>551</v>
      </c>
      <c r="E727">
        <v>5947.1685746550002</v>
      </c>
      <c r="F727">
        <v>6182.55</v>
      </c>
      <c r="G727">
        <v>-18.037120379321301</v>
      </c>
      <c r="H727">
        <v>5.1819755693029901</v>
      </c>
      <c r="I727">
        <v>-1.50037012843026</v>
      </c>
      <c r="J727">
        <v>8.1087892818221796</v>
      </c>
      <c r="K727">
        <v>5880.00896849329</v>
      </c>
      <c r="L727">
        <v>5622.0203318778304</v>
      </c>
      <c r="M727">
        <v>63.153583579743497</v>
      </c>
      <c r="N727">
        <v>0.910588699235513</v>
      </c>
      <c r="O727">
        <v>4.32588495038455</v>
      </c>
      <c r="P727">
        <v>24.062888790785401</v>
      </c>
      <c r="Q727">
        <v>6.8383784590769006E-2</v>
      </c>
    </row>
    <row r="728" spans="1:17" x14ac:dyDescent="0.3">
      <c r="A728" t="s">
        <v>1598</v>
      </c>
      <c r="B728" t="s">
        <v>1599</v>
      </c>
      <c r="C728" t="s">
        <v>3154</v>
      </c>
      <c r="D728" t="s">
        <v>345</v>
      </c>
      <c r="E728">
        <v>5944.0631968199996</v>
      </c>
      <c r="F728">
        <v>2186.0500000000002</v>
      </c>
      <c r="G728">
        <v>41.807943072262802</v>
      </c>
      <c r="H728">
        <v>4.2433647320957704</v>
      </c>
      <c r="I728">
        <v>88.952398448021995</v>
      </c>
      <c r="J728">
        <v>12.233392946467101</v>
      </c>
      <c r="K728">
        <v>1940.22035208017</v>
      </c>
      <c r="L728">
        <v>1572.2078008927799</v>
      </c>
      <c r="M728">
        <v>68.094879173337503</v>
      </c>
      <c r="N728">
        <v>1.1464104783153399</v>
      </c>
      <c r="O728">
        <v>3.7968024519109802</v>
      </c>
      <c r="P728">
        <v>129.78399117044199</v>
      </c>
      <c r="Q728">
        <v>-1.6355364138425001E-2</v>
      </c>
    </row>
    <row r="729" spans="1:17" hidden="1" x14ac:dyDescent="0.3">
      <c r="A729" t="s">
        <v>1600</v>
      </c>
      <c r="B729" t="s">
        <v>1601</v>
      </c>
      <c r="C729" t="s">
        <v>3159</v>
      </c>
      <c r="D729" t="s">
        <v>24</v>
      </c>
      <c r="E729">
        <v>5910.3964402499996</v>
      </c>
      <c r="F729">
        <v>565.1</v>
      </c>
      <c r="G729">
        <v>27.6825694549735</v>
      </c>
      <c r="H729">
        <v>-8.2587594862902698</v>
      </c>
      <c r="I729">
        <v>19.092632931685301</v>
      </c>
      <c r="J729">
        <v>-3.27955229772301</v>
      </c>
      <c r="K729">
        <v>608.23121986364504</v>
      </c>
      <c r="M729">
        <v>29.045859166117602</v>
      </c>
      <c r="N729">
        <v>1.1501226127266699</v>
      </c>
      <c r="O729">
        <v>34.648734737214603</v>
      </c>
      <c r="P729">
        <v>54.821917808219098</v>
      </c>
    </row>
    <row r="730" spans="1:17" hidden="1" x14ac:dyDescent="0.3">
      <c r="A730" t="s">
        <v>1602</v>
      </c>
      <c r="B730" t="s">
        <v>1603</v>
      </c>
      <c r="C730" t="s">
        <v>3159</v>
      </c>
      <c r="D730" t="s">
        <v>271</v>
      </c>
      <c r="E730">
        <v>5893.9947149899999</v>
      </c>
      <c r="F730">
        <v>5398.95</v>
      </c>
      <c r="G730">
        <v>70.293306643784305</v>
      </c>
      <c r="H730">
        <v>12.6321379022037</v>
      </c>
      <c r="I730">
        <v>40.022190212704501</v>
      </c>
      <c r="J730">
        <v>3.3099102246044301</v>
      </c>
      <c r="K730">
        <v>4932.7645786359199</v>
      </c>
      <c r="L730">
        <v>4061.0270675952302</v>
      </c>
      <c r="M730">
        <v>47.154872828160698</v>
      </c>
      <c r="N730">
        <v>0.76686009922100695</v>
      </c>
      <c r="O730">
        <v>6.8726326415321504</v>
      </c>
      <c r="P730">
        <v>127.113831398283</v>
      </c>
      <c r="Q730">
        <v>0.15034407245682599</v>
      </c>
    </row>
    <row r="731" spans="1:17" hidden="1" x14ac:dyDescent="0.3">
      <c r="A731" t="s">
        <v>1604</v>
      </c>
      <c r="B731" t="s">
        <v>1605</v>
      </c>
      <c r="C731" t="s">
        <v>3159</v>
      </c>
      <c r="D731" t="s">
        <v>490</v>
      </c>
      <c r="E731">
        <v>5880.6950747699902</v>
      </c>
      <c r="F731">
        <v>1505.45</v>
      </c>
      <c r="G731">
        <v>-5.4123589942607397</v>
      </c>
      <c r="H731">
        <v>-1.2523284163170001</v>
      </c>
      <c r="I731">
        <v>19.447920695112298</v>
      </c>
      <c r="J731">
        <v>3.3304293637246301</v>
      </c>
      <c r="K731">
        <v>1464.3876669784499</v>
      </c>
      <c r="L731">
        <v>1313.59810403334</v>
      </c>
      <c r="M731">
        <v>57.422779100395402</v>
      </c>
      <c r="N731">
        <v>0.65985030348454299</v>
      </c>
      <c r="O731">
        <v>14.251552691886101</v>
      </c>
      <c r="P731">
        <v>54.4051282051282</v>
      </c>
      <c r="Q731">
        <v>-4.1726018091791002E-2</v>
      </c>
    </row>
    <row r="732" spans="1:17" hidden="1" x14ac:dyDescent="0.3">
      <c r="A732" t="s">
        <v>1606</v>
      </c>
      <c r="B732" t="s">
        <v>1607</v>
      </c>
      <c r="C732" t="s">
        <v>3159</v>
      </c>
      <c r="D732" t="s">
        <v>81</v>
      </c>
      <c r="E732">
        <v>5876.2341664199903</v>
      </c>
      <c r="F732">
        <v>2141.5500000000002</v>
      </c>
      <c r="G732">
        <v>36.393268813781802</v>
      </c>
      <c r="H732">
        <v>19.934836469049898</v>
      </c>
      <c r="I732">
        <v>56.953120450802999</v>
      </c>
      <c r="J732">
        <v>1.4441518370269799</v>
      </c>
      <c r="K732">
        <v>1844.99768212356</v>
      </c>
      <c r="L732">
        <v>1500.0189835245501</v>
      </c>
      <c r="M732">
        <v>60.244168505358502</v>
      </c>
      <c r="N732">
        <v>3.3998326624927402</v>
      </c>
      <c r="O732">
        <v>11.8348859470943</v>
      </c>
      <c r="P732">
        <v>87.855263157894697</v>
      </c>
      <c r="Q732">
        <v>0.12848593302229899</v>
      </c>
    </row>
    <row r="733" spans="1:17" hidden="1" x14ac:dyDescent="0.3">
      <c r="A733" t="s">
        <v>1608</v>
      </c>
      <c r="B733" t="s">
        <v>1609</v>
      </c>
      <c r="C733" t="s">
        <v>3159</v>
      </c>
      <c r="D733" t="s">
        <v>533</v>
      </c>
      <c r="E733">
        <v>5860.5813985149998</v>
      </c>
      <c r="F733">
        <v>406.55</v>
      </c>
      <c r="G733">
        <v>-35.7104796871334</v>
      </c>
      <c r="H733">
        <v>-6.4843822926717998</v>
      </c>
      <c r="I733">
        <v>-21.577255230818</v>
      </c>
      <c r="J733">
        <v>2.2596355254045801</v>
      </c>
      <c r="K733">
        <v>423.58580631419801</v>
      </c>
      <c r="L733">
        <v>435.61056496669198</v>
      </c>
      <c r="M733">
        <v>38.552060539520099</v>
      </c>
      <c r="N733">
        <v>1.4325295652506</v>
      </c>
      <c r="O733">
        <v>38.863608412249398</v>
      </c>
      <c r="P733">
        <v>3.4478371501272198</v>
      </c>
      <c r="Q733">
        <v>-5.5308796749028E-2</v>
      </c>
    </row>
    <row r="734" spans="1:17" x14ac:dyDescent="0.3">
      <c r="A734" t="s">
        <v>1610</v>
      </c>
      <c r="B734" t="s">
        <v>1611</v>
      </c>
      <c r="C734" t="s">
        <v>3147</v>
      </c>
      <c r="D734" t="s">
        <v>46</v>
      </c>
      <c r="E734">
        <v>5849.3219413300003</v>
      </c>
      <c r="F734">
        <v>773.05</v>
      </c>
      <c r="G734">
        <v>56.272269203849099</v>
      </c>
      <c r="H734">
        <v>-4.54036720096508</v>
      </c>
      <c r="I734">
        <v>10.297992065285699</v>
      </c>
      <c r="J734">
        <v>-6.52496640961213</v>
      </c>
      <c r="K734">
        <v>819.46223593504601</v>
      </c>
      <c r="L734">
        <v>688.68406560061999</v>
      </c>
      <c r="M734">
        <v>23.9066938891661</v>
      </c>
      <c r="N734">
        <v>0.75018735928396096</v>
      </c>
      <c r="O734">
        <v>21.182329732876202</v>
      </c>
      <c r="P734">
        <v>101.315104166666</v>
      </c>
      <c r="Q734">
        <v>0.16090569990676801</v>
      </c>
    </row>
    <row r="735" spans="1:17" x14ac:dyDescent="0.3">
      <c r="A735" t="s">
        <v>1612</v>
      </c>
      <c r="B735" t="s">
        <v>1613</v>
      </c>
      <c r="C735" t="s">
        <v>3149</v>
      </c>
      <c r="D735" t="s">
        <v>206</v>
      </c>
      <c r="E735">
        <v>5849.0930890199998</v>
      </c>
      <c r="F735">
        <v>479.9</v>
      </c>
      <c r="G735">
        <v>21.033578860398102</v>
      </c>
      <c r="H735">
        <v>-6.2729896070041704</v>
      </c>
      <c r="I735">
        <v>26.312849799214099</v>
      </c>
      <c r="J735">
        <v>-3.4999811594507801</v>
      </c>
      <c r="K735">
        <v>495.26515821541699</v>
      </c>
      <c r="L735">
        <v>430.01102548036903</v>
      </c>
      <c r="M735">
        <v>30.382989794353499</v>
      </c>
      <c r="N735">
        <v>0.74593204431228699</v>
      </c>
      <c r="O735">
        <v>13.044384246718</v>
      </c>
      <c r="P735">
        <v>66.026638989794094</v>
      </c>
      <c r="Q735">
        <v>0.19726809828297301</v>
      </c>
    </row>
    <row r="736" spans="1:17" hidden="1" x14ac:dyDescent="0.3">
      <c r="A736" t="s">
        <v>1614</v>
      </c>
      <c r="B736" t="s">
        <v>1615</v>
      </c>
      <c r="C736" t="s">
        <v>3159</v>
      </c>
      <c r="D736" t="s">
        <v>232</v>
      </c>
      <c r="E736">
        <v>5847.5320312499998</v>
      </c>
      <c r="F736">
        <v>5281.25</v>
      </c>
      <c r="G736">
        <v>107.50764213747399</v>
      </c>
      <c r="H736">
        <v>5.4799621814676698</v>
      </c>
      <c r="I736">
        <v>34.546639516860097</v>
      </c>
      <c r="J736">
        <v>-1.22715404434157</v>
      </c>
      <c r="K736">
        <v>5050.5610917279701</v>
      </c>
      <c r="L736">
        <v>3995.0699333913199</v>
      </c>
      <c r="M736">
        <v>39.706013356520799</v>
      </c>
      <c r="N736">
        <v>0.43975775283741703</v>
      </c>
      <c r="O736">
        <v>8.4023668639053195</v>
      </c>
      <c r="P736">
        <v>159.859276207346</v>
      </c>
      <c r="Q736">
        <v>0.132811145845698</v>
      </c>
    </row>
    <row r="737" spans="1:17" x14ac:dyDescent="0.3">
      <c r="A737" t="s">
        <v>1616</v>
      </c>
      <c r="B737" t="s">
        <v>1617</v>
      </c>
      <c r="C737" t="s">
        <v>3161</v>
      </c>
      <c r="D737" t="s">
        <v>1618</v>
      </c>
      <c r="E737">
        <v>5806.15266428</v>
      </c>
      <c r="F737">
        <v>325.89999999999998</v>
      </c>
      <c r="G737">
        <v>22.896282233925199</v>
      </c>
      <c r="H737">
        <v>-5.7981246643695803</v>
      </c>
      <c r="I737">
        <v>10.9943278773254</v>
      </c>
      <c r="J737">
        <v>-2.2084230449759801</v>
      </c>
      <c r="K737">
        <v>332.81194814378898</v>
      </c>
      <c r="L737">
        <v>297.691913470315</v>
      </c>
      <c r="M737">
        <v>41.447194483034203</v>
      </c>
      <c r="N737">
        <v>0.50347065879749797</v>
      </c>
      <c r="O737">
        <v>23.933722000613599</v>
      </c>
      <c r="P737">
        <v>60.1474201474201</v>
      </c>
      <c r="Q737">
        <v>0.122289437252198</v>
      </c>
    </row>
    <row r="738" spans="1:17" x14ac:dyDescent="0.3">
      <c r="A738" t="s">
        <v>1619</v>
      </c>
      <c r="B738" t="s">
        <v>1620</v>
      </c>
      <c r="C738" t="s">
        <v>3146</v>
      </c>
      <c r="D738" t="s">
        <v>250</v>
      </c>
      <c r="E738">
        <v>5801.2333843099996</v>
      </c>
      <c r="F738">
        <v>300.64999999999998</v>
      </c>
      <c r="G738">
        <v>16.842530395903299</v>
      </c>
      <c r="H738">
        <v>21.486672873322799</v>
      </c>
      <c r="I738">
        <v>42.025613407430797</v>
      </c>
      <c r="J738">
        <v>9.1100878879665093</v>
      </c>
      <c r="K738">
        <v>256.753438748512</v>
      </c>
      <c r="L738">
        <v>234.09294822607501</v>
      </c>
      <c r="M738">
        <v>68.242175442102507</v>
      </c>
      <c r="N738">
        <v>2.60945767186699</v>
      </c>
      <c r="O738">
        <v>4.6066855147181203</v>
      </c>
      <c r="P738">
        <v>69.858757062146793</v>
      </c>
      <c r="Q738">
        <v>0.198887985509101</v>
      </c>
    </row>
    <row r="739" spans="1:17" x14ac:dyDescent="0.3">
      <c r="A739" t="s">
        <v>1621</v>
      </c>
      <c r="B739" t="s">
        <v>1622</v>
      </c>
      <c r="C739" t="s">
        <v>3158</v>
      </c>
      <c r="D739" t="s">
        <v>274</v>
      </c>
      <c r="E739">
        <v>5800.2812343550004</v>
      </c>
      <c r="F739">
        <v>172.45</v>
      </c>
      <c r="G739">
        <v>-30.722283519501701</v>
      </c>
      <c r="H739">
        <v>2.9173156869548902</v>
      </c>
      <c r="I739">
        <v>-8.0277854964815702</v>
      </c>
      <c r="J739">
        <v>0.64129148342640696</v>
      </c>
      <c r="K739">
        <v>165.60612831749299</v>
      </c>
      <c r="L739">
        <v>165.64925712881401</v>
      </c>
      <c r="M739">
        <v>63.847170831361296</v>
      </c>
      <c r="N739">
        <v>1.1131753329544101</v>
      </c>
      <c r="O739">
        <v>27.341258335749401</v>
      </c>
      <c r="P739">
        <v>32.602845059592397</v>
      </c>
      <c r="Q739">
        <v>-6.1536441764808998E-2</v>
      </c>
    </row>
    <row r="740" spans="1:17" x14ac:dyDescent="0.3">
      <c r="A740" t="s">
        <v>1623</v>
      </c>
      <c r="B740" t="s">
        <v>1624</v>
      </c>
      <c r="C740" t="s">
        <v>3148</v>
      </c>
      <c r="D740" t="s">
        <v>54</v>
      </c>
      <c r="E740">
        <v>5787.3546929550002</v>
      </c>
      <c r="F740">
        <v>1414.05</v>
      </c>
      <c r="G740">
        <v>-20.3554227269961</v>
      </c>
      <c r="H740">
        <v>7.2748379347544896</v>
      </c>
      <c r="I740">
        <v>19.424937093218499</v>
      </c>
      <c r="J740">
        <v>3.87347025847418</v>
      </c>
      <c r="K740">
        <v>1325.1023674995599</v>
      </c>
      <c r="L740">
        <v>1238.5011079645601</v>
      </c>
      <c r="M740">
        <v>64.317842282502696</v>
      </c>
      <c r="N740">
        <v>1.1728666802151599</v>
      </c>
      <c r="O740">
        <v>4.2961705738835096</v>
      </c>
      <c r="P740">
        <v>40.778535516949503</v>
      </c>
      <c r="Q740">
        <v>1.1639406602699999E-3</v>
      </c>
    </row>
    <row r="741" spans="1:17" hidden="1" x14ac:dyDescent="0.3">
      <c r="A741" t="s">
        <v>1625</v>
      </c>
      <c r="B741" t="s">
        <v>1626</v>
      </c>
      <c r="C741" t="s">
        <v>3159</v>
      </c>
      <c r="D741" t="s">
        <v>378</v>
      </c>
      <c r="E741">
        <v>5779.0086858000004</v>
      </c>
      <c r="F741">
        <v>13601.7</v>
      </c>
      <c r="G741">
        <v>17.0603536461999</v>
      </c>
      <c r="H741">
        <v>7.8685289305529098</v>
      </c>
      <c r="I741">
        <v>41.526116344727399</v>
      </c>
      <c r="J741">
        <v>5.6651214024839396</v>
      </c>
      <c r="K741">
        <v>11927.9383577468</v>
      </c>
      <c r="L741">
        <v>10485.2961043914</v>
      </c>
      <c r="M741">
        <v>66.987516884722595</v>
      </c>
      <c r="N741">
        <v>1.21314291105317</v>
      </c>
      <c r="O741">
        <v>5.01996074020159</v>
      </c>
      <c r="P741">
        <v>63.231826227835903</v>
      </c>
      <c r="Q741">
        <v>-1.5249898432935E-2</v>
      </c>
    </row>
    <row r="742" spans="1:17" hidden="1" x14ac:dyDescent="0.3">
      <c r="A742" t="s">
        <v>1627</v>
      </c>
      <c r="B742" t="s">
        <v>1628</v>
      </c>
      <c r="C742" t="s">
        <v>3159</v>
      </c>
      <c r="D742" t="s">
        <v>21</v>
      </c>
      <c r="E742">
        <v>5738.308599725</v>
      </c>
      <c r="F742">
        <v>485.05</v>
      </c>
      <c r="G742">
        <v>-32.148526821116803</v>
      </c>
      <c r="H742">
        <v>1.3007495896173</v>
      </c>
      <c r="I742">
        <v>-4.0092495984742502</v>
      </c>
      <c r="J742">
        <v>-2.9916315432622702</v>
      </c>
      <c r="K742">
        <v>486.89017532755997</v>
      </c>
      <c r="L742">
        <v>470.97946395760499</v>
      </c>
      <c r="M742">
        <v>39.595036551279698</v>
      </c>
      <c r="N742">
        <v>0.89619191109511198</v>
      </c>
      <c r="O742">
        <v>23.492423461498799</v>
      </c>
      <c r="P742">
        <v>24.339912842860802</v>
      </c>
      <c r="Q742">
        <v>8.7414549302975E-2</v>
      </c>
    </row>
    <row r="743" spans="1:17" hidden="1" x14ac:dyDescent="0.3">
      <c r="A743" t="s">
        <v>1629</v>
      </c>
      <c r="B743" t="s">
        <v>1630</v>
      </c>
      <c r="C743" t="s">
        <v>3159</v>
      </c>
      <c r="D743" t="s">
        <v>106</v>
      </c>
      <c r="E743">
        <v>5731.0217285999997</v>
      </c>
      <c r="F743">
        <v>518.35</v>
      </c>
      <c r="G743">
        <v>19810.7238151846</v>
      </c>
      <c r="H743">
        <v>13.407210783841499</v>
      </c>
      <c r="I743">
        <v>1801.8704029308401</v>
      </c>
      <c r="J743">
        <v>1.35410444366205</v>
      </c>
      <c r="K743">
        <v>218.534271534216</v>
      </c>
      <c r="L743">
        <v>74.099885893438199</v>
      </c>
      <c r="M743">
        <v>99.998006956640893</v>
      </c>
      <c r="N743">
        <v>0.84499199554534699</v>
      </c>
      <c r="O743">
        <v>0</v>
      </c>
      <c r="P743">
        <v>25185.365853658499</v>
      </c>
      <c r="Q743">
        <v>0.131484879768516</v>
      </c>
    </row>
    <row r="744" spans="1:17" x14ac:dyDescent="0.3">
      <c r="A744" t="s">
        <v>1631</v>
      </c>
      <c r="B744" t="s">
        <v>1632</v>
      </c>
      <c r="C744" t="s">
        <v>3154</v>
      </c>
      <c r="D744" t="s">
        <v>345</v>
      </c>
      <c r="E744">
        <v>5672.332424915</v>
      </c>
      <c r="F744">
        <v>265.85000000000002</v>
      </c>
      <c r="G744">
        <v>-15.2051185818009</v>
      </c>
      <c r="H744">
        <v>-7.5164852588675304</v>
      </c>
      <c r="I744">
        <v>18.193173682820301</v>
      </c>
      <c r="J744">
        <v>-1.4780177847709699</v>
      </c>
      <c r="K744">
        <v>263.240815385806</v>
      </c>
      <c r="L744">
        <v>242.60832611967999</v>
      </c>
      <c r="M744">
        <v>51.409540933290799</v>
      </c>
      <c r="N744">
        <v>0.63235993951275804</v>
      </c>
      <c r="O744">
        <v>11.754748918562999</v>
      </c>
      <c r="P744">
        <v>40.661375661375601</v>
      </c>
      <c r="Q744">
        <v>-9.7133222510914996E-2</v>
      </c>
    </row>
    <row r="745" spans="1:17" hidden="1" x14ac:dyDescent="0.3">
      <c r="A745" t="s">
        <v>1633</v>
      </c>
      <c r="B745" t="s">
        <v>1634</v>
      </c>
      <c r="C745" t="s">
        <v>3159</v>
      </c>
      <c r="D745" t="s">
        <v>271</v>
      </c>
      <c r="E745">
        <v>5612.4068042449999</v>
      </c>
      <c r="F745">
        <v>402.65</v>
      </c>
      <c r="G745">
        <v>-17.312894804352499</v>
      </c>
      <c r="H745">
        <v>7.12332750289643</v>
      </c>
      <c r="I745">
        <v>9.6395511744706592</v>
      </c>
      <c r="J745">
        <v>5.86956569350032</v>
      </c>
      <c r="K745">
        <v>374.61217172656899</v>
      </c>
      <c r="L745">
        <v>361.25775988179902</v>
      </c>
      <c r="M745">
        <v>66.118868603237402</v>
      </c>
      <c r="N745">
        <v>1.7774070497165999</v>
      </c>
      <c r="O745">
        <v>3.0671799329442502</v>
      </c>
      <c r="P745">
        <v>28.232484076433099</v>
      </c>
      <c r="Q745">
        <v>3.9254598034342003E-2</v>
      </c>
    </row>
    <row r="746" spans="1:17" x14ac:dyDescent="0.3">
      <c r="A746" t="s">
        <v>1635</v>
      </c>
      <c r="B746" t="s">
        <v>1636</v>
      </c>
      <c r="C746" t="s">
        <v>3155</v>
      </c>
      <c r="D746" t="s">
        <v>257</v>
      </c>
      <c r="E746">
        <v>5575.6170478199901</v>
      </c>
      <c r="F746">
        <v>703.05</v>
      </c>
      <c r="G746">
        <v>-26.4857398830456</v>
      </c>
      <c r="H746">
        <v>-10.5744399509685</v>
      </c>
      <c r="I746">
        <v>-16.173355688563301</v>
      </c>
      <c r="J746">
        <v>-2.8686865046138101</v>
      </c>
      <c r="K746">
        <v>753.076484978758</v>
      </c>
      <c r="L746">
        <v>705.12022127325599</v>
      </c>
      <c r="M746">
        <v>18.474724367705999</v>
      </c>
      <c r="N746">
        <v>0.64016287605084099</v>
      </c>
      <c r="O746">
        <v>25.709409003627002</v>
      </c>
      <c r="P746">
        <v>21.090251464002701</v>
      </c>
    </row>
    <row r="747" spans="1:17" x14ac:dyDescent="0.3">
      <c r="A747" t="s">
        <v>1637</v>
      </c>
      <c r="B747" t="s">
        <v>1638</v>
      </c>
      <c r="C747" t="s">
        <v>3155</v>
      </c>
      <c r="D747" t="s">
        <v>1390</v>
      </c>
      <c r="E747">
        <v>5530.31665531</v>
      </c>
      <c r="F747">
        <v>774.55</v>
      </c>
      <c r="G747">
        <v>40.988411684317697</v>
      </c>
      <c r="H747">
        <v>29.615929175080101</v>
      </c>
      <c r="I747">
        <v>74.062779086427696</v>
      </c>
      <c r="J747">
        <v>2.0758209586165299</v>
      </c>
      <c r="K747">
        <v>647.10266345258196</v>
      </c>
      <c r="L747">
        <v>524.16393305223801</v>
      </c>
      <c r="M747">
        <v>54.536781866113998</v>
      </c>
      <c r="N747">
        <v>0.54841219345731196</v>
      </c>
      <c r="O747">
        <v>11.0063908075656</v>
      </c>
      <c r="P747">
        <v>106.546666666666</v>
      </c>
      <c r="Q747">
        <v>2.6856121195240001E-2</v>
      </c>
    </row>
    <row r="748" spans="1:17" x14ac:dyDescent="0.3">
      <c r="A748" t="s">
        <v>1639</v>
      </c>
      <c r="B748" t="s">
        <v>1640</v>
      </c>
      <c r="C748" t="s">
        <v>3156</v>
      </c>
      <c r="D748" t="s">
        <v>138</v>
      </c>
      <c r="E748">
        <v>5486.82</v>
      </c>
      <c r="F748">
        <v>192.52</v>
      </c>
      <c r="G748">
        <v>33.095795247520499</v>
      </c>
      <c r="H748">
        <v>-6.3990317449550496</v>
      </c>
      <c r="I748">
        <v>-15.174339683583099</v>
      </c>
      <c r="J748">
        <v>-5.6838102482810697</v>
      </c>
      <c r="K748">
        <v>203.022830834031</v>
      </c>
      <c r="L748">
        <v>188.248223570384</v>
      </c>
      <c r="M748">
        <v>29.332803905321999</v>
      </c>
      <c r="N748">
        <v>0.58566902401901899</v>
      </c>
      <c r="O748">
        <v>37.622065239975001</v>
      </c>
      <c r="P748">
        <v>75.656934306569298</v>
      </c>
      <c r="Q748">
        <v>3.2619635808415003E-2</v>
      </c>
    </row>
    <row r="749" spans="1:17" hidden="1" x14ac:dyDescent="0.3">
      <c r="A749" t="s">
        <v>1641</v>
      </c>
      <c r="B749" t="s">
        <v>1642</v>
      </c>
      <c r="C749" t="s">
        <v>3159</v>
      </c>
      <c r="D749" t="s">
        <v>166</v>
      </c>
      <c r="E749">
        <v>5462.0631931999997</v>
      </c>
      <c r="F749">
        <v>4832.3500000000004</v>
      </c>
      <c r="G749">
        <v>115.11920384625699</v>
      </c>
      <c r="H749">
        <v>6.72976248243834</v>
      </c>
      <c r="I749">
        <v>67.072488644160401</v>
      </c>
      <c r="J749">
        <v>-5.55930337756699</v>
      </c>
      <c r="K749">
        <v>4869.1252628524599</v>
      </c>
      <c r="L749">
        <v>3763.01674434805</v>
      </c>
      <c r="M749">
        <v>32.557671658754899</v>
      </c>
      <c r="N749">
        <v>0.90405874583269297</v>
      </c>
      <c r="O749">
        <v>17.740850724802598</v>
      </c>
      <c r="P749">
        <v>182.18102189781001</v>
      </c>
      <c r="Q749">
        <v>0.21158246782503601</v>
      </c>
    </row>
    <row r="750" spans="1:17" x14ac:dyDescent="0.3">
      <c r="A750" t="s">
        <v>1643</v>
      </c>
      <c r="B750" t="s">
        <v>1644</v>
      </c>
      <c r="C750" t="s">
        <v>3155</v>
      </c>
      <c r="D750" t="s">
        <v>257</v>
      </c>
      <c r="E750">
        <v>5433.0665583299997</v>
      </c>
      <c r="F750">
        <v>1766.3</v>
      </c>
      <c r="G750">
        <v>-63.046345003409101</v>
      </c>
      <c r="H750">
        <v>-5.6046518298265298</v>
      </c>
      <c r="I750">
        <v>-12.368574669574301</v>
      </c>
      <c r="J750">
        <v>-1.1540594376803901</v>
      </c>
      <c r="K750">
        <v>1827.7287773038299</v>
      </c>
      <c r="L750">
        <v>1923.7184926404</v>
      </c>
      <c r="M750">
        <v>36.096609720345903</v>
      </c>
      <c r="N750">
        <v>0.41078098211807001</v>
      </c>
      <c r="O750">
        <v>65.337145445280996</v>
      </c>
      <c r="P750">
        <v>10.393750000000001</v>
      </c>
      <c r="Q750">
        <v>1.4924449987366001E-2</v>
      </c>
    </row>
    <row r="751" spans="1:17" x14ac:dyDescent="0.3">
      <c r="A751" t="s">
        <v>1645</v>
      </c>
      <c r="B751" t="s">
        <v>1646</v>
      </c>
      <c r="C751" t="s">
        <v>3144</v>
      </c>
      <c r="D751" t="s">
        <v>51</v>
      </c>
      <c r="E751">
        <v>5381.9775721400001</v>
      </c>
      <c r="F751">
        <v>59.93</v>
      </c>
      <c r="G751">
        <v>58.727308996469297</v>
      </c>
      <c r="H751">
        <v>-11.693832501788499</v>
      </c>
      <c r="I751">
        <v>-42.446982366299601</v>
      </c>
      <c r="J751">
        <v>-3.61464555633794</v>
      </c>
      <c r="K751">
        <v>65.731685293283405</v>
      </c>
      <c r="L751">
        <v>62.216686500218898</v>
      </c>
      <c r="M751">
        <v>24.830562236181098</v>
      </c>
      <c r="N751">
        <v>0.77807412604400605</v>
      </c>
      <c r="O751">
        <v>66.243951276489199</v>
      </c>
      <c r="P751">
        <v>101.107382550335</v>
      </c>
      <c r="Q751">
        <v>4.4239131875731003E-2</v>
      </c>
    </row>
    <row r="752" spans="1:17" hidden="1" x14ac:dyDescent="0.3">
      <c r="A752" t="s">
        <v>1647</v>
      </c>
      <c r="B752" t="s">
        <v>1648</v>
      </c>
      <c r="C752" t="s">
        <v>3159</v>
      </c>
      <c r="D752" t="s">
        <v>521</v>
      </c>
      <c r="E752">
        <v>5373.2771430399998</v>
      </c>
      <c r="F752">
        <v>5407.4</v>
      </c>
      <c r="G752">
        <v>30.177795481506902</v>
      </c>
      <c r="H752">
        <v>-1.29685049747431</v>
      </c>
      <c r="I752">
        <v>20.580361922408098</v>
      </c>
      <c r="J752">
        <v>-0.81001611239792504</v>
      </c>
      <c r="K752">
        <v>5745.5077701404798</v>
      </c>
      <c r="L752">
        <v>4973.95822418845</v>
      </c>
      <c r="M752">
        <v>23.2977525900972</v>
      </c>
      <c r="N752">
        <v>0.57080964913231902</v>
      </c>
      <c r="O752">
        <v>23.883936827310698</v>
      </c>
      <c r="P752">
        <v>89.228723404255305</v>
      </c>
      <c r="Q752">
        <v>0.13925656414293799</v>
      </c>
    </row>
    <row r="753" spans="1:17" x14ac:dyDescent="0.3">
      <c r="A753" t="s">
        <v>1649</v>
      </c>
      <c r="B753" t="s">
        <v>1650</v>
      </c>
      <c r="C753" t="s">
        <v>3151</v>
      </c>
      <c r="D753" t="s">
        <v>501</v>
      </c>
      <c r="E753">
        <v>5318.7864668559996</v>
      </c>
      <c r="F753">
        <v>106.76</v>
      </c>
      <c r="G753">
        <v>-38.5924241315778</v>
      </c>
      <c r="H753">
        <v>-2.3161674007936899</v>
      </c>
      <c r="I753">
        <v>-7.90940470330092</v>
      </c>
      <c r="J753">
        <v>-0.96748543890344596</v>
      </c>
      <c r="K753">
        <v>108.35888504303399</v>
      </c>
      <c r="L753">
        <v>108.76224201776201</v>
      </c>
      <c r="M753">
        <v>41.061133114375799</v>
      </c>
      <c r="N753">
        <v>0.76420385600326401</v>
      </c>
      <c r="O753">
        <v>28.980891719745198</v>
      </c>
      <c r="P753">
        <v>16.6775956284153</v>
      </c>
      <c r="Q753">
        <v>-9.5481789392797001E-2</v>
      </c>
    </row>
    <row r="754" spans="1:17" hidden="1" x14ac:dyDescent="0.3">
      <c r="A754" t="s">
        <v>1651</v>
      </c>
      <c r="B754" t="s">
        <v>1652</v>
      </c>
      <c r="C754" t="s">
        <v>3159</v>
      </c>
      <c r="D754" t="s">
        <v>533</v>
      </c>
      <c r="E754">
        <v>5311.5273602999996</v>
      </c>
      <c r="F754">
        <v>756.5</v>
      </c>
      <c r="G754">
        <v>53.557019324919501</v>
      </c>
      <c r="H754">
        <v>10.300369419300999</v>
      </c>
      <c r="I754">
        <v>68.511441303287498</v>
      </c>
      <c r="J754">
        <v>4.9178628329237899</v>
      </c>
      <c r="K754">
        <v>677.08788510215197</v>
      </c>
      <c r="M754">
        <v>45.886577187444402</v>
      </c>
      <c r="N754">
        <v>1.07364805208755</v>
      </c>
      <c r="O754">
        <v>25.049570389953701</v>
      </c>
      <c r="P754">
        <v>103.688745288099</v>
      </c>
    </row>
    <row r="755" spans="1:17" hidden="1" x14ac:dyDescent="0.3">
      <c r="A755" t="s">
        <v>1653</v>
      </c>
      <c r="B755" t="s">
        <v>1654</v>
      </c>
      <c r="C755" t="s">
        <v>3159</v>
      </c>
      <c r="D755" t="s">
        <v>206</v>
      </c>
      <c r="E755">
        <v>5287.2402471449996</v>
      </c>
      <c r="F755">
        <v>7785.15</v>
      </c>
      <c r="G755">
        <v>75.266288131496793</v>
      </c>
      <c r="H755">
        <v>14.664744860616</v>
      </c>
      <c r="I755">
        <v>-1.45061731488905</v>
      </c>
      <c r="J755">
        <v>0.13153468892071499</v>
      </c>
      <c r="K755">
        <v>7416.9453344364902</v>
      </c>
      <c r="L755">
        <v>6727.27569528197</v>
      </c>
      <c r="M755">
        <v>54.196620965302202</v>
      </c>
      <c r="N755">
        <v>1.2697022126433499</v>
      </c>
      <c r="O755">
        <v>16.6695567843907</v>
      </c>
      <c r="P755">
        <v>116.25416666666599</v>
      </c>
      <c r="Q755">
        <v>9.8192674783219996E-2</v>
      </c>
    </row>
    <row r="756" spans="1:17" x14ac:dyDescent="0.3">
      <c r="A756" t="s">
        <v>1655</v>
      </c>
      <c r="B756" t="s">
        <v>1656</v>
      </c>
      <c r="C756" t="s">
        <v>3144</v>
      </c>
      <c r="D756" t="s">
        <v>417</v>
      </c>
      <c r="E756">
        <v>5283.4726993900003</v>
      </c>
      <c r="F756">
        <v>48.6</v>
      </c>
      <c r="G756">
        <v>-24.4590676259585</v>
      </c>
      <c r="H756">
        <v>-4.2123169861953196</v>
      </c>
      <c r="I756">
        <v>-14.8127935453925</v>
      </c>
      <c r="J756">
        <v>0.114518993550287</v>
      </c>
      <c r="K756">
        <v>49.933485574696597</v>
      </c>
      <c r="L756">
        <v>51.505150793761999</v>
      </c>
      <c r="M756">
        <v>30.370224307551702</v>
      </c>
      <c r="N756">
        <v>0.437993775584406</v>
      </c>
      <c r="O756">
        <v>40.5349794238683</v>
      </c>
      <c r="P756">
        <v>8.36120401337792</v>
      </c>
    </row>
    <row r="757" spans="1:17" x14ac:dyDescent="0.3">
      <c r="A757" t="s">
        <v>1657</v>
      </c>
      <c r="B757" t="s">
        <v>1658</v>
      </c>
      <c r="C757" t="s">
        <v>3156</v>
      </c>
      <c r="D757" t="s">
        <v>1081</v>
      </c>
      <c r="E757">
        <v>5263.6187142500003</v>
      </c>
      <c r="F757">
        <v>3140.05</v>
      </c>
      <c r="G757">
        <v>-9.1101938153328099</v>
      </c>
      <c r="H757">
        <v>-2.3783041459312702</v>
      </c>
      <c r="I757">
        <v>-3.12872542185193</v>
      </c>
      <c r="J757">
        <v>-0.78671834114807604</v>
      </c>
      <c r="K757">
        <v>3117.3875325602498</v>
      </c>
      <c r="L757">
        <v>2987.6530570488599</v>
      </c>
      <c r="M757">
        <v>48.163420124057602</v>
      </c>
      <c r="N757">
        <v>0.87925183456428402</v>
      </c>
      <c r="O757">
        <v>17.8325185904683</v>
      </c>
      <c r="P757">
        <v>36.523913043478203</v>
      </c>
      <c r="Q757">
        <v>-7.0086053729179004E-2</v>
      </c>
    </row>
    <row r="758" spans="1:17" x14ac:dyDescent="0.3">
      <c r="A758" t="s">
        <v>1659</v>
      </c>
      <c r="B758" t="s">
        <v>1660</v>
      </c>
      <c r="C758" t="s">
        <v>3144</v>
      </c>
      <c r="D758" t="s">
        <v>24</v>
      </c>
      <c r="E758">
        <v>5255.1507665999998</v>
      </c>
      <c r="F758">
        <v>310.8</v>
      </c>
      <c r="G758">
        <v>-33.287108396074501</v>
      </c>
      <c r="H758">
        <v>-5.2068103753816599</v>
      </c>
      <c r="I758">
        <v>-24.382761938036399</v>
      </c>
      <c r="J758">
        <v>-1.56301239535631</v>
      </c>
      <c r="K758">
        <v>334.65121142266599</v>
      </c>
      <c r="L758">
        <v>346.20087832911202</v>
      </c>
      <c r="M758">
        <v>22.870926572463901</v>
      </c>
      <c r="N758">
        <v>0.66009418989718205</v>
      </c>
      <c r="O758">
        <v>35.8590733590733</v>
      </c>
      <c r="P758">
        <v>1.0238907849829499</v>
      </c>
      <c r="Q758">
        <v>-3.0119761150138001E-2</v>
      </c>
    </row>
    <row r="759" spans="1:17" x14ac:dyDescent="0.3">
      <c r="A759" t="s">
        <v>1661</v>
      </c>
      <c r="B759" t="s">
        <v>1662</v>
      </c>
      <c r="C759" t="s">
        <v>3156</v>
      </c>
      <c r="D759" t="s">
        <v>75</v>
      </c>
      <c r="E759">
        <v>5228.96</v>
      </c>
      <c r="F759">
        <v>742.75</v>
      </c>
      <c r="G759">
        <v>48.253785799937901</v>
      </c>
      <c r="H759">
        <v>-20.094649525491601</v>
      </c>
      <c r="I759">
        <v>-27.704156305570901</v>
      </c>
      <c r="J759">
        <v>-7.4415159942941402</v>
      </c>
      <c r="K759">
        <v>838.00090405048797</v>
      </c>
      <c r="L759">
        <v>787.07203204505004</v>
      </c>
      <c r="M759">
        <v>20.7536146896689</v>
      </c>
      <c r="N759">
        <v>0.77030189812563599</v>
      </c>
      <c r="O759">
        <v>56.849545607539497</v>
      </c>
      <c r="P759">
        <v>88.371798123256397</v>
      </c>
      <c r="Q759">
        <v>8.4292396123369001E-2</v>
      </c>
    </row>
    <row r="760" spans="1:17" x14ac:dyDescent="0.3">
      <c r="A760" t="s">
        <v>1663</v>
      </c>
      <c r="B760" t="s">
        <v>1664</v>
      </c>
      <c r="C760" t="s">
        <v>3156</v>
      </c>
      <c r="D760" t="s">
        <v>407</v>
      </c>
      <c r="E760">
        <v>5178.5722464749997</v>
      </c>
      <c r="F760">
        <v>576.04999999999995</v>
      </c>
      <c r="G760">
        <v>-46.134170525596197</v>
      </c>
      <c r="H760">
        <v>8.0091697201922898</v>
      </c>
      <c r="I760">
        <v>-4.1447742087036596</v>
      </c>
      <c r="J760">
        <v>8.9164235548561503</v>
      </c>
      <c r="K760">
        <v>554.71704494646201</v>
      </c>
      <c r="L760">
        <v>592.26422133288497</v>
      </c>
      <c r="M760">
        <v>66.842161382524694</v>
      </c>
      <c r="N760">
        <v>2.4208667306933802</v>
      </c>
      <c r="O760">
        <v>38.703237566183503</v>
      </c>
      <c r="P760">
        <v>12.674816625916799</v>
      </c>
      <c r="Q760">
        <v>5.0279243653872999E-2</v>
      </c>
    </row>
    <row r="761" spans="1:17" hidden="1" x14ac:dyDescent="0.3">
      <c r="A761" t="s">
        <v>1665</v>
      </c>
      <c r="B761" t="s">
        <v>1666</v>
      </c>
      <c r="C761" t="s">
        <v>3159</v>
      </c>
      <c r="D761" t="s">
        <v>1667</v>
      </c>
      <c r="E761">
        <v>5168.879891351</v>
      </c>
      <c r="F761">
        <v>60.16</v>
      </c>
      <c r="G761">
        <v>-5.8784422070696198</v>
      </c>
      <c r="H761">
        <v>1.3222023692937599</v>
      </c>
      <c r="I761">
        <v>-3.4508331952856701</v>
      </c>
      <c r="J761">
        <v>2.1349650517364802</v>
      </c>
      <c r="K761">
        <v>60.197658255619899</v>
      </c>
      <c r="L761">
        <v>57.710794215754397</v>
      </c>
      <c r="M761">
        <v>56.425916595309197</v>
      </c>
      <c r="N761">
        <v>0.868970869658651</v>
      </c>
      <c r="O761">
        <v>7.7127659574468099</v>
      </c>
      <c r="P761">
        <v>25.857740585774</v>
      </c>
      <c r="Q761">
        <v>-3.0196124243903E-2</v>
      </c>
    </row>
    <row r="762" spans="1:17" x14ac:dyDescent="0.3">
      <c r="A762" t="s">
        <v>1668</v>
      </c>
      <c r="B762" t="s">
        <v>1669</v>
      </c>
      <c r="C762" t="s">
        <v>3144</v>
      </c>
      <c r="D762" t="s">
        <v>417</v>
      </c>
      <c r="E762">
        <v>5165.97764319</v>
      </c>
      <c r="F762">
        <v>284.7</v>
      </c>
      <c r="G762">
        <v>-30.416455803146601</v>
      </c>
      <c r="H762">
        <v>0.77572486829403797</v>
      </c>
      <c r="I762">
        <v>-11.8341374189103</v>
      </c>
      <c r="J762">
        <v>0.14824742385154399</v>
      </c>
      <c r="K762">
        <v>287.11702268751799</v>
      </c>
      <c r="L762">
        <v>291.682702615023</v>
      </c>
      <c r="M762">
        <v>49.560638234942402</v>
      </c>
      <c r="N762">
        <v>0.96494151566185704</v>
      </c>
      <c r="O762">
        <v>36.266245170354701</v>
      </c>
      <c r="P762">
        <v>5.6596771200593698</v>
      </c>
      <c r="Q762">
        <v>-6.1056327434809996E-3</v>
      </c>
    </row>
    <row r="763" spans="1:17" hidden="1" x14ac:dyDescent="0.3">
      <c r="A763" t="s">
        <v>1670</v>
      </c>
      <c r="B763" t="s">
        <v>1671</v>
      </c>
      <c r="C763" t="s">
        <v>3159</v>
      </c>
      <c r="D763" t="s">
        <v>54</v>
      </c>
      <c r="E763">
        <v>5152.4086316969997</v>
      </c>
      <c r="F763">
        <v>94.03</v>
      </c>
      <c r="G763">
        <v>115.90771868476</v>
      </c>
      <c r="H763">
        <v>50.661908265416301</v>
      </c>
      <c r="I763">
        <v>101.157813956022</v>
      </c>
      <c r="J763">
        <v>12.7630819997717</v>
      </c>
      <c r="K763">
        <v>68.501513399930801</v>
      </c>
      <c r="L763">
        <v>53.676425082367601</v>
      </c>
      <c r="M763">
        <v>76.720439557420605</v>
      </c>
      <c r="N763">
        <v>1.59189008438652</v>
      </c>
      <c r="O763">
        <v>3.79666064022119</v>
      </c>
      <c r="P763">
        <v>200.415335463258</v>
      </c>
      <c r="Q763">
        <v>3.9293319873624999E-2</v>
      </c>
    </row>
    <row r="764" spans="1:17" x14ac:dyDescent="0.3">
      <c r="A764" t="s">
        <v>1672</v>
      </c>
      <c r="B764" t="s">
        <v>1673</v>
      </c>
      <c r="C764" t="s">
        <v>3153</v>
      </c>
      <c r="D764" t="s">
        <v>78</v>
      </c>
      <c r="E764">
        <v>5143.8911200839902</v>
      </c>
      <c r="F764">
        <v>226.99</v>
      </c>
      <c r="G764">
        <v>-5.7141172532709801</v>
      </c>
      <c r="H764">
        <v>0.84731361655093296</v>
      </c>
      <c r="I764">
        <v>-2.5263437932078799E-2</v>
      </c>
      <c r="J764">
        <v>0.44423319902685698</v>
      </c>
      <c r="K764">
        <v>225.36481392306399</v>
      </c>
      <c r="L764">
        <v>212.838228506006</v>
      </c>
      <c r="M764">
        <v>43.703085743802497</v>
      </c>
      <c r="N764">
        <v>0.634174543502249</v>
      </c>
      <c r="O764">
        <v>8.8153663156967195</v>
      </c>
      <c r="P764">
        <v>28.8617655407323</v>
      </c>
      <c r="Q764">
        <v>-8.0813128664136993E-2</v>
      </c>
    </row>
    <row r="765" spans="1:17" hidden="1" x14ac:dyDescent="0.3">
      <c r="A765" t="s">
        <v>1674</v>
      </c>
      <c r="B765" t="s">
        <v>1675</v>
      </c>
      <c r="C765" t="s">
        <v>3159</v>
      </c>
      <c r="D765" t="s">
        <v>206</v>
      </c>
      <c r="E765">
        <v>5126.5514137500004</v>
      </c>
      <c r="F765">
        <v>785.85</v>
      </c>
      <c r="G765">
        <v>64.394720704169202</v>
      </c>
      <c r="H765">
        <v>17.004737151998299</v>
      </c>
      <c r="I765">
        <v>33.279540848339003</v>
      </c>
      <c r="J765">
        <v>-1.29619458057464</v>
      </c>
      <c r="K765">
        <v>717.87173395431398</v>
      </c>
      <c r="L765">
        <v>614.137593527695</v>
      </c>
      <c r="M765">
        <v>60.313599155054</v>
      </c>
      <c r="N765">
        <v>1.43215178227062</v>
      </c>
      <c r="O765">
        <v>5.2872685627028</v>
      </c>
      <c r="P765">
        <v>124.11236275488299</v>
      </c>
      <c r="Q765">
        <v>9.5392807766779997E-2</v>
      </c>
    </row>
    <row r="766" spans="1:17" x14ac:dyDescent="0.3">
      <c r="A766" t="s">
        <v>1676</v>
      </c>
      <c r="B766" t="s">
        <v>1677</v>
      </c>
      <c r="C766" t="s">
        <v>3146</v>
      </c>
      <c r="D766" t="s">
        <v>118</v>
      </c>
      <c r="E766">
        <v>5122.3392000000003</v>
      </c>
      <c r="F766">
        <v>552</v>
      </c>
      <c r="G766">
        <v>92.194832319185707</v>
      </c>
      <c r="H766">
        <v>-1.2963861091909199</v>
      </c>
      <c r="I766">
        <v>53.3033443978021</v>
      </c>
      <c r="J766">
        <v>0.57389343204753096</v>
      </c>
      <c r="K766">
        <v>543.25690102733597</v>
      </c>
      <c r="L766">
        <v>425.75311068859401</v>
      </c>
      <c r="M766">
        <v>45.196382337899898</v>
      </c>
      <c r="N766">
        <v>0.263818717366195</v>
      </c>
      <c r="O766">
        <v>31.7663043478261</v>
      </c>
      <c r="P766">
        <v>163.736263736263</v>
      </c>
      <c r="Q766">
        <v>7.7265378966394002E-2</v>
      </c>
    </row>
    <row r="767" spans="1:17" x14ac:dyDescent="0.3">
      <c r="A767" t="s">
        <v>1678</v>
      </c>
      <c r="B767" t="s">
        <v>1679</v>
      </c>
      <c r="C767" t="s">
        <v>3154</v>
      </c>
      <c r="D767" t="s">
        <v>483</v>
      </c>
      <c r="E767">
        <v>5097.8551369199904</v>
      </c>
      <c r="F767">
        <v>311.5</v>
      </c>
      <c r="G767">
        <v>-54.874086116951901</v>
      </c>
      <c r="H767">
        <v>0.35199849077658102</v>
      </c>
      <c r="I767">
        <v>-33.140663497188498</v>
      </c>
      <c r="J767">
        <v>-1.1192831580912199</v>
      </c>
      <c r="K767">
        <v>323.93690085659898</v>
      </c>
      <c r="L767">
        <v>360.02852375118198</v>
      </c>
      <c r="M767">
        <v>36.435982945298299</v>
      </c>
      <c r="N767">
        <v>0.68907876627101095</v>
      </c>
      <c r="O767">
        <v>74.125200642054494</v>
      </c>
      <c r="P767">
        <v>18.598895869027199</v>
      </c>
      <c r="Q767">
        <v>-0.106832739913181</v>
      </c>
    </row>
    <row r="768" spans="1:17" hidden="1" x14ac:dyDescent="0.3">
      <c r="A768" t="s">
        <v>1680</v>
      </c>
      <c r="B768" t="s">
        <v>1681</v>
      </c>
      <c r="C768" t="s">
        <v>3159</v>
      </c>
      <c r="D768" t="s">
        <v>151</v>
      </c>
      <c r="E768">
        <v>5077.2079510829999</v>
      </c>
      <c r="F768">
        <v>63.99</v>
      </c>
      <c r="G768">
        <v>34.160353646199901</v>
      </c>
      <c r="H768">
        <v>0.269673490563337</v>
      </c>
      <c r="I768">
        <v>-5.2313039396446799</v>
      </c>
      <c r="J768">
        <v>0.403258351800656</v>
      </c>
      <c r="K768">
        <v>59.275181164756503</v>
      </c>
      <c r="L768">
        <v>56.018159355001103</v>
      </c>
      <c r="M768">
        <v>57.863783056342101</v>
      </c>
      <c r="N768">
        <v>1.57879193057227</v>
      </c>
      <c r="O768">
        <v>21.112673855289799</v>
      </c>
      <c r="P768">
        <v>88.205882352941103</v>
      </c>
      <c r="Q768">
        <v>-2.6882819044018E-2</v>
      </c>
    </row>
    <row r="769" spans="1:17" hidden="1" x14ac:dyDescent="0.3">
      <c r="A769" t="s">
        <v>1682</v>
      </c>
      <c r="B769" t="s">
        <v>1683</v>
      </c>
      <c r="C769" t="s">
        <v>3159</v>
      </c>
      <c r="D769" t="s">
        <v>378</v>
      </c>
      <c r="E769">
        <v>5073.0984338500002</v>
      </c>
      <c r="F769">
        <v>562.29999999999995</v>
      </c>
      <c r="G769">
        <v>-1.72769942673399</v>
      </c>
      <c r="H769">
        <v>-0.50578523005976195</v>
      </c>
      <c r="I769">
        <v>51.960102828853401</v>
      </c>
      <c r="J769">
        <v>0.95559222262060695</v>
      </c>
      <c r="K769">
        <v>535.00132335185401</v>
      </c>
      <c r="L769">
        <v>461.76372270653297</v>
      </c>
      <c r="M769">
        <v>48.000553751389702</v>
      </c>
      <c r="N769">
        <v>0.92744978858070604</v>
      </c>
      <c r="O769">
        <v>13.2580473057087</v>
      </c>
      <c r="P769">
        <v>76.796101241943006</v>
      </c>
      <c r="Q769">
        <v>4.8392262442278997E-2</v>
      </c>
    </row>
    <row r="770" spans="1:17" hidden="1" x14ac:dyDescent="0.3">
      <c r="A770" t="s">
        <v>1684</v>
      </c>
      <c r="B770" t="s">
        <v>1685</v>
      </c>
      <c r="C770" t="s">
        <v>3159</v>
      </c>
      <c r="D770" t="s">
        <v>1686</v>
      </c>
      <c r="E770">
        <v>5070.696711306</v>
      </c>
      <c r="F770">
        <v>39.86</v>
      </c>
      <c r="G770">
        <v>-8.4758179758195098</v>
      </c>
      <c r="H770">
        <v>3.6414285404805198</v>
      </c>
      <c r="I770">
        <v>8.6241880945919007</v>
      </c>
      <c r="J770">
        <v>-5.2032726055182801</v>
      </c>
      <c r="K770">
        <v>38.213097821461801</v>
      </c>
      <c r="L770">
        <v>34.638918957887803</v>
      </c>
      <c r="M770">
        <v>44.333028719581598</v>
      </c>
      <c r="N770">
        <v>1.2139072946998899</v>
      </c>
      <c r="O770">
        <v>19.794279979929701</v>
      </c>
      <c r="P770">
        <v>46.007326007326</v>
      </c>
      <c r="Q770">
        <v>0.148697274687526</v>
      </c>
    </row>
    <row r="771" spans="1:17" hidden="1" x14ac:dyDescent="0.3">
      <c r="A771" t="s">
        <v>1687</v>
      </c>
      <c r="B771" t="s">
        <v>1688</v>
      </c>
      <c r="C771" t="s">
        <v>3159</v>
      </c>
      <c r="D771" t="s">
        <v>1689</v>
      </c>
      <c r="E771">
        <v>5048.0777500000004</v>
      </c>
      <c r="F771">
        <v>450.5</v>
      </c>
      <c r="G771">
        <v>72.564850761880805</v>
      </c>
      <c r="H771">
        <v>17.181483754144001</v>
      </c>
      <c r="I771">
        <v>-22.266320737280601</v>
      </c>
      <c r="J771">
        <v>6.2906180309410198</v>
      </c>
      <c r="K771">
        <v>409.41500637469699</v>
      </c>
      <c r="L771">
        <v>406.542228073513</v>
      </c>
      <c r="M771">
        <v>83.948711729792095</v>
      </c>
      <c r="N771">
        <v>1.0794359942541001</v>
      </c>
      <c r="O771">
        <v>41.731409544949997</v>
      </c>
      <c r="P771">
        <v>98.379497115680905</v>
      </c>
      <c r="Q771">
        <v>0.254256183680661</v>
      </c>
    </row>
    <row r="772" spans="1:17" x14ac:dyDescent="0.3">
      <c r="A772" t="s">
        <v>1690</v>
      </c>
      <c r="B772" t="s">
        <v>1691</v>
      </c>
      <c r="C772" t="s">
        <v>3148</v>
      </c>
      <c r="D772" t="s">
        <v>490</v>
      </c>
      <c r="E772">
        <v>5027.051291625</v>
      </c>
      <c r="F772">
        <v>449.55</v>
      </c>
      <c r="G772">
        <v>12.7215631993586</v>
      </c>
      <c r="H772">
        <v>6.1155349671626702</v>
      </c>
      <c r="I772">
        <v>14.1015546377715</v>
      </c>
      <c r="J772">
        <v>2.6866974475487799</v>
      </c>
      <c r="K772">
        <v>424.11940616818202</v>
      </c>
      <c r="L772">
        <v>382.380334517238</v>
      </c>
      <c r="M772">
        <v>49.734235394988197</v>
      </c>
      <c r="N772">
        <v>0.69569707619626697</v>
      </c>
      <c r="O772">
        <v>8.1081081081081106</v>
      </c>
      <c r="P772">
        <v>54.431466849879698</v>
      </c>
      <c r="Q772">
        <v>-1.3647233164578E-2</v>
      </c>
    </row>
    <row r="773" spans="1:17" x14ac:dyDescent="0.3">
      <c r="A773" t="s">
        <v>1692</v>
      </c>
      <c r="B773" t="s">
        <v>1693</v>
      </c>
      <c r="C773" t="s">
        <v>3148</v>
      </c>
      <c r="D773" t="s">
        <v>54</v>
      </c>
      <c r="E773">
        <v>5006.3204249999999</v>
      </c>
      <c r="F773">
        <v>544.54999999999995</v>
      </c>
      <c r="G773">
        <v>-36.828618083516503</v>
      </c>
      <c r="H773">
        <v>3.4246452438675399</v>
      </c>
      <c r="I773">
        <v>6.4112303462218199</v>
      </c>
      <c r="J773">
        <v>-4.0048699153123097</v>
      </c>
      <c r="K773">
        <v>538.48679323925296</v>
      </c>
      <c r="L773">
        <v>512.448535773191</v>
      </c>
      <c r="M773">
        <v>34.271249983719699</v>
      </c>
      <c r="N773">
        <v>2.7593396680680602</v>
      </c>
      <c r="O773">
        <v>16.610044991277199</v>
      </c>
      <c r="P773">
        <v>26.331052082125002</v>
      </c>
      <c r="Q773">
        <v>-3.7237195915329001E-2</v>
      </c>
    </row>
    <row r="774" spans="1:17" x14ac:dyDescent="0.3">
      <c r="A774" t="s">
        <v>1694</v>
      </c>
      <c r="B774" t="s">
        <v>1695</v>
      </c>
      <c r="C774" t="s">
        <v>3146</v>
      </c>
      <c r="D774" t="s">
        <v>988</v>
      </c>
      <c r="E774">
        <v>4972.2106139159996</v>
      </c>
      <c r="F774">
        <v>38.979999999999997</v>
      </c>
      <c r="G774">
        <v>13.898615294945399</v>
      </c>
      <c r="H774">
        <v>-4.9032456306653103</v>
      </c>
      <c r="I774">
        <v>14.0756730604653</v>
      </c>
      <c r="J774">
        <v>-6.6082041546889503</v>
      </c>
      <c r="K774">
        <v>40.2060805118779</v>
      </c>
      <c r="L774">
        <v>34.679489253381703</v>
      </c>
      <c r="M774">
        <v>32.4145800424904</v>
      </c>
      <c r="N774">
        <v>0.65662196191810596</v>
      </c>
      <c r="O774">
        <v>18.2657773217034</v>
      </c>
      <c r="P774">
        <v>73.244444444444397</v>
      </c>
      <c r="Q774">
        <v>8.5895796164252997E-2</v>
      </c>
    </row>
    <row r="775" spans="1:17" hidden="1" x14ac:dyDescent="0.3">
      <c r="A775" t="s">
        <v>1696</v>
      </c>
      <c r="B775" t="s">
        <v>1697</v>
      </c>
      <c r="C775" t="s">
        <v>3159</v>
      </c>
      <c r="D775" t="s">
        <v>635</v>
      </c>
      <c r="E775">
        <v>4969.4376444</v>
      </c>
      <c r="F775">
        <v>1963.6</v>
      </c>
      <c r="G775">
        <v>59.369490959351197</v>
      </c>
      <c r="H775">
        <v>19.4404659477294</v>
      </c>
      <c r="I775">
        <v>82.998991736721095</v>
      </c>
      <c r="J775">
        <v>4.6690953614951498</v>
      </c>
      <c r="K775">
        <v>1656.29689157855</v>
      </c>
      <c r="L775">
        <v>1294.68635916992</v>
      </c>
      <c r="M775">
        <v>70.324247441451007</v>
      </c>
      <c r="N775">
        <v>1.12451158799949</v>
      </c>
      <c r="O775">
        <v>4.3746180484823798</v>
      </c>
      <c r="P775">
        <v>142.07606484620601</v>
      </c>
      <c r="Q775">
        <v>0.162651114228692</v>
      </c>
    </row>
    <row r="776" spans="1:17" hidden="1" x14ac:dyDescent="0.3">
      <c r="A776" t="s">
        <v>1698</v>
      </c>
      <c r="B776" t="s">
        <v>1699</v>
      </c>
      <c r="C776" t="s">
        <v>3159</v>
      </c>
      <c r="D776" t="s">
        <v>1544</v>
      </c>
      <c r="E776">
        <v>4947.8060455499999</v>
      </c>
      <c r="F776">
        <v>414.5</v>
      </c>
      <c r="G776">
        <v>-4.5952120430385701</v>
      </c>
      <c r="H776">
        <v>1.1454377002987699</v>
      </c>
      <c r="I776">
        <v>-4.2227147278889801</v>
      </c>
      <c r="J776">
        <v>0.37535056445461201</v>
      </c>
      <c r="K776">
        <v>393.45607076398699</v>
      </c>
      <c r="L776">
        <v>364.43862399137299</v>
      </c>
      <c r="M776">
        <v>46.729669077647401</v>
      </c>
      <c r="N776">
        <v>0.457719931678292</v>
      </c>
      <c r="O776">
        <v>8.5042219541616504</v>
      </c>
      <c r="P776">
        <v>45.311130587204197</v>
      </c>
      <c r="Q776">
        <v>7.5731005878416996E-2</v>
      </c>
    </row>
    <row r="777" spans="1:17" x14ac:dyDescent="0.3">
      <c r="A777" t="s">
        <v>1700</v>
      </c>
      <c r="B777" t="s">
        <v>1701</v>
      </c>
      <c r="C777" t="s">
        <v>3145</v>
      </c>
      <c r="D777" t="s">
        <v>976</v>
      </c>
      <c r="E777">
        <v>4929.4906212650003</v>
      </c>
      <c r="F777">
        <v>574.15</v>
      </c>
      <c r="G777">
        <v>48.619502210684203</v>
      </c>
      <c r="H777">
        <v>18.527313425772601</v>
      </c>
      <c r="I777">
        <v>84.961740153899399</v>
      </c>
      <c r="J777">
        <v>1.81469809770502</v>
      </c>
      <c r="K777">
        <v>484.05887078949098</v>
      </c>
      <c r="L777">
        <v>361.90909982345403</v>
      </c>
      <c r="M777">
        <v>55.268528396299999</v>
      </c>
      <c r="N777">
        <v>0.40448387766534999</v>
      </c>
      <c r="O777">
        <v>6.9058608377601596</v>
      </c>
      <c r="P777">
        <v>166.05653382761801</v>
      </c>
      <c r="Q777">
        <v>6.0057517666083998E-2</v>
      </c>
    </row>
    <row r="778" spans="1:17" hidden="1" x14ac:dyDescent="0.3">
      <c r="A778" t="s">
        <v>1702</v>
      </c>
      <c r="B778" t="s">
        <v>1703</v>
      </c>
      <c r="C778" t="s">
        <v>3159</v>
      </c>
      <c r="D778" t="s">
        <v>1484</v>
      </c>
      <c r="E778">
        <v>4900.3980170759996</v>
      </c>
      <c r="F778">
        <v>90.36</v>
      </c>
      <c r="G778">
        <v>30.112877373551001</v>
      </c>
      <c r="H778">
        <v>1.4687661104295999</v>
      </c>
      <c r="I778">
        <v>1.11003584761624</v>
      </c>
      <c r="J778">
        <v>1.0523803057310099</v>
      </c>
      <c r="K778">
        <v>87.547024038003599</v>
      </c>
      <c r="L778">
        <v>76.175278370545399</v>
      </c>
      <c r="M778">
        <v>40.828552180570597</v>
      </c>
      <c r="N778">
        <v>0.87303744207047695</v>
      </c>
      <c r="O778">
        <v>14.2651615759185</v>
      </c>
      <c r="P778">
        <v>110.62937062937</v>
      </c>
      <c r="Q778">
        <v>0.18928036296554199</v>
      </c>
    </row>
    <row r="779" spans="1:17" x14ac:dyDescent="0.3">
      <c r="A779" t="s">
        <v>1704</v>
      </c>
      <c r="B779" t="s">
        <v>1705</v>
      </c>
      <c r="C779" t="s">
        <v>3151</v>
      </c>
      <c r="D779" t="s">
        <v>1484</v>
      </c>
      <c r="E779">
        <v>4897.5522258299998</v>
      </c>
      <c r="F779">
        <v>840.3</v>
      </c>
      <c r="G779">
        <v>9.2492449907309702</v>
      </c>
      <c r="H779">
        <v>1.8950525954884601</v>
      </c>
      <c r="I779">
        <v>-19.374105703684599</v>
      </c>
      <c r="J779">
        <v>0.60408967959188997</v>
      </c>
      <c r="K779">
        <v>854.26248349577099</v>
      </c>
      <c r="L779">
        <v>849.81054611422906</v>
      </c>
      <c r="M779">
        <v>73.149609719679404</v>
      </c>
      <c r="N779">
        <v>0.57412460663532805</v>
      </c>
      <c r="O779">
        <v>31.607759133642698</v>
      </c>
      <c r="P779">
        <v>39.689136397639402</v>
      </c>
      <c r="Q779">
        <v>0.15152237232208099</v>
      </c>
    </row>
    <row r="780" spans="1:17" x14ac:dyDescent="0.3">
      <c r="A780" t="s">
        <v>1706</v>
      </c>
      <c r="B780" t="s">
        <v>1707</v>
      </c>
      <c r="C780" t="s">
        <v>3148</v>
      </c>
      <c r="D780" t="s">
        <v>54</v>
      </c>
      <c r="E780">
        <v>4895.7687239999996</v>
      </c>
      <c r="F780">
        <v>608.29999999999995</v>
      </c>
      <c r="G780">
        <v>77.562150704039993</v>
      </c>
      <c r="H780">
        <v>34.647377121845601</v>
      </c>
      <c r="I780">
        <v>64.999850790800906</v>
      </c>
      <c r="J780">
        <v>10.317664231246701</v>
      </c>
      <c r="K780">
        <v>483.04225687801102</v>
      </c>
      <c r="L780">
        <v>387.63987341185498</v>
      </c>
      <c r="M780">
        <v>78.362535745328202</v>
      </c>
      <c r="N780">
        <v>0.79921075325615698</v>
      </c>
      <c r="O780">
        <v>2.5809633404570098</v>
      </c>
      <c r="P780">
        <v>158.961260110685</v>
      </c>
      <c r="Q780">
        <v>1.0494285533960999E-2</v>
      </c>
    </row>
    <row r="781" spans="1:17" x14ac:dyDescent="0.3">
      <c r="A781" t="s">
        <v>1708</v>
      </c>
      <c r="B781" t="s">
        <v>1709</v>
      </c>
      <c r="C781" t="s">
        <v>3156</v>
      </c>
      <c r="D781" t="s">
        <v>407</v>
      </c>
      <c r="E781">
        <v>4889.5145790959996</v>
      </c>
      <c r="F781">
        <v>97.86</v>
      </c>
      <c r="G781">
        <v>-13.974646353800001</v>
      </c>
      <c r="H781">
        <v>-7.1700879917012497</v>
      </c>
      <c r="I781">
        <v>-15.2471320451927</v>
      </c>
      <c r="J781">
        <v>-1.5774593871787801</v>
      </c>
      <c r="K781">
        <v>102.573328874536</v>
      </c>
      <c r="L781">
        <v>101.01270828315999</v>
      </c>
      <c r="M781">
        <v>28.990718026592599</v>
      </c>
      <c r="N781">
        <v>0.79002680863109398</v>
      </c>
      <c r="O781">
        <v>24.208052319640199</v>
      </c>
      <c r="P781">
        <v>21.113861386138598</v>
      </c>
      <c r="Q781">
        <v>1.4356988946540999E-2</v>
      </c>
    </row>
    <row r="782" spans="1:17" hidden="1" x14ac:dyDescent="0.3">
      <c r="A782" t="s">
        <v>1710</v>
      </c>
      <c r="B782" t="s">
        <v>1711</v>
      </c>
      <c r="C782" t="s">
        <v>3159</v>
      </c>
      <c r="D782" t="s">
        <v>364</v>
      </c>
      <c r="E782">
        <v>4865.3684467499997</v>
      </c>
      <c r="F782">
        <v>816.35</v>
      </c>
      <c r="G782">
        <v>97.213520736329102</v>
      </c>
      <c r="H782">
        <v>16.112626370244001</v>
      </c>
      <c r="I782">
        <v>106.398591326497</v>
      </c>
      <c r="J782">
        <v>1.5348273352283099</v>
      </c>
      <c r="K782">
        <v>751.85601628597101</v>
      </c>
      <c r="L782">
        <v>577.98266752818995</v>
      </c>
      <c r="M782">
        <v>43.364459957460397</v>
      </c>
      <c r="N782">
        <v>0.74461005495911603</v>
      </c>
      <c r="O782">
        <v>11.563667544557999</v>
      </c>
      <c r="P782">
        <v>170.71795722102399</v>
      </c>
      <c r="Q782">
        <v>0.163024402423568</v>
      </c>
    </row>
    <row r="783" spans="1:17" hidden="1" x14ac:dyDescent="0.3">
      <c r="A783" t="s">
        <v>1712</v>
      </c>
      <c r="B783" t="s">
        <v>1713</v>
      </c>
      <c r="C783" t="s">
        <v>3159</v>
      </c>
      <c r="D783" t="s">
        <v>378</v>
      </c>
      <c r="E783">
        <v>4862.2968435000003</v>
      </c>
      <c r="F783">
        <v>390.75</v>
      </c>
      <c r="G783">
        <v>184.095335007979</v>
      </c>
      <c r="H783">
        <v>11.2222053033524</v>
      </c>
      <c r="I783">
        <v>121.770602557948</v>
      </c>
      <c r="J783">
        <v>-1.8728939551555199</v>
      </c>
      <c r="K783">
        <v>345.20696777263601</v>
      </c>
      <c r="L783">
        <v>242.26964578508799</v>
      </c>
      <c r="M783">
        <v>47.488636401260301</v>
      </c>
      <c r="N783">
        <v>0.58576081932449298</v>
      </c>
      <c r="O783">
        <v>14.574536148432401</v>
      </c>
      <c r="P783">
        <v>244.28829463853</v>
      </c>
      <c r="Q783">
        <v>0.186036052685534</v>
      </c>
    </row>
    <row r="784" spans="1:17" x14ac:dyDescent="0.3">
      <c r="A784" t="s">
        <v>1714</v>
      </c>
      <c r="B784" t="s">
        <v>1715</v>
      </c>
      <c r="C784" t="s">
        <v>3158</v>
      </c>
      <c r="D784" t="s">
        <v>490</v>
      </c>
      <c r="E784">
        <v>4843.6161479299999</v>
      </c>
      <c r="F784">
        <v>876.05</v>
      </c>
      <c r="G784">
        <v>-23.615626288471098</v>
      </c>
      <c r="H784">
        <v>-7.3279339771301499</v>
      </c>
      <c r="I784">
        <v>10.3504293775945</v>
      </c>
      <c r="J784">
        <v>-0.126094405692804</v>
      </c>
      <c r="K784">
        <v>862.54018045636099</v>
      </c>
      <c r="L784">
        <v>798.72144254420596</v>
      </c>
      <c r="M784">
        <v>35.770771693790202</v>
      </c>
      <c r="N784">
        <v>0.75958465592650404</v>
      </c>
      <c r="O784">
        <v>10.267678785457401</v>
      </c>
      <c r="P784">
        <v>33.351092168353702</v>
      </c>
      <c r="Q784">
        <v>-0.13689846775821399</v>
      </c>
    </row>
    <row r="785" spans="1:17" hidden="1" x14ac:dyDescent="0.3">
      <c r="A785" t="s">
        <v>1716</v>
      </c>
      <c r="B785" t="s">
        <v>1717</v>
      </c>
      <c r="C785" t="s">
        <v>3159</v>
      </c>
      <c r="D785" t="s">
        <v>262</v>
      </c>
      <c r="E785">
        <v>4827.5619698599903</v>
      </c>
      <c r="F785">
        <v>1089.3499999999999</v>
      </c>
      <c r="G785">
        <v>655.92198802007795</v>
      </c>
      <c r="H785">
        <v>39.139358896976603</v>
      </c>
      <c r="I785">
        <v>181.62198800206801</v>
      </c>
      <c r="J785">
        <v>12.637177280519699</v>
      </c>
      <c r="K785">
        <v>787.591892203322</v>
      </c>
      <c r="L785">
        <v>542.60837677313998</v>
      </c>
      <c r="M785">
        <v>82.184804369204997</v>
      </c>
      <c r="N785">
        <v>1.2210726269645</v>
      </c>
      <c r="O785">
        <v>0</v>
      </c>
      <c r="P785">
        <v>706.92592592592496</v>
      </c>
      <c r="Q785">
        <v>0.21548206429443201</v>
      </c>
    </row>
    <row r="786" spans="1:17" x14ac:dyDescent="0.3">
      <c r="A786" t="s">
        <v>1718</v>
      </c>
      <c r="B786" t="s">
        <v>1719</v>
      </c>
      <c r="C786" t="s">
        <v>3154</v>
      </c>
      <c r="D786" t="s">
        <v>885</v>
      </c>
      <c r="E786">
        <v>4802.7019251749998</v>
      </c>
      <c r="F786">
        <v>391.65</v>
      </c>
      <c r="G786">
        <v>-25.597143794946401</v>
      </c>
      <c r="H786">
        <v>5.7877819025424797</v>
      </c>
      <c r="I786">
        <v>1.8448115957909299</v>
      </c>
      <c r="J786">
        <v>2.6672100020506302</v>
      </c>
      <c r="K786">
        <v>359.632501216327</v>
      </c>
      <c r="L786">
        <v>344.557067956536</v>
      </c>
      <c r="M786">
        <v>56.086074257791999</v>
      </c>
      <c r="N786">
        <v>0.94485783083151498</v>
      </c>
      <c r="O786">
        <v>14.8729733180135</v>
      </c>
      <c r="P786">
        <v>46.165329352491099</v>
      </c>
      <c r="Q786">
        <v>1.4302139302227001E-2</v>
      </c>
    </row>
    <row r="787" spans="1:17" x14ac:dyDescent="0.3">
      <c r="A787" t="s">
        <v>1720</v>
      </c>
      <c r="B787" t="s">
        <v>1721</v>
      </c>
      <c r="C787" t="s">
        <v>3147</v>
      </c>
      <c r="D787" t="s">
        <v>46</v>
      </c>
      <c r="E787">
        <v>4790.2170819749999</v>
      </c>
      <c r="F787">
        <v>692.25</v>
      </c>
      <c r="G787">
        <v>-1.8998517596892801</v>
      </c>
      <c r="H787">
        <v>-4.0401259433385901</v>
      </c>
      <c r="I787">
        <v>27.950683986308398</v>
      </c>
      <c r="J787">
        <v>0.201366691500662</v>
      </c>
      <c r="K787">
        <v>678.10088993198099</v>
      </c>
      <c r="L787">
        <v>616.19957650405297</v>
      </c>
      <c r="M787">
        <v>42.281051269798901</v>
      </c>
      <c r="N787">
        <v>0.38047527403228698</v>
      </c>
      <c r="O787">
        <v>45.763813651137497</v>
      </c>
      <c r="P787">
        <v>62.214411247803099</v>
      </c>
      <c r="Q787">
        <v>0.14118028258948701</v>
      </c>
    </row>
    <row r="788" spans="1:17" x14ac:dyDescent="0.3">
      <c r="A788" t="s">
        <v>1722</v>
      </c>
      <c r="B788" t="s">
        <v>1723</v>
      </c>
      <c r="C788" t="s">
        <v>3158</v>
      </c>
      <c r="D788" t="s">
        <v>274</v>
      </c>
      <c r="E788">
        <v>4786.9262476000004</v>
      </c>
      <c r="F788">
        <v>287.2</v>
      </c>
      <c r="G788">
        <v>-11.710554180577899</v>
      </c>
      <c r="H788">
        <v>0.95423719852620303</v>
      </c>
      <c r="I788">
        <v>5.48573470903216</v>
      </c>
      <c r="J788">
        <v>6.8153981870342797</v>
      </c>
      <c r="K788">
        <v>289.89726784179999</v>
      </c>
      <c r="L788">
        <v>271.19715041207098</v>
      </c>
      <c r="M788">
        <v>45.788480587191899</v>
      </c>
      <c r="N788">
        <v>0.35569426562833101</v>
      </c>
      <c r="O788">
        <v>16.991643454039</v>
      </c>
      <c r="P788">
        <v>36.566809320018997</v>
      </c>
      <c r="Q788">
        <v>-3.0072009284644E-2</v>
      </c>
    </row>
    <row r="789" spans="1:17" x14ac:dyDescent="0.3">
      <c r="A789" t="s">
        <v>1724</v>
      </c>
      <c r="B789" t="s">
        <v>1725</v>
      </c>
      <c r="C789" t="s">
        <v>3149</v>
      </c>
      <c r="D789" t="s">
        <v>206</v>
      </c>
      <c r="E789">
        <v>4783.3791461500005</v>
      </c>
      <c r="F789">
        <v>119.9</v>
      </c>
      <c r="G789">
        <v>-27.334153540658399</v>
      </c>
      <c r="H789">
        <v>-8.5587653118920297</v>
      </c>
      <c r="I789">
        <v>-14.2445918210404</v>
      </c>
      <c r="J789">
        <v>-1.8233915943728101</v>
      </c>
      <c r="K789">
        <v>127.632834842283</v>
      </c>
      <c r="L789">
        <v>124.062094143721</v>
      </c>
      <c r="M789">
        <v>26.446471396006501</v>
      </c>
      <c r="N789">
        <v>0.97011736870065002</v>
      </c>
      <c r="O789">
        <v>24.820683903252601</v>
      </c>
      <c r="P789">
        <v>17.147044455300399</v>
      </c>
      <c r="Q789">
        <v>5.6110963556429997E-3</v>
      </c>
    </row>
    <row r="790" spans="1:17" x14ac:dyDescent="0.3">
      <c r="A790" t="s">
        <v>1726</v>
      </c>
      <c r="B790" t="s">
        <v>1727</v>
      </c>
      <c r="C790" t="s">
        <v>3149</v>
      </c>
      <c r="D790" t="s">
        <v>206</v>
      </c>
      <c r="E790">
        <v>4774.5850739999996</v>
      </c>
      <c r="F790">
        <v>667.6</v>
      </c>
      <c r="G790">
        <v>14.3638313364886</v>
      </c>
      <c r="H790">
        <v>-3.8752428039407101</v>
      </c>
      <c r="I790">
        <v>-1.9443258518983499</v>
      </c>
      <c r="J790">
        <v>1.09034885717218</v>
      </c>
      <c r="K790">
        <v>675.41808183856006</v>
      </c>
      <c r="L790">
        <v>615.39340426786498</v>
      </c>
      <c r="M790">
        <v>40.296172748858801</v>
      </c>
      <c r="N790">
        <v>0.33507981054817398</v>
      </c>
      <c r="O790">
        <v>19.704913121629701</v>
      </c>
      <c r="P790">
        <v>62.531953743152698</v>
      </c>
      <c r="Q790">
        <v>0.13022789419199601</v>
      </c>
    </row>
    <row r="791" spans="1:17" x14ac:dyDescent="0.3">
      <c r="A791" t="s">
        <v>1728</v>
      </c>
      <c r="B791" t="s">
        <v>1729</v>
      </c>
      <c r="C791" t="s">
        <v>3147</v>
      </c>
      <c r="D791" t="s">
        <v>46</v>
      </c>
      <c r="E791">
        <v>4771.0358930699904</v>
      </c>
      <c r="F791">
        <v>59.1</v>
      </c>
      <c r="G791">
        <v>-16.4714456137445</v>
      </c>
      <c r="H791">
        <v>-0.112444854827128</v>
      </c>
      <c r="I791">
        <v>-12.5241178862473</v>
      </c>
      <c r="J791">
        <v>-3.8950649915539</v>
      </c>
      <c r="K791">
        <v>58.024577164142201</v>
      </c>
      <c r="L791">
        <v>57.484797344910099</v>
      </c>
      <c r="M791">
        <v>62.794655956695799</v>
      </c>
      <c r="N791">
        <v>0.818215680629651</v>
      </c>
      <c r="O791">
        <v>33.671742808798598</v>
      </c>
      <c r="P791">
        <v>40.546967895362599</v>
      </c>
      <c r="Q791">
        <v>0.12363075192232</v>
      </c>
    </row>
    <row r="792" spans="1:17" hidden="1" x14ac:dyDescent="0.3">
      <c r="A792" t="s">
        <v>1730</v>
      </c>
      <c r="B792" t="s">
        <v>1731</v>
      </c>
      <c r="C792" t="s">
        <v>3159</v>
      </c>
      <c r="D792" t="s">
        <v>274</v>
      </c>
      <c r="E792">
        <v>4764.4503422500002</v>
      </c>
      <c r="F792">
        <v>394.7</v>
      </c>
      <c r="G792">
        <v>164.919001259635</v>
      </c>
      <c r="H792">
        <v>38.217459123224899</v>
      </c>
      <c r="I792">
        <v>189.74906732296799</v>
      </c>
      <c r="J792">
        <v>32.317517129394602</v>
      </c>
      <c r="K792">
        <v>275.88137822730999</v>
      </c>
      <c r="L792">
        <v>188.542517524526</v>
      </c>
      <c r="M792">
        <v>78.765931995441704</v>
      </c>
      <c r="N792">
        <v>1.04235318409026</v>
      </c>
      <c r="O792">
        <v>6.2199138586268097</v>
      </c>
      <c r="P792">
        <v>285.37395040031203</v>
      </c>
      <c r="Q792">
        <v>0.21883145872347801</v>
      </c>
    </row>
    <row r="793" spans="1:17" hidden="1" x14ac:dyDescent="0.3">
      <c r="A793" t="s">
        <v>1732</v>
      </c>
      <c r="B793" t="s">
        <v>1733</v>
      </c>
      <c r="C793" t="s">
        <v>3159</v>
      </c>
      <c r="D793" t="s">
        <v>46</v>
      </c>
      <c r="E793">
        <v>4734.7618320080001</v>
      </c>
      <c r="F793">
        <v>30.28</v>
      </c>
      <c r="G793">
        <v>114.49844333367101</v>
      </c>
      <c r="H793">
        <v>54.944822827307704</v>
      </c>
      <c r="I793">
        <v>55.751693645765599</v>
      </c>
      <c r="J793">
        <v>14.7640661294858</v>
      </c>
      <c r="K793">
        <v>22.194407101750599</v>
      </c>
      <c r="L793">
        <v>19.4520912258264</v>
      </c>
      <c r="M793">
        <v>80.454518471573806</v>
      </c>
      <c r="N793">
        <v>2.2335781153693</v>
      </c>
      <c r="O793">
        <v>4.4914134742404199</v>
      </c>
      <c r="P793">
        <v>154.789781837319</v>
      </c>
      <c r="Q793">
        <v>0.13566987329056901</v>
      </c>
    </row>
    <row r="794" spans="1:17" x14ac:dyDescent="0.3">
      <c r="A794" t="s">
        <v>1734</v>
      </c>
      <c r="B794" t="s">
        <v>1735</v>
      </c>
      <c r="C794" t="s">
        <v>3160</v>
      </c>
      <c r="D794" t="s">
        <v>121</v>
      </c>
      <c r="E794">
        <v>4707.7358803799998</v>
      </c>
      <c r="F794">
        <v>275.3</v>
      </c>
      <c r="G794">
        <v>34.569856996039697</v>
      </c>
      <c r="H794">
        <v>-1.45843487551593</v>
      </c>
      <c r="I794">
        <v>6.7390921559647596</v>
      </c>
      <c r="J794">
        <v>-1.6815158405983299</v>
      </c>
      <c r="K794">
        <v>275.850025891852</v>
      </c>
      <c r="L794">
        <v>248.154314579193</v>
      </c>
      <c r="M794">
        <v>46.159027650176697</v>
      </c>
      <c r="N794">
        <v>0.52121556978820804</v>
      </c>
      <c r="O794">
        <v>16.400290592081301</v>
      </c>
      <c r="P794">
        <v>112.75115919629</v>
      </c>
      <c r="Q794">
        <v>7.3797192630830996E-2</v>
      </c>
    </row>
    <row r="795" spans="1:17" x14ac:dyDescent="0.3">
      <c r="A795" t="s">
        <v>1736</v>
      </c>
      <c r="B795" t="s">
        <v>1737</v>
      </c>
      <c r="C795" t="s">
        <v>3154</v>
      </c>
      <c r="D795" t="s">
        <v>885</v>
      </c>
      <c r="E795">
        <v>4701.7632755249997</v>
      </c>
      <c r="F795">
        <v>379.95</v>
      </c>
      <c r="G795">
        <v>99.207562707496905</v>
      </c>
      <c r="H795">
        <v>-0.19085882139023</v>
      </c>
      <c r="I795">
        <v>44.031744642097401</v>
      </c>
      <c r="J795">
        <v>0.71938941775531895</v>
      </c>
      <c r="K795">
        <v>356.10852371863899</v>
      </c>
      <c r="L795">
        <v>283.85389664143099</v>
      </c>
      <c r="M795">
        <v>44.376821492643998</v>
      </c>
      <c r="N795">
        <v>0.39999895347428099</v>
      </c>
      <c r="O795">
        <v>8.4221608106329793</v>
      </c>
      <c r="P795">
        <v>155.256970104131</v>
      </c>
      <c r="Q795">
        <v>8.6780978129906997E-2</v>
      </c>
    </row>
    <row r="796" spans="1:17" x14ac:dyDescent="0.3">
      <c r="A796" t="s">
        <v>1738</v>
      </c>
      <c r="B796" t="s">
        <v>1739</v>
      </c>
      <c r="C796" t="s">
        <v>3151</v>
      </c>
      <c r="D796" t="s">
        <v>289</v>
      </c>
      <c r="E796">
        <v>4667.756514832</v>
      </c>
      <c r="F796">
        <v>212.12</v>
      </c>
      <c r="G796">
        <v>22.107250438389499</v>
      </c>
      <c r="H796">
        <v>6.5553507029861997</v>
      </c>
      <c r="I796">
        <v>-8.8549346423231494</v>
      </c>
      <c r="J796">
        <v>4.4565575461151496</v>
      </c>
      <c r="K796">
        <v>197.43488527537301</v>
      </c>
      <c r="L796">
        <v>187.28593234159499</v>
      </c>
      <c r="M796">
        <v>57.877730609887202</v>
      </c>
      <c r="N796">
        <v>1.03386695323142</v>
      </c>
      <c r="O796">
        <v>12.129926456722499</v>
      </c>
      <c r="P796">
        <v>66.695481335952806</v>
      </c>
    </row>
    <row r="797" spans="1:17" hidden="1" x14ac:dyDescent="0.3">
      <c r="A797" t="s">
        <v>1740</v>
      </c>
      <c r="B797" t="s">
        <v>1741</v>
      </c>
      <c r="C797" t="s">
        <v>3159</v>
      </c>
      <c r="D797" t="s">
        <v>206</v>
      </c>
      <c r="E797">
        <v>4656.6522771</v>
      </c>
      <c r="F797">
        <v>607</v>
      </c>
      <c r="G797">
        <v>-8.9040146126598696</v>
      </c>
      <c r="H797">
        <v>0.81935283426998295</v>
      </c>
      <c r="I797">
        <v>7.0496435344358401</v>
      </c>
      <c r="J797">
        <v>3.14556816033009</v>
      </c>
      <c r="K797">
        <v>606.68331939812197</v>
      </c>
      <c r="L797">
        <v>558.09966391081798</v>
      </c>
      <c r="M797">
        <v>46.289133394061501</v>
      </c>
      <c r="N797">
        <v>0.59416086470501595</v>
      </c>
      <c r="O797">
        <v>15.8154859967051</v>
      </c>
      <c r="P797">
        <v>51.277258566978198</v>
      </c>
      <c r="Q797">
        <v>0.15321154454691599</v>
      </c>
    </row>
    <row r="798" spans="1:17" x14ac:dyDescent="0.3">
      <c r="A798" t="s">
        <v>1742</v>
      </c>
      <c r="B798" t="s">
        <v>1743</v>
      </c>
      <c r="C798" t="s">
        <v>3148</v>
      </c>
      <c r="D798" t="s">
        <v>54</v>
      </c>
      <c r="E798">
        <v>4644.7392524999996</v>
      </c>
      <c r="F798">
        <v>376.7</v>
      </c>
      <c r="G798">
        <v>-2.9509803394491501</v>
      </c>
      <c r="H798">
        <v>4.8998359373269098</v>
      </c>
      <c r="I798">
        <v>26.0966925487635</v>
      </c>
      <c r="J798">
        <v>5.5132636028212101</v>
      </c>
      <c r="K798">
        <v>331.78641261525399</v>
      </c>
      <c r="L798">
        <v>312.57673429762502</v>
      </c>
      <c r="M798">
        <v>83.313321310374604</v>
      </c>
      <c r="N798">
        <v>1.27354590038862</v>
      </c>
      <c r="O798">
        <v>1.85824263339526</v>
      </c>
      <c r="P798">
        <v>50.619752099160301</v>
      </c>
      <c r="Q798">
        <v>-8.2629048899397997E-2</v>
      </c>
    </row>
    <row r="799" spans="1:17" hidden="1" x14ac:dyDescent="0.3">
      <c r="A799" t="s">
        <v>1744</v>
      </c>
      <c r="B799" t="s">
        <v>1745</v>
      </c>
      <c r="C799" t="s">
        <v>3159</v>
      </c>
      <c r="D799" t="s">
        <v>127</v>
      </c>
      <c r="E799">
        <v>4644.2846010519997</v>
      </c>
      <c r="F799">
        <v>47.83</v>
      </c>
      <c r="G799">
        <v>-10.422607753076299</v>
      </c>
      <c r="H799">
        <v>-0.82902090390004601</v>
      </c>
      <c r="I799">
        <v>-16.427845303368901</v>
      </c>
      <c r="J799">
        <v>5.8310738797360901</v>
      </c>
      <c r="K799">
        <v>47.622098165858702</v>
      </c>
      <c r="L799">
        <v>46.3213998871705</v>
      </c>
      <c r="M799">
        <v>52.725815612317703</v>
      </c>
      <c r="N799">
        <v>0.78793319071548795</v>
      </c>
      <c r="O799">
        <v>36.734267196320303</v>
      </c>
      <c r="P799">
        <v>49.702660406885698</v>
      </c>
      <c r="Q799">
        <v>8.4855332034519004E-2</v>
      </c>
    </row>
    <row r="800" spans="1:17" x14ac:dyDescent="0.3">
      <c r="A800" t="s">
        <v>1746</v>
      </c>
      <c r="B800" t="s">
        <v>1747</v>
      </c>
      <c r="C800" t="s">
        <v>3155</v>
      </c>
      <c r="D800" t="s">
        <v>89</v>
      </c>
      <c r="E800">
        <v>4605.9072040999999</v>
      </c>
      <c r="F800">
        <v>1181</v>
      </c>
      <c r="G800">
        <v>18.667859151460402</v>
      </c>
      <c r="H800">
        <v>-5.4673230070063799</v>
      </c>
      <c r="I800">
        <v>56.859721658793497</v>
      </c>
      <c r="J800">
        <v>-3.9129811808469701</v>
      </c>
      <c r="K800">
        <v>1232.83885457463</v>
      </c>
      <c r="L800">
        <v>988.76372527600802</v>
      </c>
      <c r="M800">
        <v>33.252007334817399</v>
      </c>
      <c r="N800">
        <v>7.8652175470910302E-2</v>
      </c>
      <c r="O800">
        <v>34.860287891617197</v>
      </c>
      <c r="P800">
        <v>93.6065573770491</v>
      </c>
      <c r="Q800">
        <v>7.5714071139826006E-2</v>
      </c>
    </row>
    <row r="801" spans="1:17" x14ac:dyDescent="0.3">
      <c r="A801" t="s">
        <v>1748</v>
      </c>
      <c r="B801" t="s">
        <v>1749</v>
      </c>
      <c r="C801" t="s">
        <v>3152</v>
      </c>
      <c r="D801" t="s">
        <v>141</v>
      </c>
      <c r="E801">
        <v>4603.4399999999996</v>
      </c>
      <c r="F801">
        <v>7672.4</v>
      </c>
      <c r="G801">
        <v>28.337830465263</v>
      </c>
      <c r="H801">
        <v>6.9403600787724997</v>
      </c>
      <c r="I801">
        <v>9.1110040458839006</v>
      </c>
      <c r="J801">
        <v>-3.8873042039025898</v>
      </c>
      <c r="K801">
        <v>7492.4648569484298</v>
      </c>
      <c r="L801">
        <v>6682.2216130262204</v>
      </c>
      <c r="M801">
        <v>40.767591592291502</v>
      </c>
      <c r="N801">
        <v>0.67528805287337901</v>
      </c>
      <c r="O801">
        <v>12.963349147593901</v>
      </c>
      <c r="P801">
        <v>70.687430478309196</v>
      </c>
      <c r="Q801">
        <v>9.6578694438612001E-2</v>
      </c>
    </row>
    <row r="802" spans="1:17" hidden="1" x14ac:dyDescent="0.3">
      <c r="A802" t="s">
        <v>1750</v>
      </c>
      <c r="B802" t="s">
        <v>1751</v>
      </c>
      <c r="C802" t="s">
        <v>3159</v>
      </c>
      <c r="D802" t="s">
        <v>257</v>
      </c>
      <c r="E802">
        <v>4599.5481846000002</v>
      </c>
      <c r="F802">
        <v>505.2</v>
      </c>
      <c r="G802">
        <v>-13.435600641421001</v>
      </c>
      <c r="H802">
        <v>-7.9695005933318397</v>
      </c>
      <c r="I802">
        <v>19.513969172955001</v>
      </c>
      <c r="J802">
        <v>-3.62010336768651</v>
      </c>
      <c r="K802">
        <v>529.08847513662204</v>
      </c>
      <c r="L802">
        <v>476.76489170132299</v>
      </c>
      <c r="M802">
        <v>31.388572497011399</v>
      </c>
      <c r="N802">
        <v>0.30149667022617799</v>
      </c>
      <c r="O802">
        <v>21.506334125098899</v>
      </c>
      <c r="P802">
        <v>40.294362677034101</v>
      </c>
    </row>
    <row r="803" spans="1:17" x14ac:dyDescent="0.3">
      <c r="A803" t="s">
        <v>1752</v>
      </c>
      <c r="B803" t="s">
        <v>1753</v>
      </c>
      <c r="C803" t="s">
        <v>3155</v>
      </c>
      <c r="D803" t="s">
        <v>1754</v>
      </c>
      <c r="E803">
        <v>4590.6266405879996</v>
      </c>
      <c r="F803">
        <v>67.89</v>
      </c>
      <c r="G803">
        <v>-21.688879482634398</v>
      </c>
      <c r="H803">
        <v>-1.3677757790710401</v>
      </c>
      <c r="I803">
        <v>21.350096948813199</v>
      </c>
      <c r="J803">
        <v>-1.09458628528345</v>
      </c>
      <c r="K803">
        <v>70.047508742321398</v>
      </c>
      <c r="L803">
        <v>64.605703701148798</v>
      </c>
      <c r="M803">
        <v>38.356447066472199</v>
      </c>
      <c r="N803">
        <v>0.556437372883829</v>
      </c>
      <c r="O803">
        <v>24.009427014287802</v>
      </c>
      <c r="P803">
        <v>55.711009174311897</v>
      </c>
      <c r="Q803">
        <v>6.3992321180121006E-2</v>
      </c>
    </row>
    <row r="804" spans="1:17" hidden="1" x14ac:dyDescent="0.3">
      <c r="A804" t="s">
        <v>1755</v>
      </c>
      <c r="B804" t="s">
        <v>1756</v>
      </c>
      <c r="C804" t="s">
        <v>3159</v>
      </c>
      <c r="D804" t="s">
        <v>127</v>
      </c>
      <c r="E804">
        <v>4584.53462545</v>
      </c>
      <c r="F804">
        <v>2245.1</v>
      </c>
      <c r="G804">
        <v>17.477413896391301</v>
      </c>
      <c r="H804">
        <v>4.0631339750334803</v>
      </c>
      <c r="I804">
        <v>25.1487415178253</v>
      </c>
      <c r="J804">
        <v>-6.2549490542803303</v>
      </c>
      <c r="K804">
        <v>2190.9367488672501</v>
      </c>
      <c r="L804">
        <v>1879.75042598555</v>
      </c>
      <c r="M804">
        <v>45.097592105804203</v>
      </c>
      <c r="N804">
        <v>1.08625777155049</v>
      </c>
      <c r="O804">
        <v>9.1421317535967201</v>
      </c>
      <c r="P804">
        <v>86.625103906899398</v>
      </c>
      <c r="Q804">
        <v>0.29605075113186202</v>
      </c>
    </row>
    <row r="805" spans="1:17" hidden="1" x14ac:dyDescent="0.3">
      <c r="A805" t="s">
        <v>1757</v>
      </c>
      <c r="B805" t="s">
        <v>1758</v>
      </c>
      <c r="C805" t="s">
        <v>3159</v>
      </c>
      <c r="D805" t="s">
        <v>257</v>
      </c>
      <c r="E805">
        <v>4576.2025325599998</v>
      </c>
      <c r="F805">
        <v>1290.3499999999999</v>
      </c>
      <c r="G805">
        <v>76.529716199124394</v>
      </c>
      <c r="H805">
        <v>5.08245376874829</v>
      </c>
      <c r="I805">
        <v>60.991676803231996</v>
      </c>
      <c r="J805">
        <v>-4.1028673517646101</v>
      </c>
      <c r="K805">
        <v>1233.3878444688801</v>
      </c>
      <c r="L805">
        <v>942.54730604150302</v>
      </c>
      <c r="M805">
        <v>30.429957638745101</v>
      </c>
      <c r="N805">
        <v>0.48889205593836199</v>
      </c>
      <c r="O805">
        <v>12.1401170225132</v>
      </c>
      <c r="P805">
        <v>138.33579608422599</v>
      </c>
      <c r="Q805">
        <v>0.233614467895088</v>
      </c>
    </row>
    <row r="806" spans="1:17" hidden="1" x14ac:dyDescent="0.3">
      <c r="A806" t="s">
        <v>1759</v>
      </c>
      <c r="B806" t="s">
        <v>1760</v>
      </c>
      <c r="C806" t="s">
        <v>3159</v>
      </c>
      <c r="D806" t="s">
        <v>490</v>
      </c>
      <c r="E806">
        <v>4572.6549775000003</v>
      </c>
      <c r="F806">
        <v>100.85</v>
      </c>
      <c r="G806">
        <v>23.1513802340876</v>
      </c>
      <c r="H806">
        <v>14.0125708034466</v>
      </c>
      <c r="I806">
        <v>4.5287916428745403</v>
      </c>
      <c r="J806">
        <v>-0.36018127062365901</v>
      </c>
      <c r="K806">
        <v>95.615012770844601</v>
      </c>
      <c r="L806">
        <v>84.997940496514701</v>
      </c>
      <c r="M806">
        <v>45.367667664016899</v>
      </c>
      <c r="N806">
        <v>1.0255906905697501</v>
      </c>
      <c r="O806">
        <v>11.4526524541398</v>
      </c>
      <c r="P806">
        <v>79.928635147189993</v>
      </c>
      <c r="Q806">
        <v>0.13031067754452599</v>
      </c>
    </row>
    <row r="807" spans="1:17" hidden="1" x14ac:dyDescent="0.3">
      <c r="A807" t="s">
        <v>1761</v>
      </c>
      <c r="B807" t="s">
        <v>1762</v>
      </c>
      <c r="C807" t="s">
        <v>3159</v>
      </c>
      <c r="D807" t="s">
        <v>40</v>
      </c>
      <c r="E807">
        <v>4558.2634219199999</v>
      </c>
      <c r="F807">
        <v>648.04999999999995</v>
      </c>
      <c r="G807">
        <v>13.8212079879365</v>
      </c>
      <c r="H807">
        <v>16.462533143985802</v>
      </c>
      <c r="I807">
        <v>20.9644298149666</v>
      </c>
      <c r="J807">
        <v>6.3862679482626703</v>
      </c>
      <c r="K807">
        <v>574.39267913377</v>
      </c>
      <c r="M807">
        <v>64.543323532779894</v>
      </c>
      <c r="N807">
        <v>2.8261972247515499</v>
      </c>
      <c r="O807">
        <v>7.7848931409613504</v>
      </c>
      <c r="P807">
        <v>50.516780861688503</v>
      </c>
    </row>
    <row r="808" spans="1:17" hidden="1" x14ac:dyDescent="0.3">
      <c r="A808" t="s">
        <v>1763</v>
      </c>
      <c r="B808" t="s">
        <v>1764</v>
      </c>
      <c r="C808" t="s">
        <v>3159</v>
      </c>
      <c r="D808" t="s">
        <v>257</v>
      </c>
      <c r="E808">
        <v>4538.3607769500004</v>
      </c>
      <c r="F808">
        <v>989.45</v>
      </c>
      <c r="G808">
        <v>156.42570507387401</v>
      </c>
      <c r="H808">
        <v>10.5361194398045</v>
      </c>
      <c r="I808">
        <v>87.984229000773695</v>
      </c>
      <c r="J808">
        <v>-1.16409060728409</v>
      </c>
      <c r="K808">
        <v>901.47773024451703</v>
      </c>
      <c r="L808">
        <v>664.63274299336399</v>
      </c>
      <c r="M808">
        <v>50.8826711693604</v>
      </c>
      <c r="N808">
        <v>1.7594135839192799</v>
      </c>
      <c r="O808">
        <v>7.2767699226843101</v>
      </c>
      <c r="P808">
        <v>219.486599935421</v>
      </c>
      <c r="Q808">
        <v>0.10014469483794999</v>
      </c>
    </row>
    <row r="809" spans="1:17" hidden="1" x14ac:dyDescent="0.3">
      <c r="A809" t="s">
        <v>1765</v>
      </c>
      <c r="B809" t="s">
        <v>1766</v>
      </c>
      <c r="C809" t="s">
        <v>3159</v>
      </c>
      <c r="D809" t="s">
        <v>271</v>
      </c>
      <c r="E809">
        <v>4535.6302843599997</v>
      </c>
      <c r="F809">
        <v>856.55</v>
      </c>
      <c r="G809">
        <v>24.404574972050401</v>
      </c>
      <c r="H809">
        <v>3.37187140819128</v>
      </c>
      <c r="I809">
        <v>21.3132190317124</v>
      </c>
      <c r="J809">
        <v>-1.07479202960302</v>
      </c>
      <c r="K809">
        <v>794.43834220480596</v>
      </c>
      <c r="L809">
        <v>680.29256777921501</v>
      </c>
      <c r="M809">
        <v>46.033695700467703</v>
      </c>
      <c r="N809">
        <v>0.47286002601705002</v>
      </c>
      <c r="O809">
        <v>8.7327067888623002</v>
      </c>
      <c r="P809">
        <v>69.0114443567482</v>
      </c>
      <c r="Q809">
        <v>-7.9259473990023005E-2</v>
      </c>
    </row>
    <row r="810" spans="1:17" x14ac:dyDescent="0.3">
      <c r="A810" t="s">
        <v>1767</v>
      </c>
      <c r="B810" t="s">
        <v>1768</v>
      </c>
      <c r="C810" t="s">
        <v>3155</v>
      </c>
      <c r="D810" t="s">
        <v>127</v>
      </c>
      <c r="E810">
        <v>4535.179306125</v>
      </c>
      <c r="F810">
        <v>230.75</v>
      </c>
      <c r="G810">
        <v>-18.1887135179791</v>
      </c>
      <c r="H810">
        <v>9.7695184379261306</v>
      </c>
      <c r="I810">
        <v>8.5755934299509402</v>
      </c>
      <c r="J810">
        <v>-1.47320280415039</v>
      </c>
      <c r="K810">
        <v>223.402446531782</v>
      </c>
      <c r="L810">
        <v>218.722574330349</v>
      </c>
      <c r="M810">
        <v>48.779532486805202</v>
      </c>
      <c r="N810">
        <v>1.29078943132846</v>
      </c>
      <c r="O810">
        <v>20.476706392199301</v>
      </c>
      <c r="P810">
        <v>38.256440982624298</v>
      </c>
      <c r="Q810">
        <v>7.4541155571860002E-2</v>
      </c>
    </row>
    <row r="811" spans="1:17" hidden="1" x14ac:dyDescent="0.3">
      <c r="A811" t="s">
        <v>1769</v>
      </c>
      <c r="B811" t="s">
        <v>1770</v>
      </c>
      <c r="C811" t="s">
        <v>3159</v>
      </c>
      <c r="D811" t="s">
        <v>1544</v>
      </c>
      <c r="E811">
        <v>4520.9760686999998</v>
      </c>
      <c r="F811">
        <v>8570</v>
      </c>
      <c r="G811">
        <v>-5.7706629106248704</v>
      </c>
      <c r="H811">
        <v>-0.99650856765031703</v>
      </c>
      <c r="I811">
        <v>25.010848720668498</v>
      </c>
      <c r="J811">
        <v>1.5622672316400501</v>
      </c>
      <c r="K811">
        <v>8328.1259119022598</v>
      </c>
      <c r="L811">
        <v>7509.3996997855102</v>
      </c>
      <c r="M811">
        <v>50.513371365219399</v>
      </c>
      <c r="N811">
        <v>0.36035938399057099</v>
      </c>
      <c r="O811">
        <v>6.1726954492415498</v>
      </c>
      <c r="P811">
        <v>47.503033536716501</v>
      </c>
      <c r="Q811">
        <v>9.0545390487920003E-3</v>
      </c>
    </row>
    <row r="812" spans="1:17" hidden="1" x14ac:dyDescent="0.3">
      <c r="A812" t="s">
        <v>1771</v>
      </c>
      <c r="B812" t="s">
        <v>1772</v>
      </c>
      <c r="C812" t="s">
        <v>3159</v>
      </c>
      <c r="D812" t="s">
        <v>127</v>
      </c>
      <c r="E812">
        <v>4505.9418158999997</v>
      </c>
      <c r="F812">
        <v>430.5</v>
      </c>
      <c r="G812">
        <v>-20.724935625129199</v>
      </c>
      <c r="K812">
        <v>425.76520424318301</v>
      </c>
      <c r="L812">
        <v>384.46648021701702</v>
      </c>
      <c r="M812">
        <v>38.331602171758398</v>
      </c>
      <c r="N812">
        <v>1</v>
      </c>
      <c r="O812">
        <v>7.2938443670151001</v>
      </c>
      <c r="P812">
        <v>18.939079983423099</v>
      </c>
      <c r="Q812">
        <v>9.3594908740256E-2</v>
      </c>
    </row>
    <row r="813" spans="1:17" hidden="1" x14ac:dyDescent="0.3">
      <c r="A813" t="s">
        <v>1773</v>
      </c>
      <c r="B813" t="s">
        <v>1774</v>
      </c>
      <c r="C813" t="s">
        <v>3159</v>
      </c>
      <c r="D813" t="s">
        <v>274</v>
      </c>
      <c r="E813">
        <v>4504.294059375</v>
      </c>
      <c r="F813">
        <v>2561.35</v>
      </c>
      <c r="G813">
        <v>117.15158396302699</v>
      </c>
      <c r="H813">
        <v>-4.5471061928230503</v>
      </c>
      <c r="I813">
        <v>75.786281490632106</v>
      </c>
      <c r="J813">
        <v>0.103631496253797</v>
      </c>
      <c r="K813">
        <v>2497.5121359990198</v>
      </c>
      <c r="L813">
        <v>1931.9021372575401</v>
      </c>
      <c r="M813">
        <v>32.709518967027599</v>
      </c>
      <c r="N813">
        <v>0.412127758590283</v>
      </c>
      <c r="O813">
        <v>12.4407050969215</v>
      </c>
      <c r="P813">
        <v>151.100436253124</v>
      </c>
      <c r="Q813">
        <v>7.9631231266390004E-2</v>
      </c>
    </row>
    <row r="814" spans="1:17" hidden="1" x14ac:dyDescent="0.3">
      <c r="A814" t="s">
        <v>1775</v>
      </c>
      <c r="B814" t="s">
        <v>1776</v>
      </c>
      <c r="C814" t="s">
        <v>3159</v>
      </c>
      <c r="D814" t="s">
        <v>213</v>
      </c>
      <c r="E814">
        <v>4476.3185678099999</v>
      </c>
      <c r="F814">
        <v>410.1</v>
      </c>
      <c r="G814">
        <v>61.082315598254702</v>
      </c>
      <c r="H814">
        <v>-0.82638994645463204</v>
      </c>
      <c r="I814">
        <v>28.938650688484699</v>
      </c>
      <c r="J814">
        <v>7.42347595855252E-3</v>
      </c>
      <c r="K814">
        <v>396.45280162239101</v>
      </c>
      <c r="L814">
        <v>324.09273991735398</v>
      </c>
      <c r="M814">
        <v>41.846322259125699</v>
      </c>
      <c r="N814">
        <v>0.43485966261417203</v>
      </c>
      <c r="O814">
        <v>12.8992928554011</v>
      </c>
      <c r="P814">
        <v>123.81795603535799</v>
      </c>
      <c r="Q814">
        <v>0.15620678272310201</v>
      </c>
    </row>
    <row r="815" spans="1:17" hidden="1" x14ac:dyDescent="0.3">
      <c r="A815" t="s">
        <v>1777</v>
      </c>
      <c r="B815" t="s">
        <v>1778</v>
      </c>
      <c r="C815" t="s">
        <v>3159</v>
      </c>
      <c r="D815" t="s">
        <v>635</v>
      </c>
      <c r="E815">
        <v>4468.6213650899999</v>
      </c>
      <c r="F815">
        <v>2241.15</v>
      </c>
      <c r="G815">
        <v>83.893410163463798</v>
      </c>
      <c r="H815">
        <v>26.8698783774961</v>
      </c>
      <c r="I815">
        <v>52.211963527036701</v>
      </c>
      <c r="J815">
        <v>2.0649262067657599</v>
      </c>
      <c r="K815">
        <v>1970.4730857395</v>
      </c>
      <c r="L815">
        <v>1651.4460370373599</v>
      </c>
      <c r="M815">
        <v>65.157676171234996</v>
      </c>
      <c r="N815">
        <v>1.5366377326328899</v>
      </c>
      <c r="O815">
        <v>7.4493005822903404</v>
      </c>
      <c r="P815">
        <v>132.54474708171199</v>
      </c>
      <c r="Q815">
        <v>0.18047173286518201</v>
      </c>
    </row>
    <row r="816" spans="1:17" hidden="1" x14ac:dyDescent="0.3">
      <c r="A816" t="s">
        <v>1779</v>
      </c>
      <c r="B816" t="s">
        <v>1780</v>
      </c>
      <c r="C816" t="s">
        <v>3159</v>
      </c>
      <c r="D816" t="s">
        <v>46</v>
      </c>
      <c r="E816">
        <v>4449.9612189449999</v>
      </c>
      <c r="F816">
        <v>801.35</v>
      </c>
      <c r="G816">
        <v>160.48403174552101</v>
      </c>
      <c r="H816">
        <v>-9.6721813301850403</v>
      </c>
      <c r="I816">
        <v>85.068870979091102</v>
      </c>
      <c r="J816">
        <v>-3.3930091940335401</v>
      </c>
      <c r="K816">
        <v>771.02060703126199</v>
      </c>
      <c r="L816">
        <v>568.04548455314705</v>
      </c>
      <c r="M816">
        <v>32.0475573794916</v>
      </c>
      <c r="N816">
        <v>0.42638809794464999</v>
      </c>
      <c r="O816">
        <v>16.678105696636901</v>
      </c>
      <c r="P816">
        <v>225.09127789046599</v>
      </c>
    </row>
    <row r="817" spans="1:17" hidden="1" x14ac:dyDescent="0.3">
      <c r="A817" t="s">
        <v>1781</v>
      </c>
      <c r="B817" t="s">
        <v>1782</v>
      </c>
      <c r="C817" t="s">
        <v>3159</v>
      </c>
      <c r="D817" t="s">
        <v>740</v>
      </c>
      <c r="E817">
        <v>4449.3999170859997</v>
      </c>
      <c r="F817">
        <v>277.68</v>
      </c>
      <c r="G817">
        <v>0.18589816022115299</v>
      </c>
      <c r="H817">
        <v>0.17815532802794901</v>
      </c>
      <c r="I817">
        <v>1.3563850406115701</v>
      </c>
      <c r="J817">
        <v>-1.6244888913925001E-2</v>
      </c>
      <c r="K817">
        <v>272.94380370726702</v>
      </c>
      <c r="L817">
        <v>252.822891735231</v>
      </c>
      <c r="M817">
        <v>58.987597709054498</v>
      </c>
      <c r="N817">
        <v>0.92736130725251498</v>
      </c>
      <c r="O817">
        <v>2.27239988475944</v>
      </c>
      <c r="P817">
        <v>33.269341524284798</v>
      </c>
      <c r="Q817">
        <v>3.7892634135868998E-2</v>
      </c>
    </row>
    <row r="818" spans="1:17" x14ac:dyDescent="0.3">
      <c r="A818" t="s">
        <v>1783</v>
      </c>
      <c r="B818" t="s">
        <v>1784</v>
      </c>
      <c r="C818" t="s">
        <v>3149</v>
      </c>
      <c r="D818" t="s">
        <v>206</v>
      </c>
      <c r="E818">
        <v>4429.0723847999998</v>
      </c>
      <c r="F818">
        <v>1682.8</v>
      </c>
      <c r="G818">
        <v>42.642233369909697</v>
      </c>
      <c r="H818">
        <v>22.826945975128499</v>
      </c>
      <c r="I818">
        <v>42.806107466408797</v>
      </c>
      <c r="J818">
        <v>6.2799108952749396</v>
      </c>
      <c r="K818">
        <v>1425.17988329578</v>
      </c>
      <c r="L818">
        <v>1227.5752081358301</v>
      </c>
      <c r="M818">
        <v>84.042117579779401</v>
      </c>
      <c r="N818">
        <v>0.69289426334147497</v>
      </c>
      <c r="O818">
        <v>2.0917518421678101</v>
      </c>
      <c r="P818">
        <v>104.720194647201</v>
      </c>
      <c r="Q818">
        <v>0.122311391291778</v>
      </c>
    </row>
    <row r="819" spans="1:17" hidden="1" x14ac:dyDescent="0.3">
      <c r="A819" t="s">
        <v>1785</v>
      </c>
      <c r="B819" t="s">
        <v>1786</v>
      </c>
      <c r="C819" t="s">
        <v>3144</v>
      </c>
      <c r="D819" t="s">
        <v>417</v>
      </c>
      <c r="E819">
        <v>4423.8899789970001</v>
      </c>
      <c r="F819">
        <v>118.99</v>
      </c>
      <c r="G819">
        <v>-40.973291630092397</v>
      </c>
      <c r="H819">
        <v>-5.1076872222251097</v>
      </c>
      <c r="I819">
        <v>-11.990261766375101</v>
      </c>
      <c r="J819">
        <v>0.16056942501305699</v>
      </c>
      <c r="K819">
        <v>121.62514414052499</v>
      </c>
      <c r="M819">
        <v>40.884444096453699</v>
      </c>
      <c r="N819">
        <v>1.28615017755106</v>
      </c>
      <c r="O819">
        <v>29.086477855281899</v>
      </c>
      <c r="P819">
        <v>9.4160919540229706</v>
      </c>
    </row>
    <row r="820" spans="1:17" hidden="1" x14ac:dyDescent="0.3">
      <c r="A820" t="s">
        <v>1787</v>
      </c>
      <c r="B820" t="s">
        <v>1788</v>
      </c>
      <c r="C820" t="s">
        <v>3159</v>
      </c>
      <c r="D820" t="s">
        <v>292</v>
      </c>
      <c r="E820">
        <v>4401.2300237999998</v>
      </c>
      <c r="F820">
        <v>232.2</v>
      </c>
      <c r="G820">
        <v>123.16669612957899</v>
      </c>
      <c r="H820">
        <v>-10.214044508955901</v>
      </c>
      <c r="I820">
        <v>137.747912669535</v>
      </c>
      <c r="J820">
        <v>-1.61720703174778</v>
      </c>
      <c r="K820">
        <v>240.92065297996299</v>
      </c>
      <c r="L820">
        <v>176.69308988594301</v>
      </c>
      <c r="M820">
        <v>37.450473744705903</v>
      </c>
      <c r="N820">
        <v>0.226767312367748</v>
      </c>
      <c r="O820">
        <v>40.740740740740698</v>
      </c>
      <c r="P820">
        <v>201.55844155844099</v>
      </c>
      <c r="Q820">
        <v>0.14498646684066699</v>
      </c>
    </row>
    <row r="821" spans="1:17" x14ac:dyDescent="0.3">
      <c r="A821" t="s">
        <v>1789</v>
      </c>
      <c r="B821" t="s">
        <v>1790</v>
      </c>
      <c r="C821" t="s">
        <v>3148</v>
      </c>
      <c r="D821" t="s">
        <v>271</v>
      </c>
      <c r="E821">
        <v>4393.3856737750002</v>
      </c>
      <c r="F821">
        <v>523.29999999999995</v>
      </c>
      <c r="G821">
        <v>12.9549107928453</v>
      </c>
      <c r="H821">
        <v>14.997171487973</v>
      </c>
      <c r="I821">
        <v>16.401448776318801</v>
      </c>
      <c r="J821">
        <v>1.1253151204971199</v>
      </c>
      <c r="K821">
        <v>473.25732664823698</v>
      </c>
      <c r="L821">
        <v>428.33036132387599</v>
      </c>
      <c r="M821">
        <v>51.617574386591301</v>
      </c>
      <c r="N821">
        <v>1.05596215156106</v>
      </c>
      <c r="O821">
        <v>3.9461112172749901</v>
      </c>
      <c r="P821">
        <v>52.077884335948802</v>
      </c>
    </row>
    <row r="822" spans="1:17" x14ac:dyDescent="0.3">
      <c r="A822" t="s">
        <v>1791</v>
      </c>
      <c r="B822" t="s">
        <v>1792</v>
      </c>
      <c r="C822" t="s">
        <v>3148</v>
      </c>
      <c r="D822" t="s">
        <v>54</v>
      </c>
      <c r="E822">
        <v>4385.6366817449998</v>
      </c>
      <c r="F822">
        <v>176.01</v>
      </c>
      <c r="G822">
        <v>66.021865907780295</v>
      </c>
      <c r="H822">
        <v>23.242019595884301</v>
      </c>
      <c r="I822">
        <v>30.797723310684599</v>
      </c>
      <c r="J822">
        <v>7.1153711915305102</v>
      </c>
      <c r="K822">
        <v>149.528099981476</v>
      </c>
      <c r="L822">
        <v>128.57579818198499</v>
      </c>
      <c r="M822">
        <v>69.716404816089494</v>
      </c>
      <c r="N822">
        <v>1.4167787305256101</v>
      </c>
      <c r="O822">
        <v>4.5395148002954402</v>
      </c>
      <c r="P822">
        <v>103.715277777777</v>
      </c>
      <c r="Q822">
        <v>-2.2316340252964001E-2</v>
      </c>
    </row>
    <row r="823" spans="1:17" hidden="1" x14ac:dyDescent="0.3">
      <c r="A823" t="s">
        <v>1793</v>
      </c>
      <c r="B823" t="s">
        <v>1794</v>
      </c>
      <c r="C823" t="s">
        <v>3159</v>
      </c>
      <c r="D823" t="s">
        <v>483</v>
      </c>
      <c r="E823">
        <v>4385.1817018800002</v>
      </c>
      <c r="F823">
        <v>956.4</v>
      </c>
      <c r="G823">
        <v>70.884412723787406</v>
      </c>
      <c r="H823">
        <v>-1.7518238618742299</v>
      </c>
      <c r="I823">
        <v>39.5644374679149</v>
      </c>
      <c r="J823">
        <v>-6.6561688651187101</v>
      </c>
      <c r="K823">
        <v>908.83775921767199</v>
      </c>
      <c r="L823">
        <v>708.20763899079702</v>
      </c>
      <c r="M823">
        <v>39.890898346534101</v>
      </c>
      <c r="N823">
        <v>0.348817998051276</v>
      </c>
      <c r="O823">
        <v>14.491844416562101</v>
      </c>
      <c r="P823">
        <v>116.404570652788</v>
      </c>
      <c r="Q823">
        <v>0.161734949814726</v>
      </c>
    </row>
    <row r="824" spans="1:17" x14ac:dyDescent="0.3">
      <c r="A824" t="s">
        <v>1795</v>
      </c>
      <c r="B824" t="s">
        <v>1796</v>
      </c>
      <c r="C824" t="s">
        <v>3149</v>
      </c>
      <c r="D824" t="s">
        <v>257</v>
      </c>
      <c r="E824">
        <v>4376.4167145599904</v>
      </c>
      <c r="F824">
        <v>1394.1</v>
      </c>
      <c r="G824">
        <v>8.6277086295645695</v>
      </c>
      <c r="H824">
        <v>2.6213413871448701</v>
      </c>
      <c r="I824">
        <v>11.407798778400499</v>
      </c>
      <c r="J824">
        <v>0.207251296808899</v>
      </c>
      <c r="K824">
        <v>1361.5767649489101</v>
      </c>
      <c r="L824">
        <v>1262.29551598184</v>
      </c>
      <c r="M824">
        <v>51.040410692590299</v>
      </c>
      <c r="N824">
        <v>1.9905599296902801</v>
      </c>
      <c r="O824">
        <v>12.9617674485331</v>
      </c>
      <c r="P824">
        <v>44.631185807656301</v>
      </c>
      <c r="Q824">
        <v>0.149431732072486</v>
      </c>
    </row>
    <row r="825" spans="1:17" hidden="1" x14ac:dyDescent="0.3">
      <c r="A825" t="s">
        <v>1797</v>
      </c>
      <c r="B825" t="s">
        <v>1798</v>
      </c>
      <c r="C825" t="s">
        <v>3159</v>
      </c>
      <c r="D825" t="s">
        <v>54</v>
      </c>
      <c r="E825">
        <v>4346.8056068400001</v>
      </c>
      <c r="F825">
        <v>759.6</v>
      </c>
      <c r="G825">
        <v>14.488272006007801</v>
      </c>
      <c r="H825">
        <v>20.679322941767602</v>
      </c>
      <c r="I825">
        <v>35.160536870242602</v>
      </c>
      <c r="J825">
        <v>12.9302397953984</v>
      </c>
      <c r="K825">
        <v>628.70661664555996</v>
      </c>
      <c r="M825">
        <v>80.852937323431107</v>
      </c>
      <c r="N825">
        <v>0.91975243674127805</v>
      </c>
      <c r="O825">
        <v>1.68509741969458</v>
      </c>
      <c r="P825">
        <v>80.277678889284402</v>
      </c>
    </row>
    <row r="826" spans="1:17" hidden="1" x14ac:dyDescent="0.3">
      <c r="A826" t="s">
        <v>1799</v>
      </c>
      <c r="B826" t="s">
        <v>1800</v>
      </c>
      <c r="C826" t="s">
        <v>3159</v>
      </c>
      <c r="D826" t="s">
        <v>407</v>
      </c>
      <c r="E826">
        <v>4336.5584597999996</v>
      </c>
      <c r="F826">
        <v>1129.9000000000001</v>
      </c>
      <c r="G826">
        <v>-52.451662228877098</v>
      </c>
      <c r="H826">
        <v>-4.1057198217512498</v>
      </c>
      <c r="I826">
        <v>-1.21974113832566</v>
      </c>
      <c r="J826">
        <v>2.0193026815475101</v>
      </c>
      <c r="K826">
        <v>1135.1868562438699</v>
      </c>
      <c r="L826">
        <v>1201.98342070892</v>
      </c>
      <c r="M826">
        <v>54.2327856322214</v>
      </c>
      <c r="N826">
        <v>1.0487645284760501</v>
      </c>
      <c r="O826">
        <v>37.613948137003199</v>
      </c>
      <c r="P826">
        <v>13.233451921631501</v>
      </c>
      <c r="Q826">
        <v>-6.7981217797813007E-2</v>
      </c>
    </row>
    <row r="827" spans="1:17" hidden="1" x14ac:dyDescent="0.3">
      <c r="A827" t="s">
        <v>1801</v>
      </c>
      <c r="B827" t="s">
        <v>1802</v>
      </c>
      <c r="C827" t="s">
        <v>3159</v>
      </c>
      <c r="D827" t="s">
        <v>292</v>
      </c>
      <c r="E827">
        <v>4309.0159508549996</v>
      </c>
      <c r="F827">
        <v>355.55</v>
      </c>
      <c r="G827">
        <v>98.719613197826007</v>
      </c>
      <c r="H827">
        <v>-4.19776395808716</v>
      </c>
      <c r="I827">
        <v>-1.02086694571319</v>
      </c>
      <c r="J827">
        <v>1.0596568833704001</v>
      </c>
      <c r="K827">
        <v>336.75282306852699</v>
      </c>
      <c r="L827">
        <v>287.02865219464098</v>
      </c>
      <c r="M827">
        <v>45.231772159540803</v>
      </c>
      <c r="N827">
        <v>0.45015295813907802</v>
      </c>
      <c r="O827">
        <v>10.9407959499367</v>
      </c>
      <c r="P827">
        <v>128.94397939471901</v>
      </c>
    </row>
    <row r="828" spans="1:17" x14ac:dyDescent="0.3">
      <c r="A828" t="s">
        <v>1803</v>
      </c>
      <c r="B828" t="s">
        <v>1804</v>
      </c>
      <c r="C828" t="s">
        <v>635</v>
      </c>
      <c r="D828" t="s">
        <v>635</v>
      </c>
      <c r="E828">
        <v>4305.6330602999997</v>
      </c>
      <c r="F828">
        <v>208.47</v>
      </c>
      <c r="G828">
        <v>19.7141494577182</v>
      </c>
      <c r="H828">
        <v>-6.9732516670479603</v>
      </c>
      <c r="I828">
        <v>15.8692589072426</v>
      </c>
      <c r="J828">
        <v>-2.1880161924360402</v>
      </c>
      <c r="K828">
        <v>211.36414249504699</v>
      </c>
      <c r="L828">
        <v>181.99660920359401</v>
      </c>
      <c r="M828">
        <v>33.941027728821602</v>
      </c>
      <c r="N828">
        <v>0.48189649107385901</v>
      </c>
      <c r="O828">
        <v>16.6594713867702</v>
      </c>
      <c r="P828">
        <v>64.343713046905805</v>
      </c>
      <c r="Q828">
        <v>8.5858051755201004E-2</v>
      </c>
    </row>
    <row r="829" spans="1:17" x14ac:dyDescent="0.3">
      <c r="A829" t="s">
        <v>1805</v>
      </c>
      <c r="B829" t="s">
        <v>1806</v>
      </c>
      <c r="C829" t="s">
        <v>3144</v>
      </c>
      <c r="D829" t="s">
        <v>51</v>
      </c>
      <c r="E829">
        <v>4303.2654404000004</v>
      </c>
      <c r="F829">
        <v>603.5</v>
      </c>
      <c r="G829">
        <v>-50.428974003540802</v>
      </c>
      <c r="H829">
        <v>-1.2620598163232799</v>
      </c>
      <c r="I829">
        <v>-42.610295056800403</v>
      </c>
      <c r="J829">
        <v>-2.1207990312414098</v>
      </c>
      <c r="K829">
        <v>657.81170135108903</v>
      </c>
      <c r="L829">
        <v>772.13343170656105</v>
      </c>
      <c r="M829">
        <v>34.422183834635298</v>
      </c>
      <c r="N829">
        <v>0.55152566128783098</v>
      </c>
      <c r="O829">
        <v>105.998342999171</v>
      </c>
      <c r="P829">
        <v>2.9248742218811201</v>
      </c>
      <c r="Q829">
        <v>-8.1484085606690002E-3</v>
      </c>
    </row>
    <row r="830" spans="1:17" hidden="1" x14ac:dyDescent="0.3">
      <c r="A830" t="s">
        <v>1807</v>
      </c>
      <c r="B830" t="s">
        <v>1808</v>
      </c>
      <c r="C830" t="s">
        <v>3159</v>
      </c>
      <c r="D830" t="s">
        <v>257</v>
      </c>
      <c r="E830">
        <v>4299.4686160000001</v>
      </c>
      <c r="F830">
        <v>440.2</v>
      </c>
      <c r="G830">
        <v>22.146766707945702</v>
      </c>
      <c r="H830">
        <v>-5.6687128133177804</v>
      </c>
      <c r="I830">
        <v>25.462590031058799</v>
      </c>
      <c r="J830">
        <v>-8.4117391160341601E-2</v>
      </c>
      <c r="K830">
        <v>454.680513875298</v>
      </c>
      <c r="L830">
        <v>395.991671717168</v>
      </c>
      <c r="M830">
        <v>31.7199937409511</v>
      </c>
      <c r="N830">
        <v>0.430339618555103</v>
      </c>
      <c r="O830">
        <v>23.35302135393</v>
      </c>
      <c r="P830">
        <v>59.608411892675797</v>
      </c>
      <c r="Q830">
        <v>0.14929864995435699</v>
      </c>
    </row>
    <row r="831" spans="1:17" hidden="1" x14ac:dyDescent="0.3">
      <c r="A831" t="s">
        <v>1809</v>
      </c>
      <c r="B831" t="s">
        <v>1810</v>
      </c>
      <c r="C831" t="s">
        <v>3159</v>
      </c>
      <c r="D831" t="s">
        <v>1811</v>
      </c>
      <c r="E831">
        <v>4297.0671521280001</v>
      </c>
      <c r="F831">
        <v>143.28</v>
      </c>
      <c r="G831">
        <v>43.247300548854703</v>
      </c>
      <c r="H831">
        <v>-3.9334109211718302</v>
      </c>
      <c r="I831">
        <v>24.055029861855999</v>
      </c>
      <c r="J831">
        <v>-2.1658395731328999</v>
      </c>
      <c r="K831">
        <v>137.04825189210999</v>
      </c>
      <c r="L831">
        <v>118.51806417466</v>
      </c>
      <c r="M831">
        <v>50.696771498688697</v>
      </c>
      <c r="N831">
        <v>0.25683206124176799</v>
      </c>
      <c r="O831">
        <v>14.4611948632049</v>
      </c>
      <c r="P831">
        <v>80.909090909090907</v>
      </c>
      <c r="Q831">
        <v>4.897552109206E-2</v>
      </c>
    </row>
    <row r="832" spans="1:17" hidden="1" x14ac:dyDescent="0.3">
      <c r="A832" t="s">
        <v>1812</v>
      </c>
      <c r="B832" t="s">
        <v>1813</v>
      </c>
      <c r="C832" t="s">
        <v>3159</v>
      </c>
      <c r="D832" t="s">
        <v>135</v>
      </c>
      <c r="E832">
        <v>4266.2793840000004</v>
      </c>
      <c r="F832">
        <v>5600</v>
      </c>
      <c r="G832">
        <v>230.94142168467801</v>
      </c>
      <c r="H832">
        <v>-10.7760586333214</v>
      </c>
      <c r="I832">
        <v>28.137256295230699</v>
      </c>
      <c r="J832">
        <v>-1.0824100791595199</v>
      </c>
      <c r="K832">
        <v>6007.3862087675698</v>
      </c>
      <c r="L832">
        <v>4727.6859285985802</v>
      </c>
      <c r="M832">
        <v>22.474556583469301</v>
      </c>
      <c r="N832">
        <v>0.72677925894428796</v>
      </c>
      <c r="O832">
        <v>25.928571428571399</v>
      </c>
      <c r="P832">
        <v>303.443679982709</v>
      </c>
      <c r="Q832">
        <v>0.31980737527324898</v>
      </c>
    </row>
    <row r="833" spans="1:17" x14ac:dyDescent="0.3">
      <c r="A833" t="s">
        <v>1814</v>
      </c>
      <c r="B833" t="s">
        <v>1815</v>
      </c>
      <c r="C833" t="s">
        <v>3149</v>
      </c>
      <c r="D833" t="s">
        <v>206</v>
      </c>
      <c r="E833">
        <v>4258.9438097669999</v>
      </c>
      <c r="F833">
        <v>167.49</v>
      </c>
      <c r="G833">
        <v>-10.9774848865391</v>
      </c>
      <c r="H833">
        <v>-10.4544434649388</v>
      </c>
      <c r="I833">
        <v>-5.48746564627195</v>
      </c>
      <c r="J833">
        <v>-1.7342252895389401</v>
      </c>
      <c r="K833">
        <v>181.88282387049099</v>
      </c>
      <c r="L833">
        <v>171.370488650125</v>
      </c>
      <c r="M833">
        <v>35.762463421887603</v>
      </c>
      <c r="N833">
        <v>0.65827866226360798</v>
      </c>
      <c r="O833">
        <v>34.7543136903695</v>
      </c>
      <c r="P833">
        <v>32.875842919476398</v>
      </c>
      <c r="Q833">
        <v>3.8580921531015999E-2</v>
      </c>
    </row>
    <row r="834" spans="1:17" hidden="1" x14ac:dyDescent="0.3">
      <c r="A834" t="s">
        <v>1816</v>
      </c>
      <c r="B834" t="s">
        <v>1817</v>
      </c>
      <c r="C834" t="s">
        <v>3159</v>
      </c>
      <c r="D834" t="s">
        <v>988</v>
      </c>
      <c r="E834">
        <v>4250.5194105</v>
      </c>
      <c r="F834">
        <v>3389.65</v>
      </c>
      <c r="G834">
        <v>-6.8378123769660997</v>
      </c>
      <c r="H834">
        <v>4.6945636921814096</v>
      </c>
      <c r="I834">
        <v>24.658016504128099</v>
      </c>
      <c r="J834">
        <v>4.6426990334414198</v>
      </c>
      <c r="K834">
        <v>3143.12905092351</v>
      </c>
      <c r="L834">
        <v>2836.0651742409</v>
      </c>
      <c r="M834">
        <v>63.971158468888802</v>
      </c>
      <c r="N834">
        <v>1.5583795166207399</v>
      </c>
      <c r="O834">
        <v>6.0301211039487796</v>
      </c>
      <c r="P834">
        <v>54.835099579755102</v>
      </c>
      <c r="Q834">
        <v>4.2016135296042999E-2</v>
      </c>
    </row>
    <row r="835" spans="1:17" hidden="1" x14ac:dyDescent="0.3">
      <c r="A835" t="s">
        <v>1818</v>
      </c>
      <c r="B835" t="s">
        <v>1819</v>
      </c>
      <c r="C835" t="s">
        <v>3159</v>
      </c>
      <c r="D835" t="s">
        <v>274</v>
      </c>
      <c r="E835">
        <v>4229.3362950299997</v>
      </c>
      <c r="F835">
        <v>3492.3</v>
      </c>
      <c r="G835">
        <v>15.302638220399301</v>
      </c>
      <c r="H835">
        <v>14.076314993391801</v>
      </c>
      <c r="I835">
        <v>94.895976649725498</v>
      </c>
      <c r="J835">
        <v>0.67828949033597397</v>
      </c>
      <c r="K835">
        <v>2916.0131891269998</v>
      </c>
      <c r="L835">
        <v>2358.94824810808</v>
      </c>
      <c r="M835">
        <v>65.766470619621501</v>
      </c>
      <c r="N835">
        <v>0.56678476618567497</v>
      </c>
      <c r="O835">
        <v>4.0861323483091203</v>
      </c>
      <c r="P835">
        <v>131.485102575149</v>
      </c>
      <c r="Q835">
        <v>0.11430430724736899</v>
      </c>
    </row>
    <row r="836" spans="1:17" x14ac:dyDescent="0.3">
      <c r="A836" t="s">
        <v>1820</v>
      </c>
      <c r="B836" t="s">
        <v>1821</v>
      </c>
      <c r="C836" t="s">
        <v>3151</v>
      </c>
      <c r="D836" t="s">
        <v>124</v>
      </c>
      <c r="E836">
        <v>4188.4225267499996</v>
      </c>
      <c r="F836">
        <v>885.5</v>
      </c>
      <c r="G836">
        <v>20.937093785411001</v>
      </c>
      <c r="H836">
        <v>-0.17807749777935999</v>
      </c>
      <c r="I836">
        <v>12.683549604337699</v>
      </c>
      <c r="J836">
        <v>9.0626825870228007</v>
      </c>
      <c r="K836">
        <v>866.86104971324596</v>
      </c>
      <c r="L836">
        <v>781.37256170900002</v>
      </c>
      <c r="M836">
        <v>48.682398624754804</v>
      </c>
      <c r="N836">
        <v>0.53908957533707402</v>
      </c>
      <c r="O836">
        <v>9.9491812535290798</v>
      </c>
      <c r="P836">
        <v>64.270475837120799</v>
      </c>
      <c r="Q836">
        <v>-4.5010878853819998E-2</v>
      </c>
    </row>
    <row r="837" spans="1:17" hidden="1" x14ac:dyDescent="0.3">
      <c r="A837" t="s">
        <v>1822</v>
      </c>
      <c r="B837" t="s">
        <v>1823</v>
      </c>
      <c r="C837" t="s">
        <v>3159</v>
      </c>
      <c r="D837" t="s">
        <v>46</v>
      </c>
      <c r="E837">
        <v>4188.1370580000003</v>
      </c>
      <c r="F837">
        <v>2183.3000000000002</v>
      </c>
      <c r="G837">
        <v>447.756876042101</v>
      </c>
      <c r="H837">
        <v>-3.7221004392400698</v>
      </c>
      <c r="I837">
        <v>174.63176647124899</v>
      </c>
      <c r="J837">
        <v>3.6365118946456602E-2</v>
      </c>
      <c r="K837">
        <v>2169.4736044638898</v>
      </c>
      <c r="L837">
        <v>1497.40202376502</v>
      </c>
      <c r="M837">
        <v>51.577841385665799</v>
      </c>
      <c r="N837">
        <v>0.588062581571273</v>
      </c>
      <c r="O837">
        <v>36.673842348738098</v>
      </c>
      <c r="P837">
        <v>676.97508896797103</v>
      </c>
    </row>
    <row r="838" spans="1:17" x14ac:dyDescent="0.3">
      <c r="A838" t="s">
        <v>1824</v>
      </c>
      <c r="B838" t="s">
        <v>1825</v>
      </c>
      <c r="C838" t="s">
        <v>3158</v>
      </c>
      <c r="D838" t="s">
        <v>490</v>
      </c>
      <c r="E838">
        <v>4173.63063453</v>
      </c>
      <c r="F838">
        <v>364.35</v>
      </c>
      <c r="G838">
        <v>-19.636590110174801</v>
      </c>
      <c r="H838">
        <v>-6.5427172600080601</v>
      </c>
      <c r="I838">
        <v>-14.4585839468039</v>
      </c>
      <c r="J838">
        <v>-7.1393135681683706E-2</v>
      </c>
      <c r="K838">
        <v>369.198781694682</v>
      </c>
      <c r="L838">
        <v>359.2485976264</v>
      </c>
      <c r="M838">
        <v>45.830831445157102</v>
      </c>
      <c r="N838">
        <v>0.61547209519403301</v>
      </c>
      <c r="O838">
        <v>25.936599423631101</v>
      </c>
      <c r="P838">
        <v>29.408630793819899</v>
      </c>
      <c r="Q838">
        <v>0.10545680221958501</v>
      </c>
    </row>
    <row r="839" spans="1:17" x14ac:dyDescent="0.3">
      <c r="A839" t="s">
        <v>1826</v>
      </c>
      <c r="B839" t="s">
        <v>1827</v>
      </c>
      <c r="C839" t="s">
        <v>3142</v>
      </c>
      <c r="D839" t="s">
        <v>274</v>
      </c>
      <c r="E839">
        <v>4152.4391181000001</v>
      </c>
      <c r="F839">
        <v>2443.35</v>
      </c>
      <c r="G839">
        <v>80.097202626479699</v>
      </c>
      <c r="H839">
        <v>-0.86522411275044997</v>
      </c>
      <c r="I839">
        <v>46.587338211158098</v>
      </c>
      <c r="J839">
        <v>-4.4486770863697096</v>
      </c>
      <c r="K839">
        <v>2407.5161347103699</v>
      </c>
      <c r="L839">
        <v>1913.2036739515399</v>
      </c>
      <c r="M839">
        <v>33.3956805605048</v>
      </c>
      <c r="N839">
        <v>0.46111398421808703</v>
      </c>
      <c r="O839">
        <v>14.5967626414553</v>
      </c>
      <c r="P839">
        <v>120.469208211143</v>
      </c>
      <c r="Q839">
        <v>1.4110324862928E-2</v>
      </c>
    </row>
    <row r="840" spans="1:17" hidden="1" x14ac:dyDescent="0.3">
      <c r="A840" t="s">
        <v>1828</v>
      </c>
      <c r="B840" t="s">
        <v>1829</v>
      </c>
      <c r="C840" t="s">
        <v>3159</v>
      </c>
      <c r="D840" t="s">
        <v>528</v>
      </c>
      <c r="E840">
        <v>4094.7181879499999</v>
      </c>
      <c r="F840">
        <v>3370.9</v>
      </c>
      <c r="G840">
        <v>32.477011508189499</v>
      </c>
      <c r="H840">
        <v>7.4386101280287003</v>
      </c>
      <c r="I840">
        <v>32.784042041238102</v>
      </c>
      <c r="J840">
        <v>-1.9115116565847701</v>
      </c>
      <c r="K840">
        <v>3067.9286134918998</v>
      </c>
      <c r="L840">
        <v>2629.2744275274799</v>
      </c>
      <c r="M840">
        <v>62.095421016037797</v>
      </c>
      <c r="N840">
        <v>1.3394111907739199</v>
      </c>
      <c r="O840">
        <v>2.9398676911210599</v>
      </c>
      <c r="P840">
        <v>75.723296668925599</v>
      </c>
      <c r="Q840">
        <v>8.8066728405024997E-2</v>
      </c>
    </row>
    <row r="841" spans="1:17" hidden="1" x14ac:dyDescent="0.3">
      <c r="A841" t="s">
        <v>1830</v>
      </c>
      <c r="B841" t="s">
        <v>1831</v>
      </c>
      <c r="C841" t="s">
        <v>3159</v>
      </c>
      <c r="D841" t="s">
        <v>271</v>
      </c>
      <c r="E841">
        <v>4081.7403250000002</v>
      </c>
      <c r="F841">
        <v>445.25</v>
      </c>
      <c r="G841">
        <v>139.05745358671101</v>
      </c>
      <c r="H841">
        <v>40.407635364934499</v>
      </c>
      <c r="I841">
        <v>142.988122260827</v>
      </c>
      <c r="J841">
        <v>19.360374036138499</v>
      </c>
      <c r="K841">
        <v>335.72193537938699</v>
      </c>
      <c r="L841">
        <v>247.142683681059</v>
      </c>
      <c r="M841">
        <v>68.177872826320495</v>
      </c>
      <c r="N841">
        <v>0.93899488671869302</v>
      </c>
      <c r="O841">
        <v>7.8495227400336702</v>
      </c>
      <c r="P841">
        <v>198.825503355704</v>
      </c>
      <c r="Q841">
        <v>0.17437342717190699</v>
      </c>
    </row>
    <row r="842" spans="1:17" x14ac:dyDescent="0.3">
      <c r="A842" t="s">
        <v>1832</v>
      </c>
      <c r="B842" t="s">
        <v>1833</v>
      </c>
      <c r="C842" t="s">
        <v>3155</v>
      </c>
      <c r="D842" t="s">
        <v>257</v>
      </c>
      <c r="E842">
        <v>4080.5167974719998</v>
      </c>
      <c r="F842">
        <v>175.52</v>
      </c>
      <c r="G842">
        <v>-6.0874976498437299</v>
      </c>
      <c r="H842">
        <v>0.98636613328275002</v>
      </c>
      <c r="I842">
        <v>15.7775822623745</v>
      </c>
      <c r="J842">
        <v>-0.312562223004621</v>
      </c>
      <c r="K842">
        <v>162.05932954708501</v>
      </c>
      <c r="L842">
        <v>148.86628976444399</v>
      </c>
      <c r="M842">
        <v>63.481651486170698</v>
      </c>
      <c r="N842">
        <v>0.84236952776942597</v>
      </c>
      <c r="O842">
        <v>4.9737921604375401</v>
      </c>
      <c r="P842">
        <v>56.644355198572001</v>
      </c>
      <c r="Q842">
        <v>9.7551002853109997E-3</v>
      </c>
    </row>
    <row r="843" spans="1:17" hidden="1" x14ac:dyDescent="0.3">
      <c r="A843" t="s">
        <v>1834</v>
      </c>
      <c r="B843" t="s">
        <v>1835</v>
      </c>
      <c r="C843" t="s">
        <v>3159</v>
      </c>
      <c r="D843" t="s">
        <v>118</v>
      </c>
      <c r="E843">
        <v>4067.7096586500002</v>
      </c>
      <c r="F843">
        <v>326.45</v>
      </c>
      <c r="G843">
        <v>-35.809132154737497</v>
      </c>
      <c r="H843">
        <v>-7.6287847241081703</v>
      </c>
      <c r="I843">
        <v>-20.854710176369402</v>
      </c>
      <c r="J843">
        <v>-0.99796656225510405</v>
      </c>
      <c r="K843">
        <v>335.82027089226801</v>
      </c>
      <c r="M843">
        <v>38.172854961863898</v>
      </c>
      <c r="N843">
        <v>1.15463510635638</v>
      </c>
      <c r="O843">
        <v>20.340021442793699</v>
      </c>
      <c r="P843">
        <v>8.4371366882577608</v>
      </c>
    </row>
    <row r="844" spans="1:17" x14ac:dyDescent="0.3">
      <c r="A844" t="s">
        <v>1836</v>
      </c>
      <c r="B844" t="s">
        <v>1837</v>
      </c>
      <c r="C844" t="s">
        <v>3146</v>
      </c>
      <c r="D844" t="s">
        <v>250</v>
      </c>
      <c r="E844">
        <v>4060.888149335</v>
      </c>
      <c r="F844">
        <v>481.15</v>
      </c>
      <c r="G844">
        <v>-26.3006856505943</v>
      </c>
      <c r="H844">
        <v>-2.7150906838764199</v>
      </c>
      <c r="I844">
        <v>-18.286871802079499</v>
      </c>
      <c r="J844">
        <v>-2.7152024870310099</v>
      </c>
      <c r="K844">
        <v>491.32851818814999</v>
      </c>
      <c r="L844">
        <v>503.31623200135101</v>
      </c>
      <c r="M844">
        <v>40.7290522797691</v>
      </c>
      <c r="N844">
        <v>1.4099453378275699</v>
      </c>
      <c r="O844">
        <v>45.276940662994903</v>
      </c>
      <c r="P844">
        <v>7.6398210290827597</v>
      </c>
    </row>
    <row r="845" spans="1:17" hidden="1" x14ac:dyDescent="0.3">
      <c r="A845" t="s">
        <v>1838</v>
      </c>
      <c r="B845" t="s">
        <v>1839</v>
      </c>
      <c r="C845" t="s">
        <v>3159</v>
      </c>
      <c r="D845" t="s">
        <v>1050</v>
      </c>
      <c r="E845">
        <v>4060.8879999999999</v>
      </c>
      <c r="F845">
        <v>118</v>
      </c>
      <c r="G845">
        <v>-24.090508422765598</v>
      </c>
      <c r="I845">
        <v>-7.3514524456075101</v>
      </c>
      <c r="K845">
        <v>104.378999999999</v>
      </c>
      <c r="M845">
        <v>99.990560428137201</v>
      </c>
      <c r="N845">
        <v>1</v>
      </c>
      <c r="O845">
        <v>0</v>
      </c>
      <c r="P845">
        <v>5.3571428571428603</v>
      </c>
    </row>
    <row r="846" spans="1:17" hidden="1" x14ac:dyDescent="0.3">
      <c r="A846" t="s">
        <v>1840</v>
      </c>
      <c r="B846" t="s">
        <v>1841</v>
      </c>
      <c r="C846" t="s">
        <v>3159</v>
      </c>
      <c r="D846" t="s">
        <v>983</v>
      </c>
      <c r="E846">
        <v>4059.9260206199901</v>
      </c>
      <c r="F846">
        <v>166.89</v>
      </c>
      <c r="G846">
        <v>87.463308917765303</v>
      </c>
      <c r="H846">
        <v>-11.978778403638801</v>
      </c>
      <c r="I846">
        <v>43.381919802017002</v>
      </c>
      <c r="J846">
        <v>-2.3278711960742302</v>
      </c>
      <c r="K846">
        <v>178.333262058489</v>
      </c>
      <c r="L846">
        <v>140.29000768171201</v>
      </c>
      <c r="M846">
        <v>26.8211498383851</v>
      </c>
      <c r="N846">
        <v>0.35295388044704201</v>
      </c>
      <c r="O846">
        <v>34.100305590508697</v>
      </c>
      <c r="P846">
        <v>147.67252040563901</v>
      </c>
    </row>
    <row r="847" spans="1:17" hidden="1" x14ac:dyDescent="0.3">
      <c r="A847" t="s">
        <v>1842</v>
      </c>
      <c r="B847" t="s">
        <v>1843</v>
      </c>
      <c r="C847" t="s">
        <v>3159</v>
      </c>
      <c r="D847" t="s">
        <v>776</v>
      </c>
      <c r="E847">
        <v>4058.662264825</v>
      </c>
      <c r="F847">
        <v>872.45</v>
      </c>
      <c r="G847">
        <v>-41.892945699702302</v>
      </c>
      <c r="H847">
        <v>14.953740464065699</v>
      </c>
      <c r="I847">
        <v>-9.1642225104128308</v>
      </c>
      <c r="J847">
        <v>-3.1059511028172699</v>
      </c>
      <c r="K847">
        <v>848.314661944107</v>
      </c>
      <c r="L847">
        <v>887.35430898786603</v>
      </c>
      <c r="M847">
        <v>48.277422384183197</v>
      </c>
      <c r="N847">
        <v>1.2515917474951599</v>
      </c>
      <c r="O847">
        <v>20.786291478021599</v>
      </c>
      <c r="P847">
        <v>21.375904284919301</v>
      </c>
      <c r="Q847">
        <v>-8.4037249955565996E-2</v>
      </c>
    </row>
    <row r="848" spans="1:17" hidden="1" x14ac:dyDescent="0.3">
      <c r="A848" t="s">
        <v>1844</v>
      </c>
      <c r="B848" t="s">
        <v>1845</v>
      </c>
      <c r="C848" t="s">
        <v>3159</v>
      </c>
      <c r="D848" t="s">
        <v>257</v>
      </c>
      <c r="E848">
        <v>4056.2266552999999</v>
      </c>
      <c r="F848">
        <v>329.75</v>
      </c>
      <c r="G848">
        <v>796.17612674839404</v>
      </c>
      <c r="H848">
        <v>10.632958822231201</v>
      </c>
      <c r="I848">
        <v>235.880049020992</v>
      </c>
      <c r="J848">
        <v>22.866969601332698</v>
      </c>
      <c r="K848">
        <v>235.28206214161901</v>
      </c>
      <c r="L848">
        <v>151.88465719845399</v>
      </c>
      <c r="M848">
        <v>87.759969888307594</v>
      </c>
      <c r="N848">
        <v>1.0423974349294201</v>
      </c>
      <c r="O848">
        <v>0</v>
      </c>
      <c r="P848">
        <v>828.61165868769297</v>
      </c>
      <c r="Q848">
        <v>0.29114227232665202</v>
      </c>
    </row>
    <row r="849" spans="1:17" hidden="1" x14ac:dyDescent="0.3">
      <c r="A849" t="s">
        <v>1846</v>
      </c>
      <c r="B849" t="s">
        <v>1847</v>
      </c>
      <c r="C849" t="s">
        <v>3159</v>
      </c>
      <c r="D849" t="s">
        <v>54</v>
      </c>
      <c r="E849">
        <v>4046.111263796</v>
      </c>
      <c r="F849">
        <v>157.57</v>
      </c>
      <c r="G849">
        <v>64.372438739742407</v>
      </c>
      <c r="H849">
        <v>6.1589336347431196</v>
      </c>
      <c r="I849">
        <v>61.630197080506598</v>
      </c>
      <c r="J849">
        <v>0.82699600992710998</v>
      </c>
      <c r="K849">
        <v>143.426691322057</v>
      </c>
      <c r="L849">
        <v>113.090321105854</v>
      </c>
      <c r="M849">
        <v>52.857874611226698</v>
      </c>
      <c r="N849">
        <v>0.64722331794067101</v>
      </c>
      <c r="O849">
        <v>7.2539188931903302</v>
      </c>
      <c r="P849">
        <v>112.50168577208299</v>
      </c>
      <c r="Q849">
        <v>2.2647897395519E-2</v>
      </c>
    </row>
    <row r="850" spans="1:17" hidden="1" x14ac:dyDescent="0.3">
      <c r="A850" t="s">
        <v>1848</v>
      </c>
      <c r="B850" t="s">
        <v>1849</v>
      </c>
      <c r="C850" t="s">
        <v>3159</v>
      </c>
      <c r="D850" t="s">
        <v>127</v>
      </c>
      <c r="E850">
        <v>4026.1818368199902</v>
      </c>
      <c r="F850">
        <v>1229.8</v>
      </c>
      <c r="G850">
        <v>75.990407797824403</v>
      </c>
      <c r="H850">
        <v>31.1096378948438</v>
      </c>
      <c r="I850">
        <v>31.725282870944699</v>
      </c>
      <c r="J850">
        <v>5.40091295430034</v>
      </c>
      <c r="K850">
        <v>995.31946734661904</v>
      </c>
      <c r="L850">
        <v>898.08957137422601</v>
      </c>
      <c r="M850">
        <v>79.631665892392206</v>
      </c>
      <c r="N850">
        <v>2.63481970679653</v>
      </c>
      <c r="O850">
        <v>2.3743698162302902</v>
      </c>
      <c r="P850">
        <v>121.705426356589</v>
      </c>
      <c r="Q850">
        <v>0.14030913595771199</v>
      </c>
    </row>
    <row r="851" spans="1:17" hidden="1" x14ac:dyDescent="0.3">
      <c r="A851" t="s">
        <v>1850</v>
      </c>
      <c r="B851" t="s">
        <v>1851</v>
      </c>
      <c r="C851" t="s">
        <v>3159</v>
      </c>
      <c r="D851" t="s">
        <v>135</v>
      </c>
      <c r="E851">
        <v>4002.9157181300002</v>
      </c>
      <c r="F851">
        <v>331.3</v>
      </c>
      <c r="G851">
        <v>21.462526351245401</v>
      </c>
      <c r="H851">
        <v>-18.949499612934499</v>
      </c>
      <c r="I851">
        <v>41.9886798921573</v>
      </c>
      <c r="J851">
        <v>-9.2626412929708408</v>
      </c>
      <c r="K851">
        <v>390.51779579657898</v>
      </c>
      <c r="M851">
        <v>18.241818877432902</v>
      </c>
      <c r="N851">
        <v>0.34340330090541799</v>
      </c>
      <c r="O851">
        <v>59.975852701478999</v>
      </c>
      <c r="P851">
        <v>95.572609208972807</v>
      </c>
    </row>
    <row r="852" spans="1:17" hidden="1" x14ac:dyDescent="0.3">
      <c r="A852" t="s">
        <v>1852</v>
      </c>
      <c r="B852" t="s">
        <v>1853</v>
      </c>
      <c r="C852" t="s">
        <v>3159</v>
      </c>
      <c r="D852" t="s">
        <v>274</v>
      </c>
      <c r="E852">
        <v>4000.9140284999999</v>
      </c>
      <c r="F852">
        <v>579</v>
      </c>
      <c r="G852">
        <v>41.236709676205599</v>
      </c>
      <c r="H852">
        <v>-2.55651008046231</v>
      </c>
      <c r="I852">
        <v>31.838481724383001</v>
      </c>
      <c r="J852">
        <v>-3.3558042916703998</v>
      </c>
      <c r="K852">
        <v>586.30846451862499</v>
      </c>
      <c r="L852">
        <v>498.068619986263</v>
      </c>
      <c r="M852">
        <v>34.404488928512002</v>
      </c>
      <c r="N852">
        <v>0.59541194441448198</v>
      </c>
      <c r="O852">
        <v>13.126079447322899</v>
      </c>
      <c r="P852">
        <v>84.984025559105405</v>
      </c>
      <c r="Q852">
        <v>5.9338129242538E-2</v>
      </c>
    </row>
    <row r="853" spans="1:17" hidden="1" x14ac:dyDescent="0.3">
      <c r="A853" t="s">
        <v>1854</v>
      </c>
      <c r="B853" t="s">
        <v>1855</v>
      </c>
      <c r="C853" t="s">
        <v>3159</v>
      </c>
      <c r="D853" t="s">
        <v>292</v>
      </c>
      <c r="E853">
        <v>3998.7487071999999</v>
      </c>
      <c r="F853">
        <v>2759.6</v>
      </c>
      <c r="G853">
        <v>606.17474356662399</v>
      </c>
      <c r="H853">
        <v>61.192118637236298</v>
      </c>
      <c r="I853">
        <v>196.18845434501199</v>
      </c>
      <c r="J853">
        <v>13.4867575048865</v>
      </c>
      <c r="K853">
        <v>2048.2311460565802</v>
      </c>
      <c r="L853">
        <v>1350.0543415750301</v>
      </c>
      <c r="M853">
        <v>77.399413753350899</v>
      </c>
      <c r="N853">
        <v>0.83915204533543597</v>
      </c>
      <c r="O853">
        <v>4.2904768807073603</v>
      </c>
      <c r="P853">
        <v>759.15317559153095</v>
      </c>
      <c r="Q853">
        <v>0.29051038949003899</v>
      </c>
    </row>
    <row r="854" spans="1:17" x14ac:dyDescent="0.3">
      <c r="A854" t="s">
        <v>1856</v>
      </c>
      <c r="B854" t="s">
        <v>1857</v>
      </c>
      <c r="C854" t="s">
        <v>3162</v>
      </c>
      <c r="D854" t="s">
        <v>703</v>
      </c>
      <c r="E854">
        <v>3995.6286894599998</v>
      </c>
      <c r="F854">
        <v>602.75</v>
      </c>
      <c r="G854">
        <v>-42.722559229454802</v>
      </c>
      <c r="H854">
        <v>-0.46716665453795397</v>
      </c>
      <c r="I854">
        <v>-16.9666189544491</v>
      </c>
      <c r="J854">
        <v>-0.39012899019564501</v>
      </c>
      <c r="K854">
        <v>623.09423203797803</v>
      </c>
      <c r="L854">
        <v>635.42012475681202</v>
      </c>
      <c r="M854">
        <v>45.856311815745897</v>
      </c>
      <c r="N854">
        <v>0.316654895147088</v>
      </c>
      <c r="O854">
        <v>35.213604313562797</v>
      </c>
      <c r="P854">
        <v>9.2730239303843298</v>
      </c>
      <c r="Q854">
        <v>0.104686479631868</v>
      </c>
    </row>
    <row r="855" spans="1:17" x14ac:dyDescent="0.3">
      <c r="A855" t="s">
        <v>1858</v>
      </c>
      <c r="B855" t="s">
        <v>1859</v>
      </c>
      <c r="C855" t="s">
        <v>3158</v>
      </c>
      <c r="D855" t="s">
        <v>274</v>
      </c>
      <c r="E855">
        <v>3990.4454061000001</v>
      </c>
      <c r="F855">
        <v>160.35</v>
      </c>
      <c r="G855">
        <v>43.688524893557201</v>
      </c>
      <c r="H855">
        <v>14.427346652927699</v>
      </c>
      <c r="I855">
        <v>67.207515768932097</v>
      </c>
      <c r="J855">
        <v>-0.726855076577826</v>
      </c>
      <c r="K855">
        <v>148.517764003005</v>
      </c>
      <c r="L855">
        <v>119.071516181701</v>
      </c>
      <c r="M855">
        <v>43.994295277153697</v>
      </c>
      <c r="N855">
        <v>1.1221421813558701</v>
      </c>
      <c r="O855">
        <v>10.3835360149672</v>
      </c>
      <c r="P855">
        <v>96.507352941176407</v>
      </c>
      <c r="Q855">
        <v>3.6030804425044E-2</v>
      </c>
    </row>
    <row r="856" spans="1:17" hidden="1" x14ac:dyDescent="0.3">
      <c r="A856" t="s">
        <v>1860</v>
      </c>
      <c r="B856" t="s">
        <v>1861</v>
      </c>
      <c r="C856" t="s">
        <v>3159</v>
      </c>
      <c r="D856" t="s">
        <v>54</v>
      </c>
      <c r="E856">
        <v>3988.4857375000001</v>
      </c>
      <c r="F856">
        <v>570.85</v>
      </c>
      <c r="G856">
        <v>7.2196113949764102</v>
      </c>
      <c r="H856">
        <v>-5.5634649188972602</v>
      </c>
      <c r="I856">
        <v>-1.02857454378224</v>
      </c>
      <c r="J856">
        <v>0.45623687912783201</v>
      </c>
      <c r="K856">
        <v>561.04290490482504</v>
      </c>
      <c r="L856">
        <v>515.50463509707299</v>
      </c>
      <c r="M856">
        <v>43.544878408903699</v>
      </c>
      <c r="N856">
        <v>0.610938398769313</v>
      </c>
      <c r="O856">
        <v>10.536918630112901</v>
      </c>
      <c r="P856">
        <v>44.518987341772103</v>
      </c>
      <c r="Q856">
        <v>7.2004149007063006E-2</v>
      </c>
    </row>
    <row r="857" spans="1:17" x14ac:dyDescent="0.3">
      <c r="A857" t="s">
        <v>1862</v>
      </c>
      <c r="B857" t="s">
        <v>1863</v>
      </c>
      <c r="C857" t="s">
        <v>3154</v>
      </c>
      <c r="D857" t="s">
        <v>1544</v>
      </c>
      <c r="E857">
        <v>3984.9</v>
      </c>
      <c r="F857">
        <v>359</v>
      </c>
      <c r="G857">
        <v>-40.864338734301697</v>
      </c>
      <c r="H857">
        <v>6.1288330823385904</v>
      </c>
      <c r="I857">
        <v>-1.0407077036670001</v>
      </c>
      <c r="J857">
        <v>3.6080488463667799</v>
      </c>
      <c r="K857">
        <v>323.43910254094601</v>
      </c>
      <c r="L857">
        <v>340.34797703930798</v>
      </c>
      <c r="M857">
        <v>83.359073407836206</v>
      </c>
      <c r="N857">
        <v>2.0319711060413699</v>
      </c>
      <c r="O857">
        <v>30</v>
      </c>
      <c r="P857">
        <v>23.622589531680401</v>
      </c>
      <c r="Q857">
        <v>-8.6607460051559993E-3</v>
      </c>
    </row>
    <row r="858" spans="1:17" hidden="1" x14ac:dyDescent="0.3">
      <c r="A858" t="s">
        <v>1864</v>
      </c>
      <c r="B858" t="s">
        <v>1865</v>
      </c>
      <c r="C858" t="s">
        <v>3159</v>
      </c>
      <c r="D858" t="s">
        <v>81</v>
      </c>
      <c r="E858">
        <v>3960.6006314699998</v>
      </c>
      <c r="F858">
        <v>3159.1</v>
      </c>
      <c r="G858">
        <v>43.175403929713298</v>
      </c>
      <c r="H858">
        <v>-10.5330952837501</v>
      </c>
      <c r="I858">
        <v>20.478901721104702</v>
      </c>
      <c r="J858">
        <v>2.3965069931526299</v>
      </c>
      <c r="K858">
        <v>3191.9094439261198</v>
      </c>
      <c r="L858">
        <v>2757.2269479792199</v>
      </c>
      <c r="M858">
        <v>39.627155784406099</v>
      </c>
      <c r="N858">
        <v>0.57292469902851695</v>
      </c>
      <c r="O858">
        <v>14.589598303314199</v>
      </c>
      <c r="P858">
        <v>81.395882977807105</v>
      </c>
      <c r="Q858">
        <v>0.197232877871549</v>
      </c>
    </row>
    <row r="859" spans="1:17" hidden="1" x14ac:dyDescent="0.3">
      <c r="A859" t="s">
        <v>1866</v>
      </c>
      <c r="B859" t="s">
        <v>1867</v>
      </c>
      <c r="C859" t="s">
        <v>3159</v>
      </c>
      <c r="D859" t="s">
        <v>138</v>
      </c>
      <c r="E859">
        <v>3958.8854971999999</v>
      </c>
      <c r="F859">
        <v>439.3</v>
      </c>
      <c r="G859">
        <v>-21.591633305164201</v>
      </c>
      <c r="H859">
        <v>0.47893198508429102</v>
      </c>
      <c r="I859">
        <v>-9.9644963092859893</v>
      </c>
      <c r="J859">
        <v>0.787211019625771</v>
      </c>
      <c r="K859">
        <v>431.25205003985798</v>
      </c>
      <c r="L859">
        <v>424.37405383382901</v>
      </c>
      <c r="M859">
        <v>57.374753955388002</v>
      </c>
      <c r="N859">
        <v>5.3976378023573703</v>
      </c>
      <c r="O859">
        <v>9.0371044844069992</v>
      </c>
      <c r="P859">
        <v>15.301837270341199</v>
      </c>
      <c r="Q859">
        <v>1.5840346113962001E-2</v>
      </c>
    </row>
    <row r="860" spans="1:17" hidden="1" x14ac:dyDescent="0.3">
      <c r="A860" t="s">
        <v>1868</v>
      </c>
      <c r="B860" t="s">
        <v>1869</v>
      </c>
      <c r="C860" t="s">
        <v>3159</v>
      </c>
      <c r="D860" t="s">
        <v>490</v>
      </c>
      <c r="E860">
        <v>3949.3365978000002</v>
      </c>
      <c r="F860">
        <v>1497</v>
      </c>
      <c r="G860">
        <v>-41.300447742610501</v>
      </c>
      <c r="H860">
        <v>-9.4212064519899705</v>
      </c>
      <c r="I860">
        <v>3.0753871627367202</v>
      </c>
      <c r="J860">
        <v>-1.0960285350613399</v>
      </c>
      <c r="K860">
        <v>1558.9537247631699</v>
      </c>
      <c r="L860">
        <v>1516.70536883304</v>
      </c>
      <c r="M860">
        <v>42.350314154896097</v>
      </c>
      <c r="N860">
        <v>0.51471477883349304</v>
      </c>
      <c r="O860">
        <v>24.201736806947199</v>
      </c>
      <c r="P860">
        <v>27.2959183673469</v>
      </c>
      <c r="Q860">
        <v>1.0618855015857E-2</v>
      </c>
    </row>
    <row r="861" spans="1:17" hidden="1" x14ac:dyDescent="0.3">
      <c r="A861" t="s">
        <v>1870</v>
      </c>
      <c r="B861" t="s">
        <v>1871</v>
      </c>
      <c r="C861" t="s">
        <v>3159</v>
      </c>
      <c r="D861" t="s">
        <v>1618</v>
      </c>
      <c r="E861">
        <v>3945.4001275800001</v>
      </c>
      <c r="F861">
        <v>2326.1999999999998</v>
      </c>
      <c r="G861">
        <v>31.760290140696</v>
      </c>
      <c r="H861">
        <v>20.564880342737698</v>
      </c>
      <c r="I861">
        <v>38.126229654734097</v>
      </c>
      <c r="J861">
        <v>2.7348244203024299</v>
      </c>
      <c r="K861">
        <v>2183.0529448942898</v>
      </c>
      <c r="L861">
        <v>1834.7093725055799</v>
      </c>
      <c r="M861">
        <v>44.1865915758043</v>
      </c>
      <c r="N861">
        <v>0.72775932242813302</v>
      </c>
      <c r="O861">
        <v>6.1387670879546201</v>
      </c>
      <c r="P861">
        <v>64.273860386285804</v>
      </c>
      <c r="Q861">
        <v>0.12504921254246901</v>
      </c>
    </row>
    <row r="862" spans="1:17" hidden="1" x14ac:dyDescent="0.3">
      <c r="A862" t="s">
        <v>1872</v>
      </c>
      <c r="B862" t="s">
        <v>1873</v>
      </c>
      <c r="C862" t="s">
        <v>3159</v>
      </c>
      <c r="D862" t="s">
        <v>292</v>
      </c>
      <c r="E862">
        <v>3936.3507359999999</v>
      </c>
      <c r="F862">
        <v>180.45</v>
      </c>
      <c r="G862">
        <v>158.26910679481401</v>
      </c>
      <c r="H862">
        <v>-27.664067273706099</v>
      </c>
      <c r="I862">
        <v>204.22620831183801</v>
      </c>
      <c r="J862">
        <v>-11.157416293665101</v>
      </c>
      <c r="K862">
        <v>205.30923394824899</v>
      </c>
      <c r="L862">
        <v>135.41466989965599</v>
      </c>
      <c r="M862">
        <v>18.719953525194999</v>
      </c>
      <c r="N862">
        <v>0.15101649541272499</v>
      </c>
      <c r="O862">
        <v>44.638403990024898</v>
      </c>
      <c r="P862">
        <v>291.6015625</v>
      </c>
      <c r="Q862">
        <v>0.22218810108376399</v>
      </c>
    </row>
    <row r="863" spans="1:17" x14ac:dyDescent="0.3">
      <c r="A863" t="s">
        <v>1874</v>
      </c>
      <c r="B863" t="s">
        <v>1875</v>
      </c>
      <c r="C863" t="s">
        <v>3158</v>
      </c>
      <c r="D863" t="s">
        <v>274</v>
      </c>
      <c r="E863">
        <v>3936.2903025000001</v>
      </c>
      <c r="F863">
        <v>1271.3499999999999</v>
      </c>
      <c r="G863">
        <v>43.191668036362699</v>
      </c>
      <c r="H863">
        <v>4.9726735165161804</v>
      </c>
      <c r="I863">
        <v>46.953827263098098</v>
      </c>
      <c r="J863">
        <v>-6.1154296065171598</v>
      </c>
      <c r="K863">
        <v>1174.52052311949</v>
      </c>
      <c r="L863">
        <v>944.63692705941003</v>
      </c>
      <c r="M863">
        <v>41.847849524526701</v>
      </c>
      <c r="N863">
        <v>0.66612546492225599</v>
      </c>
      <c r="O863">
        <v>10.1112990128603</v>
      </c>
      <c r="P863">
        <v>104.578003057365</v>
      </c>
      <c r="Q863">
        <v>6.4650403701511996E-2</v>
      </c>
    </row>
    <row r="864" spans="1:17" hidden="1" x14ac:dyDescent="0.3">
      <c r="A864" t="s">
        <v>1876</v>
      </c>
      <c r="B864" t="s">
        <v>1877</v>
      </c>
      <c r="C864" t="s">
        <v>3159</v>
      </c>
      <c r="D864" t="s">
        <v>54</v>
      </c>
      <c r="E864">
        <v>3933.7220226750001</v>
      </c>
      <c r="F864">
        <v>2378.4499999999998</v>
      </c>
      <c r="G864">
        <v>63.4017418721346</v>
      </c>
      <c r="H864">
        <v>4.9563492254133603</v>
      </c>
      <c r="I864">
        <v>52.8434028528699</v>
      </c>
      <c r="J864">
        <v>10.985029258179299</v>
      </c>
      <c r="K864">
        <v>1982.1881398047601</v>
      </c>
      <c r="L864">
        <v>1631.5368820967999</v>
      </c>
      <c r="M864">
        <v>83.564438451643596</v>
      </c>
      <c r="N864">
        <v>0.76713857752833803</v>
      </c>
      <c r="O864">
        <v>0.90605226092623703</v>
      </c>
      <c r="P864">
        <v>108.9016731808</v>
      </c>
      <c r="Q864">
        <v>0.149963385211446</v>
      </c>
    </row>
    <row r="865" spans="1:17" x14ac:dyDescent="0.3">
      <c r="A865" t="s">
        <v>1878</v>
      </c>
      <c r="B865" t="s">
        <v>1879</v>
      </c>
      <c r="C865" t="s">
        <v>3148</v>
      </c>
      <c r="D865" t="s">
        <v>54</v>
      </c>
      <c r="E865">
        <v>3930.8782351999998</v>
      </c>
      <c r="F865">
        <v>392</v>
      </c>
      <c r="G865">
        <v>6.3944598856602797</v>
      </c>
      <c r="H865">
        <v>5.1190048515710904</v>
      </c>
      <c r="I865">
        <v>22.1112817304023</v>
      </c>
      <c r="J865">
        <v>-0.78366277724056299</v>
      </c>
      <c r="K865">
        <v>368.42283050225501</v>
      </c>
      <c r="L865">
        <v>331.44894679181601</v>
      </c>
      <c r="M865">
        <v>53.214756262338803</v>
      </c>
      <c r="N865">
        <v>1.5165324652383001</v>
      </c>
      <c r="O865">
        <v>6.8622448979591599</v>
      </c>
      <c r="P865">
        <v>65.156941226037503</v>
      </c>
      <c r="Q865">
        <v>6.7041168146456998E-2</v>
      </c>
    </row>
    <row r="866" spans="1:17" hidden="1" x14ac:dyDescent="0.3">
      <c r="A866" t="s">
        <v>1880</v>
      </c>
      <c r="B866" t="s">
        <v>1881</v>
      </c>
      <c r="C866" t="s">
        <v>3159</v>
      </c>
      <c r="D866" t="s">
        <v>46</v>
      </c>
      <c r="E866">
        <v>3920.1620892000001</v>
      </c>
      <c r="F866">
        <v>704.8</v>
      </c>
      <c r="G866">
        <v>-24.338870671703699</v>
      </c>
      <c r="H866">
        <v>-4.9605174171854003</v>
      </c>
      <c r="I866">
        <v>-9.3844486933357505</v>
      </c>
      <c r="J866">
        <v>-3.3716676543145101</v>
      </c>
      <c r="K866">
        <v>733.87436061154096</v>
      </c>
      <c r="M866">
        <v>27.5237592689557</v>
      </c>
      <c r="N866">
        <v>0.17893702013020801</v>
      </c>
      <c r="O866">
        <v>27.305618615209902</v>
      </c>
      <c r="P866">
        <v>28.145454545454498</v>
      </c>
    </row>
    <row r="867" spans="1:17" hidden="1" x14ac:dyDescent="0.3">
      <c r="A867" t="s">
        <v>1882</v>
      </c>
      <c r="B867" t="s">
        <v>1883</v>
      </c>
      <c r="C867" t="s">
        <v>3159</v>
      </c>
      <c r="D867" t="s">
        <v>51</v>
      </c>
      <c r="E867">
        <v>3891.8678369999998</v>
      </c>
      <c r="F867">
        <v>286</v>
      </c>
      <c r="G867">
        <v>29.2829675290632</v>
      </c>
      <c r="H867">
        <v>3.4020716262905299</v>
      </c>
      <c r="I867">
        <v>30.618875303024499</v>
      </c>
      <c r="J867">
        <v>-1.03980197635969</v>
      </c>
      <c r="K867">
        <v>256.97682755495299</v>
      </c>
      <c r="L867">
        <v>225.90542975578899</v>
      </c>
      <c r="M867">
        <v>62.9840204953612</v>
      </c>
      <c r="N867">
        <v>1.5016860118994899</v>
      </c>
      <c r="O867">
        <v>4.3181818181818201</v>
      </c>
      <c r="P867">
        <v>81.587301587301496</v>
      </c>
      <c r="Q867">
        <v>-5.1230507651890004E-3</v>
      </c>
    </row>
    <row r="868" spans="1:17" hidden="1" x14ac:dyDescent="0.3">
      <c r="A868" t="s">
        <v>1884</v>
      </c>
      <c r="B868" t="s">
        <v>1885</v>
      </c>
      <c r="C868" t="s">
        <v>3159</v>
      </c>
      <c r="D868" t="s">
        <v>364</v>
      </c>
      <c r="E868">
        <v>3876.7017314499999</v>
      </c>
      <c r="F868">
        <v>262.75</v>
      </c>
      <c r="G868">
        <v>103.76158780959</v>
      </c>
      <c r="H868">
        <v>22.443225001880698</v>
      </c>
      <c r="I868">
        <v>135.160374875504</v>
      </c>
      <c r="J868">
        <v>3.6346717108142301</v>
      </c>
      <c r="K868">
        <v>213.71389940932099</v>
      </c>
      <c r="L868">
        <v>160.17437450140201</v>
      </c>
      <c r="M868">
        <v>67.2030248758836</v>
      </c>
      <c r="N868">
        <v>1.8375179577398399</v>
      </c>
      <c r="O868">
        <v>7.6308277830637401</v>
      </c>
      <c r="P868">
        <v>176.57894736842101</v>
      </c>
      <c r="Q868">
        <v>0.15928910298999099</v>
      </c>
    </row>
    <row r="869" spans="1:17" x14ac:dyDescent="0.3">
      <c r="A869" t="s">
        <v>1886</v>
      </c>
      <c r="B869" t="s">
        <v>1887</v>
      </c>
      <c r="C869" t="s">
        <v>3160</v>
      </c>
      <c r="D869" t="s">
        <v>407</v>
      </c>
      <c r="E869">
        <v>3856.3638787800001</v>
      </c>
      <c r="F869">
        <v>25.01</v>
      </c>
      <c r="G869">
        <v>-37.5959514684385</v>
      </c>
      <c r="H869">
        <v>46.422395069843297</v>
      </c>
      <c r="I869">
        <v>-0.44079832686694498</v>
      </c>
      <c r="J869">
        <v>11.8914680036956</v>
      </c>
      <c r="K869">
        <v>21.434713274595001</v>
      </c>
      <c r="L869">
        <v>23.788765203202701</v>
      </c>
      <c r="M869">
        <v>68.688528442467799</v>
      </c>
      <c r="N869">
        <v>1.9199726998208699</v>
      </c>
      <c r="O869">
        <v>80.527788884446196</v>
      </c>
      <c r="P869">
        <v>49.760479041916099</v>
      </c>
    </row>
    <row r="870" spans="1:17" hidden="1" x14ac:dyDescent="0.3">
      <c r="A870" t="s">
        <v>1888</v>
      </c>
      <c r="B870" t="s">
        <v>1889</v>
      </c>
      <c r="C870" t="s">
        <v>3159</v>
      </c>
      <c r="D870" t="s">
        <v>533</v>
      </c>
      <c r="E870">
        <v>3820.5264712500002</v>
      </c>
      <c r="F870">
        <v>277.64999999999998</v>
      </c>
      <c r="G870">
        <v>75.453929217058899</v>
      </c>
      <c r="H870">
        <v>9.8233876341968394</v>
      </c>
      <c r="I870">
        <v>69.901494374567903</v>
      </c>
      <c r="J870">
        <v>-2.73530813648004</v>
      </c>
      <c r="K870">
        <v>244.059098945795</v>
      </c>
      <c r="L870">
        <v>195.39516814166899</v>
      </c>
      <c r="M870">
        <v>61.687886975787997</v>
      </c>
      <c r="N870">
        <v>0.86066279525065204</v>
      </c>
      <c r="O870">
        <v>5.4204934269764102</v>
      </c>
      <c r="P870">
        <v>120.35714285714199</v>
      </c>
      <c r="Q870">
        <v>0.23092490526046999</v>
      </c>
    </row>
    <row r="871" spans="1:17" hidden="1" x14ac:dyDescent="0.3">
      <c r="A871" t="s">
        <v>1890</v>
      </c>
      <c r="B871" t="s">
        <v>1891</v>
      </c>
      <c r="C871" t="s">
        <v>3159</v>
      </c>
      <c r="D871" t="s">
        <v>521</v>
      </c>
      <c r="E871">
        <v>3795.2229293400001</v>
      </c>
      <c r="F871">
        <v>158.69999999999999</v>
      </c>
      <c r="G871">
        <v>154.079533540379</v>
      </c>
      <c r="H871">
        <v>42.863531121148803</v>
      </c>
      <c r="I871">
        <v>119.13977562456699</v>
      </c>
      <c r="J871">
        <v>22.352602942160502</v>
      </c>
      <c r="K871">
        <v>119.945161655418</v>
      </c>
      <c r="L871">
        <v>94.602265455769597</v>
      </c>
      <c r="M871">
        <v>73.215117325750498</v>
      </c>
      <c r="N871">
        <v>3.1502469412515999</v>
      </c>
      <c r="O871">
        <v>10.1512287334593</v>
      </c>
      <c r="P871">
        <v>216.13545816733</v>
      </c>
      <c r="Q871">
        <v>7.0763879701297994E-2</v>
      </c>
    </row>
    <row r="872" spans="1:17" x14ac:dyDescent="0.3">
      <c r="A872" t="s">
        <v>1892</v>
      </c>
      <c r="B872" t="s">
        <v>1893</v>
      </c>
      <c r="C872" t="s">
        <v>3155</v>
      </c>
      <c r="D872" t="s">
        <v>274</v>
      </c>
      <c r="E872">
        <v>3789.54105033</v>
      </c>
      <c r="F872">
        <v>1207.1500000000001</v>
      </c>
      <c r="G872">
        <v>-25.893282228313701</v>
      </c>
      <c r="H872">
        <v>1.43932012977367</v>
      </c>
      <c r="I872">
        <v>31.174132607742401</v>
      </c>
      <c r="J872">
        <v>-1.0247466474804401</v>
      </c>
      <c r="K872">
        <v>1149.76690985358</v>
      </c>
      <c r="L872">
        <v>1060.6656496963401</v>
      </c>
      <c r="M872">
        <v>42.982741585836997</v>
      </c>
      <c r="N872">
        <v>0.71742181029205299</v>
      </c>
      <c r="O872">
        <v>13.904651451766499</v>
      </c>
      <c r="P872">
        <v>60.600013304064397</v>
      </c>
      <c r="Q872">
        <v>-4.8422137007211999E-2</v>
      </c>
    </row>
    <row r="873" spans="1:17" hidden="1" x14ac:dyDescent="0.3">
      <c r="A873" t="s">
        <v>1894</v>
      </c>
      <c r="B873" t="s">
        <v>1895</v>
      </c>
      <c r="C873" t="s">
        <v>3159</v>
      </c>
      <c r="D873" t="s">
        <v>483</v>
      </c>
      <c r="E873">
        <v>3787.7919960250001</v>
      </c>
      <c r="F873">
        <v>614.65</v>
      </c>
      <c r="G873">
        <v>-37.774826830774899</v>
      </c>
      <c r="H873">
        <v>-9.1836707894518099</v>
      </c>
      <c r="I873">
        <v>-23.651087031504701</v>
      </c>
      <c r="J873">
        <v>-2.1388311921307199</v>
      </c>
      <c r="K873">
        <v>648.94471130980105</v>
      </c>
      <c r="L873">
        <v>677.661190816969</v>
      </c>
      <c r="M873">
        <v>38.187303705556502</v>
      </c>
      <c r="N873">
        <v>0.48001250827370101</v>
      </c>
      <c r="O873">
        <v>34.621329211746499</v>
      </c>
      <c r="P873">
        <v>3.1032458273924299</v>
      </c>
      <c r="Q873">
        <v>0.13543975731897501</v>
      </c>
    </row>
    <row r="874" spans="1:17" hidden="1" x14ac:dyDescent="0.3">
      <c r="A874" t="s">
        <v>1896</v>
      </c>
      <c r="B874" t="s">
        <v>1897</v>
      </c>
      <c r="C874" t="s">
        <v>3159</v>
      </c>
      <c r="D874" t="s">
        <v>127</v>
      </c>
      <c r="E874">
        <v>3786.8645674939999</v>
      </c>
      <c r="F874">
        <v>211.46</v>
      </c>
      <c r="G874">
        <v>31.171248226749299</v>
      </c>
      <c r="H874">
        <v>15.668688627648599</v>
      </c>
      <c r="I874">
        <v>28.441488404541499</v>
      </c>
      <c r="J874">
        <v>-3.2357481384126401</v>
      </c>
      <c r="K874">
        <v>198.745877141553</v>
      </c>
      <c r="L874">
        <v>173.553775819029</v>
      </c>
      <c r="M874">
        <v>46.616848017725502</v>
      </c>
      <c r="N874">
        <v>1.4560699769675101</v>
      </c>
      <c r="O874">
        <v>12.077934361108399</v>
      </c>
      <c r="P874">
        <v>78.597972972972897</v>
      </c>
      <c r="Q874">
        <v>0.110559919373083</v>
      </c>
    </row>
    <row r="875" spans="1:17" x14ac:dyDescent="0.3">
      <c r="A875" t="s">
        <v>1898</v>
      </c>
      <c r="B875" t="s">
        <v>1899</v>
      </c>
      <c r="C875" t="s">
        <v>3146</v>
      </c>
      <c r="D875" t="s">
        <v>177</v>
      </c>
      <c r="E875">
        <v>3779.7519654099901</v>
      </c>
      <c r="F875">
        <v>264.7</v>
      </c>
      <c r="G875">
        <v>-17.219774558928201</v>
      </c>
      <c r="H875">
        <v>-6.02576186293002</v>
      </c>
      <c r="I875">
        <v>9.2395941363646408</v>
      </c>
      <c r="J875">
        <v>3.05703727242269</v>
      </c>
      <c r="K875">
        <v>268.086432652577</v>
      </c>
      <c r="L875">
        <v>245.293557771813</v>
      </c>
      <c r="M875">
        <v>37.7434496158019</v>
      </c>
      <c r="N875">
        <v>0.67910120910355798</v>
      </c>
      <c r="O875">
        <v>9.1613146958821208</v>
      </c>
      <c r="P875">
        <v>32.5156445556946</v>
      </c>
      <c r="Q875">
        <v>-3.2133912590296E-2</v>
      </c>
    </row>
    <row r="876" spans="1:17" hidden="1" x14ac:dyDescent="0.3">
      <c r="A876" t="s">
        <v>1900</v>
      </c>
      <c r="B876" t="s">
        <v>1901</v>
      </c>
      <c r="C876" t="s">
        <v>3159</v>
      </c>
      <c r="D876" t="s">
        <v>21</v>
      </c>
      <c r="E876">
        <v>3771.9086241</v>
      </c>
      <c r="F876">
        <v>701</v>
      </c>
      <c r="G876">
        <v>191.8830649537</v>
      </c>
      <c r="H876">
        <v>24.727586395768299</v>
      </c>
      <c r="I876">
        <v>18.9666114426992</v>
      </c>
      <c r="J876">
        <v>5.7062171197183797</v>
      </c>
      <c r="K876">
        <v>608.23069087958299</v>
      </c>
      <c r="L876">
        <v>488.13745250346398</v>
      </c>
      <c r="M876">
        <v>56.794303180938002</v>
      </c>
      <c r="N876">
        <v>2.18724139107302</v>
      </c>
      <c r="O876">
        <v>8.2738944365192602</v>
      </c>
      <c r="P876">
        <v>233.41260404280601</v>
      </c>
      <c r="Q876">
        <v>0.12410913987767801</v>
      </c>
    </row>
    <row r="877" spans="1:17" x14ac:dyDescent="0.3">
      <c r="A877" t="s">
        <v>1902</v>
      </c>
      <c r="B877" t="s">
        <v>1903</v>
      </c>
      <c r="C877" t="s">
        <v>3144</v>
      </c>
      <c r="D877" t="s">
        <v>24</v>
      </c>
      <c r="E877">
        <v>3767.9025704549999</v>
      </c>
      <c r="F877">
        <v>120.21</v>
      </c>
      <c r="G877">
        <v>-26.2618513227441</v>
      </c>
      <c r="H877">
        <v>-0.80087304367668599</v>
      </c>
      <c r="I877">
        <v>-16.057385258712799</v>
      </c>
      <c r="J877">
        <v>-1.17805314876574</v>
      </c>
      <c r="K877">
        <v>125.27775616911001</v>
      </c>
      <c r="L877">
        <v>127.24545155388</v>
      </c>
      <c r="M877">
        <v>33.162417742532902</v>
      </c>
      <c r="N877">
        <v>0.50046283190242202</v>
      </c>
      <c r="O877">
        <v>35.970385159304499</v>
      </c>
      <c r="P877">
        <v>9.3812556869881494</v>
      </c>
      <c r="Q877">
        <v>1.8782065138503001E-2</v>
      </c>
    </row>
    <row r="878" spans="1:17" x14ac:dyDescent="0.3">
      <c r="A878" t="s">
        <v>1904</v>
      </c>
      <c r="B878" t="s">
        <v>1905</v>
      </c>
      <c r="C878" t="s">
        <v>3143</v>
      </c>
      <c r="D878" t="s">
        <v>21</v>
      </c>
      <c r="E878">
        <v>3752.0450001999998</v>
      </c>
      <c r="F878">
        <v>635.6</v>
      </c>
      <c r="G878">
        <v>-17.331970129188299</v>
      </c>
      <c r="H878">
        <v>11.8190423854117</v>
      </c>
      <c r="I878">
        <v>4.2221583875590598</v>
      </c>
      <c r="J878">
        <v>-5.9474828579252499</v>
      </c>
      <c r="K878">
        <v>618.76458671640705</v>
      </c>
      <c r="L878">
        <v>600.09423208603801</v>
      </c>
      <c r="M878">
        <v>47.044696739180601</v>
      </c>
      <c r="N878">
        <v>2.7431234992873699</v>
      </c>
      <c r="O878">
        <v>24.528005034612899</v>
      </c>
      <c r="P878">
        <v>41.244444444444397</v>
      </c>
      <c r="Q878">
        <v>7.6971780876755005E-2</v>
      </c>
    </row>
    <row r="879" spans="1:17" x14ac:dyDescent="0.3">
      <c r="A879" t="s">
        <v>1906</v>
      </c>
      <c r="B879" t="s">
        <v>1907</v>
      </c>
      <c r="C879" t="s">
        <v>3143</v>
      </c>
      <c r="D879" t="s">
        <v>292</v>
      </c>
      <c r="E879">
        <v>3744.2065206000002</v>
      </c>
      <c r="F879">
        <v>1371.5</v>
      </c>
      <c r="G879">
        <v>40.407629733946798</v>
      </c>
      <c r="H879">
        <v>-1.1163254983740201</v>
      </c>
      <c r="I879">
        <v>5.6252520981537799</v>
      </c>
      <c r="J879">
        <v>0.32883368553930498</v>
      </c>
      <c r="K879">
        <v>1357.64359249678</v>
      </c>
      <c r="L879">
        <v>1224.3674544502901</v>
      </c>
      <c r="M879">
        <v>55.744475911624399</v>
      </c>
      <c r="N879">
        <v>0.237215623693949</v>
      </c>
      <c r="O879">
        <v>3.17170980678089</v>
      </c>
      <c r="P879">
        <v>75.8333333333333</v>
      </c>
      <c r="Q879">
        <v>0.10142317744679701</v>
      </c>
    </row>
    <row r="880" spans="1:17" hidden="1" x14ac:dyDescent="0.3">
      <c r="A880" t="s">
        <v>1908</v>
      </c>
      <c r="B880" t="s">
        <v>1909</v>
      </c>
      <c r="C880" t="s">
        <v>3159</v>
      </c>
      <c r="D880" t="s">
        <v>220</v>
      </c>
      <c r="E880">
        <v>3743.25279249</v>
      </c>
      <c r="F880">
        <v>582.15</v>
      </c>
      <c r="G880">
        <v>128.955594346418</v>
      </c>
      <c r="H880">
        <v>-5.87507028963745</v>
      </c>
      <c r="I880">
        <v>71.574748987150102</v>
      </c>
      <c r="J880">
        <v>-4.9879023996577496</v>
      </c>
      <c r="K880">
        <v>575.17737009738596</v>
      </c>
      <c r="L880">
        <v>420.33889373699799</v>
      </c>
      <c r="M880">
        <v>25.0513374139768</v>
      </c>
      <c r="N880">
        <v>0.28815004964916402</v>
      </c>
      <c r="O880">
        <v>19.213261186979299</v>
      </c>
      <c r="P880">
        <v>225.22346368715</v>
      </c>
      <c r="Q880">
        <v>0.19013770411491099</v>
      </c>
    </row>
    <row r="881" spans="1:17" hidden="1" x14ac:dyDescent="0.3">
      <c r="A881" t="s">
        <v>1910</v>
      </c>
      <c r="B881" t="s">
        <v>1911</v>
      </c>
      <c r="C881" t="s">
        <v>3159</v>
      </c>
      <c r="D881" t="s">
        <v>1912</v>
      </c>
      <c r="E881">
        <v>3740.0174999999999</v>
      </c>
      <c r="F881">
        <v>1471</v>
      </c>
      <c r="G881">
        <v>104.352776584707</v>
      </c>
      <c r="H881">
        <v>-4.2155753705879899</v>
      </c>
      <c r="I881">
        <v>20.0524263610071</v>
      </c>
      <c r="J881">
        <v>-1.9466799328386599</v>
      </c>
      <c r="K881">
        <v>1460.8803027690401</v>
      </c>
      <c r="L881">
        <v>1202.43853898968</v>
      </c>
      <c r="M881">
        <v>29.986657776293701</v>
      </c>
      <c r="N881">
        <v>0.48527763830631099</v>
      </c>
      <c r="O881">
        <v>13.5248130523453</v>
      </c>
      <c r="P881">
        <v>140.713467517591</v>
      </c>
      <c r="Q881">
        <v>3.0403661446315001E-2</v>
      </c>
    </row>
    <row r="882" spans="1:17" hidden="1" x14ac:dyDescent="0.3">
      <c r="A882" t="s">
        <v>1913</v>
      </c>
      <c r="B882" t="s">
        <v>1914</v>
      </c>
      <c r="C882" t="s">
        <v>3159</v>
      </c>
      <c r="D882" t="s">
        <v>81</v>
      </c>
      <c r="E882">
        <v>3736.7580640199999</v>
      </c>
      <c r="F882">
        <v>2736.6</v>
      </c>
      <c r="G882">
        <v>834.39587996198895</v>
      </c>
      <c r="H882">
        <v>24.012966430564902</v>
      </c>
      <c r="I882">
        <v>152.37563557070101</v>
      </c>
      <c r="J882">
        <v>7.2863402782715401</v>
      </c>
      <c r="K882">
        <v>2277.4090367562198</v>
      </c>
      <c r="L882">
        <v>1509.22795081703</v>
      </c>
      <c r="M882">
        <v>59.181931541709702</v>
      </c>
      <c r="N882">
        <v>0.84356238600871203</v>
      </c>
      <c r="O882">
        <v>7.79799751516481</v>
      </c>
      <c r="P882">
        <v>881.38784292630396</v>
      </c>
    </row>
    <row r="883" spans="1:17" hidden="1" x14ac:dyDescent="0.3">
      <c r="A883" t="s">
        <v>1915</v>
      </c>
      <c r="B883" t="s">
        <v>1916</v>
      </c>
      <c r="C883" t="s">
        <v>3159</v>
      </c>
      <c r="D883" t="s">
        <v>111</v>
      </c>
      <c r="E883">
        <v>3735.9947214099998</v>
      </c>
      <c r="F883">
        <v>1090.5999999999999</v>
      </c>
      <c r="G883">
        <v>629.71011983947994</v>
      </c>
      <c r="H883">
        <v>20.211543384212401</v>
      </c>
      <c r="I883">
        <v>180.08281950878799</v>
      </c>
      <c r="J883">
        <v>-3.7863669836668201</v>
      </c>
      <c r="K883">
        <v>934.83736641905602</v>
      </c>
      <c r="L883">
        <v>598.76582017575799</v>
      </c>
      <c r="M883">
        <v>46.3234727525032</v>
      </c>
      <c r="N883">
        <v>1.07304098489279</v>
      </c>
      <c r="O883">
        <v>14.340729873464101</v>
      </c>
      <c r="P883">
        <v>695.18775063798705</v>
      </c>
      <c r="Q883">
        <v>0.19019201224343199</v>
      </c>
    </row>
    <row r="884" spans="1:17" hidden="1" x14ac:dyDescent="0.3">
      <c r="A884" t="s">
        <v>1917</v>
      </c>
      <c r="B884" t="s">
        <v>1918</v>
      </c>
      <c r="C884" t="s">
        <v>3144</v>
      </c>
      <c r="D884" t="s">
        <v>1919</v>
      </c>
      <c r="E884">
        <v>3735.58511946</v>
      </c>
      <c r="F884">
        <v>222.99</v>
      </c>
      <c r="G884">
        <v>-42.031065666217799</v>
      </c>
      <c r="H884">
        <v>-3.85868454429826</v>
      </c>
      <c r="I884">
        <v>-9.4780920726359792</v>
      </c>
      <c r="J884">
        <v>0.261999180504153</v>
      </c>
      <c r="K884">
        <v>230.37471187529599</v>
      </c>
      <c r="M884">
        <v>34.676052596009697</v>
      </c>
      <c r="N884">
        <v>0.61944406352294301</v>
      </c>
      <c r="O884">
        <v>26.0146194896632</v>
      </c>
      <c r="P884">
        <v>13.423194303153601</v>
      </c>
    </row>
    <row r="885" spans="1:17" hidden="1" x14ac:dyDescent="0.3">
      <c r="A885" t="s">
        <v>1920</v>
      </c>
      <c r="B885" t="s">
        <v>1921</v>
      </c>
      <c r="C885" t="s">
        <v>3159</v>
      </c>
      <c r="D885" t="s">
        <v>1050</v>
      </c>
      <c r="E885">
        <v>3730.8735000000001</v>
      </c>
      <c r="F885">
        <v>62.75</v>
      </c>
      <c r="G885">
        <v>-36.312435542218203</v>
      </c>
      <c r="H885">
        <v>-5.1021377016628398</v>
      </c>
      <c r="I885">
        <v>-19.187470540515999</v>
      </c>
      <c r="J885">
        <v>0.39347452240220998</v>
      </c>
      <c r="K885">
        <v>64.450492162680703</v>
      </c>
      <c r="L885">
        <v>66.530436288790995</v>
      </c>
      <c r="M885">
        <v>80.428401478298795</v>
      </c>
      <c r="N885">
        <v>0.79640107934162097</v>
      </c>
      <c r="O885">
        <v>19.027888446215101</v>
      </c>
      <c r="P885">
        <v>1.0629731035593299</v>
      </c>
      <c r="Q885">
        <v>-6.679688381315E-3</v>
      </c>
    </row>
    <row r="886" spans="1:17" hidden="1" x14ac:dyDescent="0.3">
      <c r="A886" t="s">
        <v>1922</v>
      </c>
      <c r="B886" t="s">
        <v>1923</v>
      </c>
      <c r="C886" t="s">
        <v>3159</v>
      </c>
      <c r="D886" t="s">
        <v>54</v>
      </c>
      <c r="E886">
        <v>3728.27609561999</v>
      </c>
      <c r="F886">
        <v>1499.7</v>
      </c>
      <c r="G886">
        <v>149.03746381267101</v>
      </c>
      <c r="H886">
        <v>36.027879048411897</v>
      </c>
      <c r="I886">
        <v>80.281758800708602</v>
      </c>
      <c r="J886">
        <v>7.7755043798028201</v>
      </c>
      <c r="K886">
        <v>1259.00106730893</v>
      </c>
      <c r="L886">
        <v>981.78302262111697</v>
      </c>
      <c r="M886">
        <v>80.598018971878105</v>
      </c>
      <c r="N886">
        <v>0.55810096403026799</v>
      </c>
      <c r="O886">
        <v>1.28692405147696</v>
      </c>
      <c r="P886">
        <v>203.83927063987801</v>
      </c>
      <c r="Q886">
        <v>0.23921454560782399</v>
      </c>
    </row>
    <row r="887" spans="1:17" hidden="1" x14ac:dyDescent="0.3">
      <c r="A887" t="s">
        <v>1924</v>
      </c>
      <c r="B887" t="s">
        <v>1925</v>
      </c>
      <c r="C887" t="s">
        <v>3159</v>
      </c>
      <c r="D887" t="s">
        <v>740</v>
      </c>
      <c r="E887">
        <v>3724.7253936799998</v>
      </c>
      <c r="F887">
        <v>153.72</v>
      </c>
      <c r="G887">
        <v>-1.6767153193173201</v>
      </c>
      <c r="H887">
        <v>-7.3510052255974401E-2</v>
      </c>
      <c r="I887">
        <v>-5.8028159555304804</v>
      </c>
      <c r="J887">
        <v>-2.3982290970971198</v>
      </c>
      <c r="K887">
        <v>157.40413303202999</v>
      </c>
      <c r="L887">
        <v>147.33587799082301</v>
      </c>
      <c r="M887">
        <v>58.331342908403499</v>
      </c>
      <c r="N887">
        <v>0.75089517894962299</v>
      </c>
      <c r="O887">
        <v>13.843351548269499</v>
      </c>
      <c r="P887">
        <v>36.216216216216203</v>
      </c>
      <c r="Q887">
        <v>8.2626113561340003E-3</v>
      </c>
    </row>
    <row r="888" spans="1:17" hidden="1" x14ac:dyDescent="0.3">
      <c r="A888" t="s">
        <v>1926</v>
      </c>
      <c r="B888" t="s">
        <v>1927</v>
      </c>
      <c r="C888" t="s">
        <v>3159</v>
      </c>
      <c r="D888" t="s">
        <v>54</v>
      </c>
      <c r="E888">
        <v>3716.8051891499999</v>
      </c>
      <c r="F888">
        <v>341.1</v>
      </c>
      <c r="G888">
        <v>193.28850944013701</v>
      </c>
      <c r="H888">
        <v>-7.8980473587394897</v>
      </c>
      <c r="I888">
        <v>18.7698744337901</v>
      </c>
      <c r="J888">
        <v>-2.0320627033120102</v>
      </c>
      <c r="K888">
        <v>335.31467552725502</v>
      </c>
      <c r="L888">
        <v>265.68973433521899</v>
      </c>
      <c r="M888">
        <v>42.126394934507204</v>
      </c>
      <c r="N888">
        <v>0.50135675630397203</v>
      </c>
      <c r="O888">
        <v>14.3066549399003</v>
      </c>
      <c r="P888">
        <v>231.98157280041499</v>
      </c>
      <c r="Q888">
        <v>0.152299415035445</v>
      </c>
    </row>
    <row r="889" spans="1:17" x14ac:dyDescent="0.3">
      <c r="A889" t="s">
        <v>1928</v>
      </c>
      <c r="B889" t="s">
        <v>1929</v>
      </c>
      <c r="C889" t="s">
        <v>3155</v>
      </c>
      <c r="D889" t="s">
        <v>528</v>
      </c>
      <c r="E889">
        <v>3714.60826124</v>
      </c>
      <c r="F889">
        <v>4353.6499999999996</v>
      </c>
      <c r="G889">
        <v>-7.2269718560132299</v>
      </c>
      <c r="H889">
        <v>6.2338046377671503</v>
      </c>
      <c r="I889">
        <v>29.1938201147642</v>
      </c>
      <c r="J889">
        <v>2.1692117159472399</v>
      </c>
      <c r="K889">
        <v>4031.3013233480301</v>
      </c>
      <c r="L889">
        <v>3666.7537585350101</v>
      </c>
      <c r="M889">
        <v>68.518148007241606</v>
      </c>
      <c r="N889">
        <v>0.70322606360284301</v>
      </c>
      <c r="O889">
        <v>1.06232701296613</v>
      </c>
      <c r="P889">
        <v>45.2960218929381</v>
      </c>
      <c r="Q889">
        <v>4.6205456615858002E-2</v>
      </c>
    </row>
    <row r="890" spans="1:17" x14ac:dyDescent="0.3">
      <c r="A890" t="s">
        <v>1930</v>
      </c>
      <c r="B890" t="s">
        <v>1931</v>
      </c>
      <c r="C890" t="s">
        <v>3152</v>
      </c>
      <c r="D890" t="s">
        <v>127</v>
      </c>
      <c r="E890">
        <v>3699.7250479919999</v>
      </c>
      <c r="F890">
        <v>205.29</v>
      </c>
      <c r="G890">
        <v>-30.3087147417972</v>
      </c>
      <c r="H890">
        <v>-15.491353912017001</v>
      </c>
      <c r="I890">
        <v>-6.3869419326839898</v>
      </c>
      <c r="J890">
        <v>-2.2940437044860902</v>
      </c>
      <c r="K890">
        <v>225.99608852074999</v>
      </c>
      <c r="L890">
        <v>214.15379028792299</v>
      </c>
      <c r="M890">
        <v>19.346706050010599</v>
      </c>
      <c r="N890">
        <v>0.42243004722787603</v>
      </c>
      <c r="O890">
        <v>33.932485751863197</v>
      </c>
      <c r="P890">
        <v>29.0726186733731</v>
      </c>
      <c r="Q890">
        <v>8.4727739240503003E-2</v>
      </c>
    </row>
    <row r="891" spans="1:17" hidden="1" x14ac:dyDescent="0.3">
      <c r="A891" t="s">
        <v>1932</v>
      </c>
      <c r="B891" t="s">
        <v>1933</v>
      </c>
      <c r="C891" t="s">
        <v>3159</v>
      </c>
      <c r="D891" t="s">
        <v>364</v>
      </c>
      <c r="E891">
        <v>3699.0605261999999</v>
      </c>
      <c r="F891">
        <v>1118</v>
      </c>
      <c r="G891">
        <v>42.901870661215298</v>
      </c>
      <c r="H891">
        <v>32.7397349953646</v>
      </c>
      <c r="I891">
        <v>52.925301554834498</v>
      </c>
      <c r="J891">
        <v>-7.9423881328984898</v>
      </c>
      <c r="K891">
        <v>921.64996967460502</v>
      </c>
      <c r="L891">
        <v>750.24865584090105</v>
      </c>
      <c r="M891">
        <v>53.811649513371002</v>
      </c>
      <c r="N891">
        <v>2.0205809576313398</v>
      </c>
      <c r="O891">
        <v>21.645796064400699</v>
      </c>
      <c r="P891">
        <v>118.487394957983</v>
      </c>
      <c r="Q891">
        <v>4.6837174233750004E-3</v>
      </c>
    </row>
    <row r="892" spans="1:17" hidden="1" x14ac:dyDescent="0.3">
      <c r="A892" t="s">
        <v>1934</v>
      </c>
      <c r="B892" t="s">
        <v>1935</v>
      </c>
      <c r="C892" t="s">
        <v>3159</v>
      </c>
      <c r="D892" t="s">
        <v>483</v>
      </c>
      <c r="E892">
        <v>3697.1991902699901</v>
      </c>
      <c r="F892">
        <v>583.95000000000005</v>
      </c>
      <c r="G892">
        <v>24.784966799004501</v>
      </c>
      <c r="H892">
        <v>1.20256696550384</v>
      </c>
      <c r="I892">
        <v>46.073395619193001</v>
      </c>
      <c r="J892">
        <v>3.4521899406460501</v>
      </c>
      <c r="K892">
        <v>555.13151102030702</v>
      </c>
      <c r="L892">
        <v>481.76224515429197</v>
      </c>
      <c r="M892">
        <v>64.780785260819798</v>
      </c>
      <c r="N892">
        <v>3.3652517017189298</v>
      </c>
      <c r="O892">
        <v>5.9851014641664397</v>
      </c>
      <c r="P892">
        <v>77.492401215805501</v>
      </c>
      <c r="Q892">
        <v>-3.9150349227047E-2</v>
      </c>
    </row>
    <row r="893" spans="1:17" hidden="1" x14ac:dyDescent="0.3">
      <c r="A893" t="s">
        <v>1936</v>
      </c>
      <c r="B893" t="s">
        <v>1937</v>
      </c>
      <c r="C893" t="s">
        <v>3159</v>
      </c>
      <c r="D893" t="s">
        <v>81</v>
      </c>
      <c r="E893">
        <v>3692.8154543999999</v>
      </c>
      <c r="F893">
        <v>1633.2</v>
      </c>
      <c r="G893">
        <v>195.934762629651</v>
      </c>
      <c r="H893">
        <v>21.635795859616302</v>
      </c>
      <c r="I893">
        <v>103.119467730693</v>
      </c>
      <c r="J893">
        <v>14.8191421353698</v>
      </c>
      <c r="K893">
        <v>1319.2050563466601</v>
      </c>
      <c r="L893">
        <v>1048.4457877113</v>
      </c>
      <c r="M893">
        <v>87.508910441780003</v>
      </c>
      <c r="N893">
        <v>3.1014519040996298</v>
      </c>
      <c r="O893">
        <v>2.6206220915993002</v>
      </c>
      <c r="P893">
        <v>238.83817427385799</v>
      </c>
      <c r="Q893">
        <v>0.18692945064149999</v>
      </c>
    </row>
    <row r="894" spans="1:17" hidden="1" x14ac:dyDescent="0.3">
      <c r="A894" t="s">
        <v>1938</v>
      </c>
      <c r="B894" t="s">
        <v>1939</v>
      </c>
      <c r="C894" t="s">
        <v>3159</v>
      </c>
      <c r="D894" t="s">
        <v>81</v>
      </c>
      <c r="E894">
        <v>3689.7714651000001</v>
      </c>
      <c r="F894">
        <v>345.5</v>
      </c>
      <c r="G894">
        <v>131.92500303075701</v>
      </c>
      <c r="H894">
        <v>66.565317637884107</v>
      </c>
      <c r="I894">
        <v>80.818000312501297</v>
      </c>
      <c r="J894">
        <v>1.50516184547474</v>
      </c>
      <c r="K894">
        <v>244.687627389434</v>
      </c>
      <c r="L894">
        <v>191.27010802118801</v>
      </c>
      <c r="M894">
        <v>73.451402464901705</v>
      </c>
      <c r="N894">
        <v>1.6005156507163001</v>
      </c>
      <c r="O894">
        <v>5.0072358900144804</v>
      </c>
      <c r="P894">
        <v>187.31808731808701</v>
      </c>
      <c r="Q894">
        <v>6.1651580048280002E-2</v>
      </c>
    </row>
    <row r="895" spans="1:17" x14ac:dyDescent="0.3">
      <c r="A895" t="s">
        <v>1940</v>
      </c>
      <c r="B895" t="s">
        <v>1941</v>
      </c>
      <c r="C895" t="s">
        <v>3154</v>
      </c>
      <c r="D895" t="s">
        <v>46</v>
      </c>
      <c r="E895">
        <v>3672.3056408000002</v>
      </c>
      <c r="F895">
        <v>2166.8000000000002</v>
      </c>
      <c r="G895">
        <v>-8.7662453166349898</v>
      </c>
      <c r="H895">
        <v>4.4969953028782097</v>
      </c>
      <c r="I895">
        <v>31.145870588030899</v>
      </c>
      <c r="J895">
        <v>4.5693591537059204</v>
      </c>
      <c r="K895">
        <v>1921.99443753832</v>
      </c>
      <c r="L895">
        <v>1748.0409222742001</v>
      </c>
      <c r="M895">
        <v>89.017254479233699</v>
      </c>
      <c r="N895">
        <v>0.823261941205916</v>
      </c>
      <c r="O895">
        <v>4.5089532951818097</v>
      </c>
      <c r="P895">
        <v>53.239038189533197</v>
      </c>
      <c r="Q895">
        <v>5.9452267007507997E-2</v>
      </c>
    </row>
    <row r="896" spans="1:17" x14ac:dyDescent="0.3">
      <c r="A896" t="s">
        <v>1942</v>
      </c>
      <c r="B896" t="s">
        <v>1943</v>
      </c>
      <c r="C896" t="s">
        <v>3146</v>
      </c>
      <c r="D896" t="s">
        <v>988</v>
      </c>
      <c r="E896">
        <v>3669.78799801999</v>
      </c>
      <c r="F896">
        <v>453.4</v>
      </c>
      <c r="G896">
        <v>-22.722331665305301</v>
      </c>
      <c r="H896">
        <v>13.3832816408993</v>
      </c>
      <c r="I896">
        <v>8.0487711661362304</v>
      </c>
      <c r="J896">
        <v>-3.2336333998897402</v>
      </c>
      <c r="K896">
        <v>422.41843102747799</v>
      </c>
      <c r="L896">
        <v>403.58812586868999</v>
      </c>
      <c r="M896">
        <v>54.624657315246701</v>
      </c>
      <c r="N896">
        <v>2.4459733126776602</v>
      </c>
      <c r="O896">
        <v>10.057344508160501</v>
      </c>
      <c r="P896">
        <v>34.122171276438301</v>
      </c>
      <c r="Q896">
        <v>-3.339485721168E-3</v>
      </c>
    </row>
    <row r="897" spans="1:17" hidden="1" x14ac:dyDescent="0.3">
      <c r="A897" t="s">
        <v>1944</v>
      </c>
      <c r="B897" t="s">
        <v>1945</v>
      </c>
      <c r="C897" t="s">
        <v>3159</v>
      </c>
      <c r="D897" t="s">
        <v>138</v>
      </c>
      <c r="E897">
        <v>3650.0010423599902</v>
      </c>
      <c r="F897">
        <v>78.36</v>
      </c>
      <c r="G897">
        <v>50.671840132686398</v>
      </c>
      <c r="H897">
        <v>-16.770870452304599</v>
      </c>
      <c r="I897">
        <v>65.626262111054402</v>
      </c>
      <c r="J897">
        <v>-5.7962513244471303</v>
      </c>
      <c r="K897">
        <v>86.479276373130602</v>
      </c>
      <c r="M897">
        <v>14.6999615544963</v>
      </c>
      <c r="N897">
        <v>0.231826874779714</v>
      </c>
      <c r="O897">
        <v>38.5273098519652</v>
      </c>
      <c r="P897">
        <v>117.666666666666</v>
      </c>
    </row>
    <row r="898" spans="1:17" x14ac:dyDescent="0.3">
      <c r="A898" t="s">
        <v>1946</v>
      </c>
      <c r="B898" t="s">
        <v>1947</v>
      </c>
      <c r="C898" t="s">
        <v>3155</v>
      </c>
      <c r="D898" t="s">
        <v>541</v>
      </c>
      <c r="E898">
        <v>3647.3485521150001</v>
      </c>
      <c r="F898">
        <v>327.45</v>
      </c>
      <c r="G898">
        <v>-30.348174050592998</v>
      </c>
      <c r="H898">
        <v>-10.404890267033</v>
      </c>
      <c r="I898">
        <v>-0.160427215188679</v>
      </c>
      <c r="J898">
        <v>6.8118764866209103E-2</v>
      </c>
      <c r="K898">
        <v>352.41012152653298</v>
      </c>
      <c r="L898">
        <v>332.98898817625502</v>
      </c>
      <c r="M898">
        <v>32.666826643598803</v>
      </c>
      <c r="N898">
        <v>0.20705780442559801</v>
      </c>
      <c r="O898">
        <v>38.005802412582</v>
      </c>
      <c r="P898">
        <v>39.162770930726701</v>
      </c>
    </row>
    <row r="899" spans="1:17" hidden="1" x14ac:dyDescent="0.3">
      <c r="A899" t="s">
        <v>1948</v>
      </c>
      <c r="B899" t="s">
        <v>1949</v>
      </c>
      <c r="C899" t="s">
        <v>3159</v>
      </c>
      <c r="D899" t="s">
        <v>206</v>
      </c>
      <c r="E899">
        <v>3647.2559512600001</v>
      </c>
      <c r="F899">
        <v>605.95000000000005</v>
      </c>
      <c r="G899">
        <v>23.7287889867724</v>
      </c>
      <c r="H899">
        <v>-6.0970587716867604</v>
      </c>
      <c r="I899">
        <v>12.979955473331399</v>
      </c>
      <c r="J899">
        <v>2.7439070752410002</v>
      </c>
      <c r="K899">
        <v>608.49700924183901</v>
      </c>
      <c r="L899">
        <v>530.55475058328796</v>
      </c>
      <c r="M899">
        <v>40.900380832553502</v>
      </c>
      <c r="N899">
        <v>0.57546849857273996</v>
      </c>
      <c r="O899">
        <v>15.1085073025827</v>
      </c>
      <c r="P899">
        <v>75.485085432956794</v>
      </c>
      <c r="Q899">
        <v>8.2063440202692003E-2</v>
      </c>
    </row>
    <row r="900" spans="1:17" hidden="1" x14ac:dyDescent="0.3">
      <c r="A900" t="s">
        <v>1950</v>
      </c>
      <c r="B900" t="s">
        <v>1951</v>
      </c>
      <c r="C900" t="s">
        <v>3159</v>
      </c>
      <c r="D900" t="s">
        <v>289</v>
      </c>
      <c r="E900">
        <v>3644.858870172</v>
      </c>
      <c r="F900">
        <v>170.82</v>
      </c>
      <c r="G900">
        <v>-41.894233678781603</v>
      </c>
      <c r="H900">
        <v>-7.19365264766589</v>
      </c>
      <c r="I900">
        <v>-18.0484884341117</v>
      </c>
      <c r="J900">
        <v>0.26313336575988999</v>
      </c>
      <c r="K900">
        <v>180.61867461932499</v>
      </c>
      <c r="M900">
        <v>28.011271762398302</v>
      </c>
      <c r="N900">
        <v>0.51860467837642499</v>
      </c>
      <c r="O900">
        <v>37.571712914178597</v>
      </c>
      <c r="P900">
        <v>16.6006825938566</v>
      </c>
    </row>
    <row r="901" spans="1:17" hidden="1" x14ac:dyDescent="0.3">
      <c r="A901" t="s">
        <v>1952</v>
      </c>
      <c r="B901" t="s">
        <v>1953</v>
      </c>
      <c r="C901" t="s">
        <v>3155</v>
      </c>
      <c r="D901" t="s">
        <v>206</v>
      </c>
      <c r="E901">
        <v>3641.98104104</v>
      </c>
      <c r="F901">
        <v>1800.1</v>
      </c>
      <c r="G901">
        <v>-6.7407254012616402</v>
      </c>
      <c r="H901">
        <v>-8.45114120270215</v>
      </c>
      <c r="I901">
        <v>24.2418470745829</v>
      </c>
      <c r="J901">
        <v>3.4010641065157499</v>
      </c>
      <c r="K901">
        <v>1737.8829590067</v>
      </c>
      <c r="M901">
        <v>67.748217788506196</v>
      </c>
      <c r="N901">
        <v>0.88701115755445203</v>
      </c>
      <c r="O901">
        <v>14.2880951058274</v>
      </c>
      <c r="P901">
        <v>49.5223855801976</v>
      </c>
    </row>
    <row r="902" spans="1:17" x14ac:dyDescent="0.3">
      <c r="A902" t="s">
        <v>1954</v>
      </c>
      <c r="B902" t="s">
        <v>1955</v>
      </c>
      <c r="C902" t="s">
        <v>3143</v>
      </c>
      <c r="D902" t="s">
        <v>292</v>
      </c>
      <c r="E902">
        <v>3618.9502050800002</v>
      </c>
      <c r="F902">
        <v>1351.7</v>
      </c>
      <c r="G902">
        <v>4.1877580703403297</v>
      </c>
      <c r="H902">
        <v>9.5649096990528903</v>
      </c>
      <c r="I902">
        <v>-10.253622462589201</v>
      </c>
      <c r="J902">
        <v>-1.9961457604050801</v>
      </c>
      <c r="K902">
        <v>1364.13107806723</v>
      </c>
      <c r="L902">
        <v>1319.31179542358</v>
      </c>
      <c r="M902">
        <v>45.950499910066299</v>
      </c>
      <c r="N902">
        <v>0.47069966759729498</v>
      </c>
      <c r="O902">
        <v>34.8635052156543</v>
      </c>
      <c r="P902">
        <v>40.509355509355501</v>
      </c>
      <c r="Q902">
        <v>8.6502766998691E-2</v>
      </c>
    </row>
    <row r="903" spans="1:17" x14ac:dyDescent="0.3">
      <c r="A903" t="s">
        <v>1956</v>
      </c>
      <c r="B903" t="s">
        <v>1957</v>
      </c>
      <c r="C903" t="s">
        <v>3161</v>
      </c>
      <c r="D903" t="s">
        <v>1958</v>
      </c>
      <c r="E903">
        <v>3616.3234935</v>
      </c>
      <c r="F903">
        <v>20.43</v>
      </c>
      <c r="G903">
        <v>-15.9759366763807</v>
      </c>
      <c r="H903">
        <v>-7.3254249328719103</v>
      </c>
      <c r="I903">
        <v>-14.7190479048438</v>
      </c>
      <c r="J903">
        <v>-1.0663986412928601</v>
      </c>
      <c r="K903">
        <v>21.6925690965647</v>
      </c>
      <c r="L903">
        <v>21.310403566511901</v>
      </c>
      <c r="M903">
        <v>32.338709902459897</v>
      </c>
      <c r="N903">
        <v>0.62735158094933197</v>
      </c>
      <c r="O903">
        <v>36.808614782183</v>
      </c>
      <c r="P903">
        <v>22.702702702702702</v>
      </c>
      <c r="Q903">
        <v>-5.0823129811970999E-2</v>
      </c>
    </row>
    <row r="904" spans="1:17" hidden="1" x14ac:dyDescent="0.3">
      <c r="A904" t="s">
        <v>1959</v>
      </c>
      <c r="B904" t="s">
        <v>1960</v>
      </c>
      <c r="C904" t="s">
        <v>3159</v>
      </c>
      <c r="D904" t="s">
        <v>127</v>
      </c>
      <c r="E904">
        <v>3614.1302169699902</v>
      </c>
      <c r="F904">
        <v>20.93</v>
      </c>
      <c r="G904">
        <v>74.280955940654906</v>
      </c>
      <c r="H904">
        <v>6.3536737301255304</v>
      </c>
      <c r="I904">
        <v>-14.6303393179608</v>
      </c>
      <c r="J904">
        <v>9.4968819115928902</v>
      </c>
      <c r="K904">
        <v>18.505149954095</v>
      </c>
      <c r="L904">
        <v>17.947786599695799</v>
      </c>
      <c r="M904">
        <v>80.8990053490527</v>
      </c>
      <c r="N904">
        <v>2.1110036463328199</v>
      </c>
      <c r="O904">
        <v>62.207357859531797</v>
      </c>
      <c r="P904">
        <v>139.74799541809799</v>
      </c>
      <c r="Q904">
        <v>0.110048715900261</v>
      </c>
    </row>
    <row r="905" spans="1:17" hidden="1" x14ac:dyDescent="0.3">
      <c r="A905" t="s">
        <v>1961</v>
      </c>
      <c r="B905" t="s">
        <v>1962</v>
      </c>
      <c r="C905" t="s">
        <v>3159</v>
      </c>
      <c r="D905" t="s">
        <v>257</v>
      </c>
      <c r="E905">
        <v>3606.57175546999</v>
      </c>
      <c r="F905">
        <v>3555.7</v>
      </c>
      <c r="G905">
        <v>-3.2043015262138801</v>
      </c>
      <c r="H905">
        <v>-8.9422887144688197</v>
      </c>
      <c r="I905">
        <v>40.253247787763797</v>
      </c>
      <c r="J905">
        <v>-3.0375545263274102</v>
      </c>
      <c r="K905">
        <v>3688.85295933213</v>
      </c>
      <c r="L905">
        <v>3068.5907561161698</v>
      </c>
      <c r="M905">
        <v>29.902533268672201</v>
      </c>
      <c r="N905">
        <v>2.3038295614570701</v>
      </c>
      <c r="O905">
        <v>19.385774952892501</v>
      </c>
      <c r="P905">
        <v>64.921150278293098</v>
      </c>
      <c r="Q905">
        <v>0.112050087046438</v>
      </c>
    </row>
    <row r="906" spans="1:17" hidden="1" x14ac:dyDescent="0.3">
      <c r="A906" t="s">
        <v>1963</v>
      </c>
      <c r="B906" t="s">
        <v>1964</v>
      </c>
      <c r="C906" t="s">
        <v>3159</v>
      </c>
      <c r="D906" t="s">
        <v>521</v>
      </c>
      <c r="E906">
        <v>3557.4189289199999</v>
      </c>
      <c r="F906">
        <v>906.8</v>
      </c>
      <c r="G906">
        <v>137.52207500528201</v>
      </c>
      <c r="H906">
        <v>25.230974060487899</v>
      </c>
      <c r="I906">
        <v>43.580719165400701</v>
      </c>
      <c r="J906">
        <v>11.9614072121554</v>
      </c>
      <c r="K906">
        <v>707.35166179785097</v>
      </c>
      <c r="L906">
        <v>573.12805264679105</v>
      </c>
      <c r="M906">
        <v>79.350341974438805</v>
      </c>
      <c r="N906">
        <v>1.4462649683229201</v>
      </c>
      <c r="O906">
        <v>0.738861932068823</v>
      </c>
      <c r="P906">
        <v>193.51027674380899</v>
      </c>
      <c r="Q906">
        <v>0.160742341552256</v>
      </c>
    </row>
    <row r="907" spans="1:17" hidden="1" x14ac:dyDescent="0.3">
      <c r="A907" t="s">
        <v>1965</v>
      </c>
      <c r="B907" t="s">
        <v>1966</v>
      </c>
      <c r="C907" t="s">
        <v>3159</v>
      </c>
      <c r="D907" t="s">
        <v>46</v>
      </c>
      <c r="E907">
        <v>3546.1111919999998</v>
      </c>
      <c r="F907">
        <v>350.2</v>
      </c>
      <c r="G907">
        <v>2208.8520203128601</v>
      </c>
      <c r="H907">
        <v>85.422158141076096</v>
      </c>
      <c r="I907">
        <v>175.01732664497601</v>
      </c>
      <c r="J907">
        <v>27.222028971963901</v>
      </c>
      <c r="K907">
        <v>220.45831390160001</v>
      </c>
      <c r="L907">
        <v>141.482952915949</v>
      </c>
      <c r="M907">
        <v>98.155421138626394</v>
      </c>
      <c r="N907">
        <v>2.8695659065152999</v>
      </c>
      <c r="O907">
        <v>0</v>
      </c>
      <c r="P907">
        <v>2234.6666666666601</v>
      </c>
    </row>
    <row r="908" spans="1:17" hidden="1" x14ac:dyDescent="0.3">
      <c r="A908" t="s">
        <v>1967</v>
      </c>
      <c r="B908" t="s">
        <v>1968</v>
      </c>
      <c r="C908" t="s">
        <v>3159</v>
      </c>
      <c r="D908" t="s">
        <v>1390</v>
      </c>
      <c r="E908">
        <v>3540.78828724499</v>
      </c>
      <c r="F908">
        <v>808.65</v>
      </c>
      <c r="G908">
        <v>-6.4390927665547304</v>
      </c>
      <c r="H908">
        <v>0.57442383204154801</v>
      </c>
      <c r="I908">
        <v>41.227419032504699</v>
      </c>
      <c r="J908">
        <v>1.56532392555307</v>
      </c>
      <c r="K908">
        <v>779.269794523418</v>
      </c>
      <c r="L908">
        <v>678.32235494850204</v>
      </c>
      <c r="M908">
        <v>46.742184351930497</v>
      </c>
      <c r="N908">
        <v>0.728663110548319</v>
      </c>
      <c r="O908">
        <v>21.560625734248401</v>
      </c>
      <c r="P908">
        <v>80.020035618877998</v>
      </c>
      <c r="Q908">
        <v>-3.8238562215123E-2</v>
      </c>
    </row>
    <row r="909" spans="1:17" hidden="1" x14ac:dyDescent="0.3">
      <c r="A909" t="s">
        <v>1969</v>
      </c>
      <c r="B909" t="s">
        <v>1970</v>
      </c>
      <c r="C909" t="s">
        <v>3159</v>
      </c>
      <c r="D909" t="s">
        <v>130</v>
      </c>
      <c r="E909">
        <v>3526.13550915</v>
      </c>
      <c r="F909">
        <v>54.9</v>
      </c>
      <c r="G909">
        <v>59.658326619172797</v>
      </c>
      <c r="H909">
        <v>0.24917019617768599</v>
      </c>
      <c r="I909">
        <v>27.426929276960799</v>
      </c>
      <c r="J909">
        <v>-2.1286541770276002</v>
      </c>
      <c r="K909">
        <v>53.771717107952199</v>
      </c>
      <c r="L909">
        <v>44.661854250626</v>
      </c>
      <c r="M909">
        <v>37.7564197506941</v>
      </c>
      <c r="N909">
        <v>0.92483689136462</v>
      </c>
      <c r="O909">
        <v>23.770491803278698</v>
      </c>
      <c r="P909">
        <v>122.267206477732</v>
      </c>
      <c r="Q909">
        <v>0.11770031027533499</v>
      </c>
    </row>
    <row r="910" spans="1:17" x14ac:dyDescent="0.3">
      <c r="A910" t="s">
        <v>1971</v>
      </c>
      <c r="B910" t="s">
        <v>1972</v>
      </c>
      <c r="C910" t="s">
        <v>3151</v>
      </c>
      <c r="D910" t="s">
        <v>1484</v>
      </c>
      <c r="E910">
        <v>3525.4742631019899</v>
      </c>
      <c r="F910">
        <v>131.66</v>
      </c>
      <c r="G910">
        <v>-54.6278391085986</v>
      </c>
      <c r="H910">
        <v>0.97213969108786302</v>
      </c>
      <c r="I910">
        <v>-11.7186581103718</v>
      </c>
      <c r="J910">
        <v>-0.26461382578095199</v>
      </c>
      <c r="K910">
        <v>131.445932219214</v>
      </c>
      <c r="L910">
        <v>137.98114401669</v>
      </c>
      <c r="M910">
        <v>47.877991842674398</v>
      </c>
      <c r="N910">
        <v>0.65043443073624796</v>
      </c>
      <c r="O910">
        <v>41.994531368676803</v>
      </c>
      <c r="P910">
        <v>26.050741981809399</v>
      </c>
      <c r="Q910">
        <v>-6.9109964022499998E-2</v>
      </c>
    </row>
    <row r="911" spans="1:17" hidden="1" x14ac:dyDescent="0.3">
      <c r="A911" t="s">
        <v>1973</v>
      </c>
      <c r="B911" t="s">
        <v>1974</v>
      </c>
      <c r="C911" t="s">
        <v>3159</v>
      </c>
      <c r="D911" t="s">
        <v>1975</v>
      </c>
      <c r="E911">
        <v>3523.6030467300002</v>
      </c>
      <c r="F911">
        <v>794.3</v>
      </c>
      <c r="G911">
        <v>111.64424751764901</v>
      </c>
      <c r="H911">
        <v>9.9473096671366896</v>
      </c>
      <c r="I911">
        <v>135.893425826494</v>
      </c>
      <c r="J911">
        <v>-2.6831626370832802</v>
      </c>
      <c r="K911">
        <v>688.08667302072001</v>
      </c>
      <c r="M911">
        <v>58.885820201971697</v>
      </c>
      <c r="N911">
        <v>0.38938032161186198</v>
      </c>
      <c r="O911">
        <v>6.6347727558856802</v>
      </c>
      <c r="P911">
        <v>210.51602814698899</v>
      </c>
    </row>
    <row r="912" spans="1:17" x14ac:dyDescent="0.3">
      <c r="A912" t="s">
        <v>1976</v>
      </c>
      <c r="B912" t="s">
        <v>1977</v>
      </c>
      <c r="C912" t="s">
        <v>3149</v>
      </c>
      <c r="D912" t="s">
        <v>206</v>
      </c>
      <c r="E912">
        <v>3496.0715023500002</v>
      </c>
      <c r="F912">
        <v>222.78</v>
      </c>
      <c r="G912">
        <v>-41.268156790232702</v>
      </c>
      <c r="H912">
        <v>2.52637991768797</v>
      </c>
      <c r="I912">
        <v>-18.054558889075</v>
      </c>
      <c r="J912">
        <v>0.33013930204985398</v>
      </c>
      <c r="K912">
        <v>225.580358536001</v>
      </c>
      <c r="L912">
        <v>230.862618541893</v>
      </c>
      <c r="M912">
        <v>38.983106794721699</v>
      </c>
      <c r="N912">
        <v>0.579388505236482</v>
      </c>
      <c r="O912">
        <v>34.213125056109099</v>
      </c>
      <c r="P912">
        <v>16.914195749147201</v>
      </c>
      <c r="Q912">
        <v>1.6474963581977E-2</v>
      </c>
    </row>
    <row r="913" spans="1:17" hidden="1" x14ac:dyDescent="0.3">
      <c r="A913" t="s">
        <v>1978</v>
      </c>
      <c r="B913" t="s">
        <v>1979</v>
      </c>
      <c r="C913" t="s">
        <v>3159</v>
      </c>
      <c r="D913" t="s">
        <v>274</v>
      </c>
      <c r="E913">
        <v>3493.88955996</v>
      </c>
      <c r="F913">
        <v>337.65</v>
      </c>
      <c r="G913">
        <v>25.056667319122099</v>
      </c>
      <c r="H913">
        <v>-16.3065258773455</v>
      </c>
      <c r="I913">
        <v>68.836422777308698</v>
      </c>
      <c r="J913">
        <v>3.8541044436620502</v>
      </c>
      <c r="K913">
        <v>358.01273744154599</v>
      </c>
      <c r="L913">
        <v>287.85527922037602</v>
      </c>
      <c r="M913">
        <v>39.695917743831103</v>
      </c>
      <c r="N913">
        <v>0.432219587362837</v>
      </c>
      <c r="O913">
        <v>35.791500074041103</v>
      </c>
      <c r="P913">
        <v>111.03125</v>
      </c>
      <c r="Q913">
        <v>0.226470531613473</v>
      </c>
    </row>
    <row r="914" spans="1:17" hidden="1" x14ac:dyDescent="0.3">
      <c r="A914" t="s">
        <v>1980</v>
      </c>
      <c r="B914" t="s">
        <v>1981</v>
      </c>
      <c r="C914" t="s">
        <v>3159</v>
      </c>
      <c r="D914" t="s">
        <v>206</v>
      </c>
      <c r="E914">
        <v>3492.3520813999999</v>
      </c>
      <c r="F914">
        <v>2446</v>
      </c>
      <c r="G914">
        <v>90.139090458101194</v>
      </c>
      <c r="H914">
        <v>47.2765654123478</v>
      </c>
      <c r="I914">
        <v>103.67295108393699</v>
      </c>
      <c r="J914">
        <v>17.6532128130019</v>
      </c>
      <c r="K914">
        <v>1790.7943496324499</v>
      </c>
      <c r="L914">
        <v>1428.5207504069101</v>
      </c>
      <c r="M914">
        <v>93.95894640937</v>
      </c>
      <c r="N914">
        <v>1.22467743106942</v>
      </c>
      <c r="O914">
        <v>0.51921504497136595</v>
      </c>
      <c r="P914">
        <v>139.780413684932</v>
      </c>
      <c r="Q914">
        <v>0.15234332203603099</v>
      </c>
    </row>
    <row r="915" spans="1:17" hidden="1" x14ac:dyDescent="0.3">
      <c r="A915" t="s">
        <v>1982</v>
      </c>
      <c r="B915" t="s">
        <v>1983</v>
      </c>
      <c r="C915" t="s">
        <v>3159</v>
      </c>
      <c r="D915" t="s">
        <v>46</v>
      </c>
      <c r="E915">
        <v>3489.7635142199902</v>
      </c>
      <c r="F915">
        <v>918.3</v>
      </c>
      <c r="G915">
        <v>20.454168852337499</v>
      </c>
      <c r="H915">
        <v>-4.6226251922325998</v>
      </c>
      <c r="I915">
        <v>-11.0178759111754</v>
      </c>
      <c r="J915">
        <v>-1.82099283260254</v>
      </c>
      <c r="K915">
        <v>960.28696316507501</v>
      </c>
      <c r="L915">
        <v>903.66708293895499</v>
      </c>
      <c r="M915">
        <v>36.755906364268803</v>
      </c>
      <c r="N915">
        <v>0.99506965271827597</v>
      </c>
      <c r="O915">
        <v>49.842099531743401</v>
      </c>
      <c r="P915">
        <v>53.965237802492602</v>
      </c>
    </row>
    <row r="916" spans="1:17" hidden="1" x14ac:dyDescent="0.3">
      <c r="A916" t="s">
        <v>1984</v>
      </c>
      <c r="B916" t="s">
        <v>1985</v>
      </c>
      <c r="C916" t="s">
        <v>3159</v>
      </c>
      <c r="D916" t="s">
        <v>206</v>
      </c>
      <c r="E916">
        <v>3486.6073992749998</v>
      </c>
      <c r="F916">
        <v>511.55</v>
      </c>
      <c r="G916">
        <v>10.5078053450673</v>
      </c>
      <c r="H916">
        <v>-10.6480376741569</v>
      </c>
      <c r="I916">
        <v>6.5754964693796696</v>
      </c>
      <c r="J916">
        <v>-0.87862970960189302</v>
      </c>
      <c r="K916">
        <v>535.54437992337898</v>
      </c>
      <c r="L916">
        <v>479.16432056028799</v>
      </c>
      <c r="M916">
        <v>30.9243882192666</v>
      </c>
      <c r="N916">
        <v>0.29817745011243901</v>
      </c>
      <c r="O916">
        <v>19.235656338578799</v>
      </c>
      <c r="P916">
        <v>53.919061230630298</v>
      </c>
      <c r="Q916">
        <v>0.144701338090054</v>
      </c>
    </row>
    <row r="917" spans="1:17" hidden="1" x14ac:dyDescent="0.3">
      <c r="A917" t="s">
        <v>1986</v>
      </c>
      <c r="B917" t="s">
        <v>1987</v>
      </c>
      <c r="C917" t="s">
        <v>3159</v>
      </c>
      <c r="D917" t="s">
        <v>27</v>
      </c>
      <c r="E917">
        <v>3485.79</v>
      </c>
      <c r="F917">
        <v>55.33</v>
      </c>
      <c r="G917">
        <v>86.584585891881204</v>
      </c>
      <c r="H917">
        <v>-16.2784595415336</v>
      </c>
      <c r="I917">
        <v>31.742868408073001</v>
      </c>
      <c r="J917">
        <v>-6.6821991867009896</v>
      </c>
      <c r="K917">
        <v>59.563230741205899</v>
      </c>
      <c r="L917">
        <v>45.777946368650198</v>
      </c>
      <c r="M917">
        <v>22.394616299307</v>
      </c>
      <c r="N917">
        <v>0.27694064778012401</v>
      </c>
      <c r="O917">
        <v>84.221941080788</v>
      </c>
      <c r="P917">
        <v>136.95931477516001</v>
      </c>
      <c r="Q917">
        <v>9.7897606523665998E-2</v>
      </c>
    </row>
    <row r="918" spans="1:17" hidden="1" x14ac:dyDescent="0.3">
      <c r="A918" t="s">
        <v>1988</v>
      </c>
      <c r="B918" t="s">
        <v>1989</v>
      </c>
      <c r="C918" t="s">
        <v>3159</v>
      </c>
      <c r="D918" t="s">
        <v>62</v>
      </c>
      <c r="E918">
        <v>3458.5096648079998</v>
      </c>
      <c r="F918">
        <v>228.66</v>
      </c>
      <c r="G918">
        <v>34.8175981140608</v>
      </c>
      <c r="H918">
        <v>2.7810454686266501</v>
      </c>
      <c r="I918">
        <v>20.177024908235499</v>
      </c>
      <c r="J918">
        <v>-2.9106558176469499</v>
      </c>
      <c r="K918">
        <v>229.91425495836799</v>
      </c>
      <c r="L918">
        <v>199.53456173964599</v>
      </c>
      <c r="M918">
        <v>36.8093673430715</v>
      </c>
      <c r="N918">
        <v>0.95381385825960097</v>
      </c>
      <c r="O918">
        <v>18.035511239394701</v>
      </c>
      <c r="P918">
        <v>81.404204680682199</v>
      </c>
      <c r="Q918">
        <v>0.123312018641</v>
      </c>
    </row>
    <row r="919" spans="1:17" hidden="1" x14ac:dyDescent="0.3">
      <c r="A919" t="s">
        <v>1990</v>
      </c>
      <c r="B919" t="s">
        <v>1991</v>
      </c>
      <c r="C919" t="s">
        <v>3159</v>
      </c>
      <c r="D919" t="s">
        <v>24</v>
      </c>
      <c r="E919">
        <v>3454.64174753</v>
      </c>
      <c r="F919">
        <v>415.15</v>
      </c>
      <c r="G919">
        <v>-7.1495041499984699</v>
      </c>
      <c r="H919">
        <v>9.5904666127902196</v>
      </c>
      <c r="I919">
        <v>19.240057667814501</v>
      </c>
      <c r="J919">
        <v>1.02077111032872</v>
      </c>
      <c r="K919">
        <v>359.86571253483498</v>
      </c>
      <c r="L919">
        <v>314.68066045504202</v>
      </c>
      <c r="M919">
        <v>54.113115993769597</v>
      </c>
      <c r="N919">
        <v>1.0869294465347401</v>
      </c>
      <c r="O919">
        <v>12.4894616403709</v>
      </c>
      <c r="P919">
        <v>66.459502806736097</v>
      </c>
      <c r="Q919">
        <v>-3.0882915258602001E-2</v>
      </c>
    </row>
    <row r="920" spans="1:17" x14ac:dyDescent="0.3">
      <c r="A920" t="s">
        <v>1992</v>
      </c>
      <c r="B920" t="s">
        <v>1993</v>
      </c>
      <c r="C920" t="s">
        <v>3161</v>
      </c>
      <c r="D920" t="s">
        <v>1618</v>
      </c>
      <c r="E920">
        <v>3453.822847508</v>
      </c>
      <c r="F920">
        <v>152.68</v>
      </c>
      <c r="G920">
        <v>-29.9402350508173</v>
      </c>
      <c r="H920">
        <v>-8.9168073342684693</v>
      </c>
      <c r="I920">
        <v>-5.9975870127946997</v>
      </c>
      <c r="J920">
        <v>1.15319712026606</v>
      </c>
      <c r="K920">
        <v>156.91685651292099</v>
      </c>
      <c r="L920">
        <v>151.051326188817</v>
      </c>
      <c r="M920">
        <v>35.990337576106803</v>
      </c>
      <c r="N920">
        <v>0.59745640218857299</v>
      </c>
      <c r="O920">
        <v>17.297615928739798</v>
      </c>
      <c r="P920">
        <v>18.356589147286801</v>
      </c>
      <c r="Q920">
        <v>3.3893650097576999E-2</v>
      </c>
    </row>
    <row r="921" spans="1:17" x14ac:dyDescent="0.3">
      <c r="A921" t="s">
        <v>1994</v>
      </c>
      <c r="B921" t="s">
        <v>1995</v>
      </c>
      <c r="C921" t="s">
        <v>3148</v>
      </c>
      <c r="D921" t="s">
        <v>54</v>
      </c>
      <c r="E921">
        <v>3436.5526024000001</v>
      </c>
      <c r="F921">
        <v>372.8</v>
      </c>
      <c r="G921">
        <v>-10.7173941154549</v>
      </c>
      <c r="H921">
        <v>13.043967660938501</v>
      </c>
      <c r="I921">
        <v>0.29064026380466501</v>
      </c>
      <c r="J921">
        <v>3.4735649446254402</v>
      </c>
      <c r="K921">
        <v>344.38393694876697</v>
      </c>
      <c r="L921">
        <v>340.99148375235899</v>
      </c>
      <c r="M921">
        <v>66.027097553611597</v>
      </c>
      <c r="N921">
        <v>1.2912261816259301</v>
      </c>
      <c r="O921">
        <v>11.3197424892703</v>
      </c>
      <c r="P921">
        <v>30.0767620376831</v>
      </c>
      <c r="Q921">
        <v>-7.5689634999072997E-2</v>
      </c>
    </row>
    <row r="922" spans="1:17" x14ac:dyDescent="0.3">
      <c r="A922" t="s">
        <v>1996</v>
      </c>
      <c r="B922" t="s">
        <v>1997</v>
      </c>
      <c r="C922" t="s">
        <v>3155</v>
      </c>
      <c r="D922" t="s">
        <v>533</v>
      </c>
      <c r="E922">
        <v>3429.4917999999998</v>
      </c>
      <c r="F922">
        <v>792.25</v>
      </c>
      <c r="G922">
        <v>-11.8136390870902</v>
      </c>
      <c r="H922">
        <v>-6.1270000968047604</v>
      </c>
      <c r="I922">
        <v>-34.1735531916163</v>
      </c>
      <c r="J922">
        <v>-8.4717524945061307</v>
      </c>
      <c r="K922">
        <v>954.18584882371795</v>
      </c>
      <c r="L922">
        <v>975.70317982479003</v>
      </c>
      <c r="M922">
        <v>29.139056605656201</v>
      </c>
      <c r="N922">
        <v>1.2376864459732599</v>
      </c>
      <c r="O922">
        <v>88.696749763332207</v>
      </c>
      <c r="P922">
        <v>29.304716827158401</v>
      </c>
      <c r="Q922">
        <v>0.158519758021718</v>
      </c>
    </row>
    <row r="923" spans="1:17" hidden="1" x14ac:dyDescent="0.3">
      <c r="A923" t="s">
        <v>1998</v>
      </c>
      <c r="B923" t="s">
        <v>1999</v>
      </c>
      <c r="C923" t="s">
        <v>3159</v>
      </c>
      <c r="D923" t="s">
        <v>364</v>
      </c>
      <c r="E923">
        <v>3429.18957</v>
      </c>
      <c r="F923">
        <v>13363.95</v>
      </c>
      <c r="G923">
        <v>-43.838035906711802</v>
      </c>
      <c r="H923">
        <v>37.337564984265804</v>
      </c>
      <c r="I923">
        <v>-7.6150664245826301</v>
      </c>
      <c r="J923">
        <v>0.31273568543978097</v>
      </c>
      <c r="K923">
        <v>11939.9634582901</v>
      </c>
      <c r="L923">
        <v>12140.9799574143</v>
      </c>
      <c r="M923">
        <v>50.005097527995503</v>
      </c>
      <c r="N923">
        <v>0.76259698414423005</v>
      </c>
      <c r="O923">
        <v>31.516879365756299</v>
      </c>
      <c r="P923">
        <v>46.856593406593397</v>
      </c>
      <c r="Q923">
        <v>-4.6171039661101997E-2</v>
      </c>
    </row>
    <row r="924" spans="1:17" x14ac:dyDescent="0.3">
      <c r="A924" t="s">
        <v>2000</v>
      </c>
      <c r="B924" t="s">
        <v>2001</v>
      </c>
      <c r="C924" t="s">
        <v>3152</v>
      </c>
      <c r="D924" t="s">
        <v>127</v>
      </c>
      <c r="E924">
        <v>3384.00152832</v>
      </c>
      <c r="F924">
        <v>627.20000000000005</v>
      </c>
      <c r="G924">
        <v>30.050164779400699</v>
      </c>
      <c r="H924">
        <v>-10.990850064897799</v>
      </c>
      <c r="I924">
        <v>-6.0999103617357298</v>
      </c>
      <c r="J924">
        <v>-3.2731065422324099</v>
      </c>
      <c r="K924">
        <v>690.331736957261</v>
      </c>
      <c r="L924">
        <v>634.41023358777704</v>
      </c>
      <c r="M924">
        <v>14.346779763377601</v>
      </c>
      <c r="N924">
        <v>0.30403347973400002</v>
      </c>
      <c r="O924">
        <v>40.306122448979501</v>
      </c>
      <c r="P924">
        <v>73.259668508287305</v>
      </c>
      <c r="Q924">
        <v>5.9121543002574002E-2</v>
      </c>
    </row>
    <row r="925" spans="1:17" hidden="1" x14ac:dyDescent="0.3">
      <c r="A925" t="s">
        <v>2002</v>
      </c>
      <c r="B925" t="s">
        <v>2003</v>
      </c>
      <c r="C925" t="s">
        <v>3159</v>
      </c>
      <c r="D925" t="s">
        <v>138</v>
      </c>
      <c r="E925">
        <v>3383.5589277250001</v>
      </c>
      <c r="F925">
        <v>742.75</v>
      </c>
      <c r="G925">
        <v>86.036466024979106</v>
      </c>
      <c r="H925">
        <v>2.5642280657482202</v>
      </c>
      <c r="I925">
        <v>24.715206855744299</v>
      </c>
      <c r="J925">
        <v>1.5000511067905999</v>
      </c>
      <c r="K925">
        <v>718.861709511551</v>
      </c>
      <c r="L925">
        <v>619.70218767528797</v>
      </c>
      <c r="M925">
        <v>56.823368926863502</v>
      </c>
      <c r="N925">
        <v>0.84743635727468403</v>
      </c>
      <c r="O925">
        <v>11.208347357791901</v>
      </c>
      <c r="P925">
        <v>140.37216828478901</v>
      </c>
      <c r="Q925">
        <v>0.179589346815683</v>
      </c>
    </row>
    <row r="926" spans="1:17" hidden="1" x14ac:dyDescent="0.3">
      <c r="A926" t="s">
        <v>2004</v>
      </c>
      <c r="B926" t="s">
        <v>2005</v>
      </c>
      <c r="C926" t="s">
        <v>3159</v>
      </c>
      <c r="D926" t="s">
        <v>490</v>
      </c>
      <c r="E926">
        <v>3372.4843955639999</v>
      </c>
      <c r="F926">
        <v>243.64</v>
      </c>
      <c r="G926">
        <v>22.927722388568601</v>
      </c>
      <c r="H926">
        <v>25.958066739652899</v>
      </c>
      <c r="I926">
        <v>12.2835714294706</v>
      </c>
      <c r="J926">
        <v>0.707770369737583</v>
      </c>
      <c r="K926">
        <v>216.61141484192899</v>
      </c>
      <c r="L926">
        <v>191.96080269260301</v>
      </c>
      <c r="M926">
        <v>58.8057847660276</v>
      </c>
      <c r="N926">
        <v>1.3101514749497101</v>
      </c>
      <c r="O926">
        <v>5.15514693810539</v>
      </c>
      <c r="P926">
        <v>89.455676516329703</v>
      </c>
      <c r="Q926">
        <v>2.9744220708201999E-2</v>
      </c>
    </row>
    <row r="927" spans="1:17" hidden="1" x14ac:dyDescent="0.3">
      <c r="A927" t="s">
        <v>2006</v>
      </c>
      <c r="B927" t="s">
        <v>2007</v>
      </c>
      <c r="C927" t="s">
        <v>3159</v>
      </c>
      <c r="D927" t="s">
        <v>438</v>
      </c>
      <c r="E927">
        <v>3371.6450949999999</v>
      </c>
      <c r="F927">
        <v>191.45</v>
      </c>
      <c r="G927">
        <v>101.966436335075</v>
      </c>
      <c r="H927">
        <v>22.258295107824601</v>
      </c>
      <c r="I927">
        <v>40.963724871197499</v>
      </c>
      <c r="J927">
        <v>-1.3228186332610199</v>
      </c>
      <c r="K927">
        <v>165.237111081634</v>
      </c>
      <c r="L927">
        <v>136.80165270985799</v>
      </c>
      <c r="M927">
        <v>60.534628545932897</v>
      </c>
      <c r="N927">
        <v>1.00101991477148</v>
      </c>
      <c r="O927">
        <v>2.8989292243405602</v>
      </c>
      <c r="P927">
        <v>149.93472584856301</v>
      </c>
      <c r="Q927">
        <v>0.114052065065918</v>
      </c>
    </row>
    <row r="928" spans="1:17" hidden="1" x14ac:dyDescent="0.3">
      <c r="A928" t="s">
        <v>2008</v>
      </c>
      <c r="B928" t="s">
        <v>2009</v>
      </c>
      <c r="C928" t="s">
        <v>3159</v>
      </c>
      <c r="D928" t="s">
        <v>54</v>
      </c>
      <c r="E928">
        <v>3364.6767986200002</v>
      </c>
      <c r="F928">
        <v>784.1</v>
      </c>
      <c r="G928">
        <v>109.467002142986</v>
      </c>
      <c r="H928">
        <v>12.760108697338</v>
      </c>
      <c r="I928">
        <v>89.185698677940707</v>
      </c>
      <c r="J928">
        <v>6.3962985364890601</v>
      </c>
      <c r="K928">
        <v>639.930368536782</v>
      </c>
      <c r="L928">
        <v>496.88892616111798</v>
      </c>
      <c r="M928">
        <v>79.224543990726104</v>
      </c>
      <c r="N928">
        <v>0.39856853210679299</v>
      </c>
      <c r="O928">
        <v>6.3767376609957698E-3</v>
      </c>
      <c r="P928">
        <v>197.51611251350701</v>
      </c>
      <c r="Q928">
        <v>-4.7392543044303001E-2</v>
      </c>
    </row>
    <row r="929" spans="1:17" hidden="1" x14ac:dyDescent="0.3">
      <c r="A929" t="s">
        <v>2010</v>
      </c>
      <c r="B929" t="s">
        <v>2011</v>
      </c>
      <c r="C929" t="s">
        <v>3159</v>
      </c>
      <c r="D929" t="s">
        <v>54</v>
      </c>
      <c r="E929">
        <v>3363.1328635740001</v>
      </c>
      <c r="F929">
        <v>154.22</v>
      </c>
      <c r="G929">
        <v>94.814824318589004</v>
      </c>
      <c r="H929">
        <v>6.9403165937540399</v>
      </c>
      <c r="I929">
        <v>38.216624343755903</v>
      </c>
      <c r="J929">
        <v>6.1640724236147104</v>
      </c>
      <c r="K929">
        <v>135.69127158628501</v>
      </c>
      <c r="L929">
        <v>111.2101391258</v>
      </c>
      <c r="M929">
        <v>66.493877490373507</v>
      </c>
      <c r="N929">
        <v>0.86406848322677898</v>
      </c>
      <c r="O929">
        <v>4.3963169498119496</v>
      </c>
      <c r="P929">
        <v>153.860082304526</v>
      </c>
      <c r="Q929">
        <v>6.4891729511398002E-2</v>
      </c>
    </row>
    <row r="930" spans="1:17" hidden="1" x14ac:dyDescent="0.3">
      <c r="A930" t="s">
        <v>2012</v>
      </c>
      <c r="B930" t="s">
        <v>2013</v>
      </c>
      <c r="C930" t="s">
        <v>3159</v>
      </c>
      <c r="D930" t="s">
        <v>410</v>
      </c>
      <c r="E930">
        <v>3356.9272904999998</v>
      </c>
      <c r="F930">
        <v>4384.1000000000004</v>
      </c>
      <c r="G930">
        <v>18.015936632322401</v>
      </c>
      <c r="H930">
        <v>1.4909931239321701</v>
      </c>
      <c r="I930">
        <v>-5.9912478053635398</v>
      </c>
      <c r="J930">
        <v>-2.6912519278282301</v>
      </c>
      <c r="K930">
        <v>4436.1998081450001</v>
      </c>
      <c r="L930">
        <v>4186.1248874717103</v>
      </c>
      <c r="M930">
        <v>30.563441025454502</v>
      </c>
      <c r="N930">
        <v>0.53950313102289404</v>
      </c>
      <c r="O930">
        <v>16.2610341917383</v>
      </c>
      <c r="P930">
        <v>50.446972426691303</v>
      </c>
      <c r="Q930">
        <v>7.4616963405895007E-2</v>
      </c>
    </row>
    <row r="931" spans="1:17" hidden="1" x14ac:dyDescent="0.3">
      <c r="A931" t="s">
        <v>2014</v>
      </c>
      <c r="B931" t="s">
        <v>2015</v>
      </c>
      <c r="C931" t="s">
        <v>3159</v>
      </c>
      <c r="D931" t="s">
        <v>51</v>
      </c>
      <c r="E931">
        <v>3338.5870831299999</v>
      </c>
      <c r="F931">
        <v>533.65</v>
      </c>
      <c r="G931">
        <v>9.5436288522874193</v>
      </c>
      <c r="H931">
        <v>14.1131333169099</v>
      </c>
      <c r="I931">
        <v>15.6121064694547</v>
      </c>
      <c r="J931">
        <v>2.1688841689107399</v>
      </c>
      <c r="K931">
        <v>513.461071311713</v>
      </c>
      <c r="L931">
        <v>467.91720490451399</v>
      </c>
      <c r="M931">
        <v>67.596096360531305</v>
      </c>
      <c r="N931">
        <v>0.61389474884255002</v>
      </c>
      <c r="O931">
        <v>8.7979012461350994</v>
      </c>
      <c r="P931">
        <v>52.015382424156002</v>
      </c>
      <c r="Q931">
        <v>5.3472409621755999E-2</v>
      </c>
    </row>
    <row r="932" spans="1:17" x14ac:dyDescent="0.3">
      <c r="A932" t="s">
        <v>2016</v>
      </c>
      <c r="B932" t="s">
        <v>2017</v>
      </c>
      <c r="C932" t="s">
        <v>3155</v>
      </c>
      <c r="D932" t="s">
        <v>127</v>
      </c>
      <c r="E932">
        <v>3324.6188954999998</v>
      </c>
      <c r="F932">
        <v>759.75</v>
      </c>
      <c r="G932">
        <v>26.378863261584499</v>
      </c>
      <c r="H932">
        <v>-10.4252423524471</v>
      </c>
      <c r="I932">
        <v>-24.5985156044982</v>
      </c>
      <c r="J932">
        <v>-2.49992884699095</v>
      </c>
      <c r="K932">
        <v>826.29843974846301</v>
      </c>
      <c r="L932">
        <v>766.49068102740796</v>
      </c>
      <c r="M932">
        <v>40.3071677684107</v>
      </c>
      <c r="N932">
        <v>0.70961533170209201</v>
      </c>
      <c r="O932">
        <v>42.546890424481703</v>
      </c>
      <c r="P932">
        <v>79.397874852420301</v>
      </c>
      <c r="Q932">
        <v>6.2439037719846997E-2</v>
      </c>
    </row>
    <row r="933" spans="1:17" x14ac:dyDescent="0.3">
      <c r="A933" t="s">
        <v>2018</v>
      </c>
      <c r="B933" t="s">
        <v>2019</v>
      </c>
      <c r="C933" t="s">
        <v>3158</v>
      </c>
      <c r="D933" t="s">
        <v>274</v>
      </c>
      <c r="E933">
        <v>3322.494494</v>
      </c>
      <c r="F933">
        <v>324.5</v>
      </c>
      <c r="G933">
        <v>15.641325747333299</v>
      </c>
      <c r="H933">
        <v>0.87911960203773298</v>
      </c>
      <c r="I933">
        <v>26.5233488675823</v>
      </c>
      <c r="J933">
        <v>-0.56386545896409102</v>
      </c>
      <c r="K933">
        <v>321.705085282948</v>
      </c>
      <c r="L933">
        <v>275.744404450849</v>
      </c>
      <c r="M933">
        <v>37.2203670405395</v>
      </c>
      <c r="N933">
        <v>0.52024357791667197</v>
      </c>
      <c r="O933">
        <v>11.818181818181801</v>
      </c>
      <c r="P933">
        <v>72.011661807580097</v>
      </c>
      <c r="Q933">
        <v>5.3887907784420002E-3</v>
      </c>
    </row>
    <row r="934" spans="1:17" hidden="1" x14ac:dyDescent="0.3">
      <c r="A934" t="s">
        <v>2020</v>
      </c>
      <c r="B934" t="s">
        <v>2021</v>
      </c>
      <c r="C934" t="s">
        <v>3159</v>
      </c>
      <c r="D934" t="s">
        <v>21</v>
      </c>
      <c r="E934">
        <v>3317.8315200000002</v>
      </c>
      <c r="F934">
        <v>328</v>
      </c>
      <c r="G934">
        <v>-25.9820485756841</v>
      </c>
      <c r="H934">
        <v>7.2158947207034503</v>
      </c>
      <c r="I934">
        <v>26.493209460413802</v>
      </c>
      <c r="J934">
        <v>9.3239031013801696</v>
      </c>
      <c r="K934">
        <v>290.47835397910399</v>
      </c>
      <c r="L934">
        <v>284.69972501069299</v>
      </c>
      <c r="M934">
        <v>83.923130081272106</v>
      </c>
      <c r="N934">
        <v>1.3724549364512399</v>
      </c>
      <c r="O934">
        <v>22.621951219512098</v>
      </c>
      <c r="P934">
        <v>56.227673255536999</v>
      </c>
      <c r="Q934">
        <v>0.1270887750975</v>
      </c>
    </row>
    <row r="935" spans="1:17" x14ac:dyDescent="0.3">
      <c r="A935" t="s">
        <v>2022</v>
      </c>
      <c r="B935" t="s">
        <v>2023</v>
      </c>
      <c r="C935" t="s">
        <v>3156</v>
      </c>
      <c r="D935" t="s">
        <v>407</v>
      </c>
      <c r="E935">
        <v>3315.7566928199999</v>
      </c>
      <c r="F935">
        <v>460.2</v>
      </c>
      <c r="G935">
        <v>-15.1497431435079</v>
      </c>
      <c r="H935">
        <v>-6.2788170974325599</v>
      </c>
      <c r="I935">
        <v>-1.3409478404487301</v>
      </c>
      <c r="J935">
        <v>-3.9888703479418401</v>
      </c>
      <c r="K935">
        <v>491.308420088167</v>
      </c>
      <c r="L935">
        <v>456.24816649756099</v>
      </c>
      <c r="M935">
        <v>22.412508512599899</v>
      </c>
      <c r="N935">
        <v>0.35268454698053298</v>
      </c>
      <c r="O935">
        <v>20.5345501955671</v>
      </c>
      <c r="P935">
        <v>32.222381841689398</v>
      </c>
      <c r="Q935">
        <v>-8.8502986345022003E-2</v>
      </c>
    </row>
    <row r="936" spans="1:17" x14ac:dyDescent="0.3">
      <c r="A936" t="s">
        <v>2024</v>
      </c>
      <c r="B936" t="s">
        <v>2025</v>
      </c>
      <c r="C936" t="s">
        <v>3146</v>
      </c>
      <c r="D936" t="s">
        <v>518</v>
      </c>
      <c r="E936">
        <v>3315.2659285999998</v>
      </c>
      <c r="F936">
        <v>456.1</v>
      </c>
      <c r="G936">
        <v>-14.421313834566901</v>
      </c>
      <c r="H936">
        <v>5.5591298035316701</v>
      </c>
      <c r="I936">
        <v>23.267109840124402</v>
      </c>
      <c r="J936">
        <v>-0.103050841244426</v>
      </c>
      <c r="K936">
        <v>427.80620261483801</v>
      </c>
      <c r="L936">
        <v>377.20610763760902</v>
      </c>
      <c r="M936">
        <v>47.914970683918902</v>
      </c>
      <c r="N936">
        <v>0.41139196478244899</v>
      </c>
      <c r="O936">
        <v>10.721333040999699</v>
      </c>
      <c r="P936">
        <v>54.583968818844198</v>
      </c>
      <c r="Q936">
        <v>4.875126795849E-3</v>
      </c>
    </row>
    <row r="937" spans="1:17" x14ac:dyDescent="0.3">
      <c r="A937" t="s">
        <v>2026</v>
      </c>
      <c r="B937" t="s">
        <v>2027</v>
      </c>
      <c r="C937" t="s">
        <v>3146</v>
      </c>
      <c r="D937" t="s">
        <v>364</v>
      </c>
      <c r="E937">
        <v>3311.5100735199999</v>
      </c>
      <c r="F937">
        <v>2411.25</v>
      </c>
      <c r="G937">
        <v>-5.5348039833705904</v>
      </c>
      <c r="H937">
        <v>1.9423671089518999</v>
      </c>
      <c r="I937">
        <v>26.913680718417002</v>
      </c>
      <c r="J937">
        <v>3.9670371840497398</v>
      </c>
      <c r="K937">
        <v>2148.5064274524598</v>
      </c>
      <c r="L937">
        <v>1954.1990182658001</v>
      </c>
      <c r="M937">
        <v>50.563035589536902</v>
      </c>
      <c r="N937">
        <v>0.89563654391477598</v>
      </c>
      <c r="O937">
        <v>6.1669258683255403</v>
      </c>
      <c r="P937">
        <v>57.495101241018901</v>
      </c>
      <c r="Q937">
        <v>-5.2992948946598999E-2</v>
      </c>
    </row>
    <row r="938" spans="1:17" x14ac:dyDescent="0.3">
      <c r="A938" t="s">
        <v>2028</v>
      </c>
      <c r="B938" t="s">
        <v>2029</v>
      </c>
      <c r="C938" t="s">
        <v>3155</v>
      </c>
      <c r="D938" t="s">
        <v>135</v>
      </c>
      <c r="E938">
        <v>3304.66533957</v>
      </c>
      <c r="F938">
        <v>501.9</v>
      </c>
      <c r="G938">
        <v>-42.746125996302503</v>
      </c>
      <c r="H938">
        <v>5.4120381624234897</v>
      </c>
      <c r="I938">
        <v>-14.368827662945201</v>
      </c>
      <c r="J938">
        <v>-1.60835816369102</v>
      </c>
      <c r="K938">
        <v>511.31118306748999</v>
      </c>
      <c r="L938">
        <v>511.68454182019201</v>
      </c>
      <c r="M938">
        <v>41.722889822145603</v>
      </c>
      <c r="N938">
        <v>1.39815855772352</v>
      </c>
      <c r="O938">
        <v>23.530583781629801</v>
      </c>
      <c r="P938">
        <v>18.094117647058798</v>
      </c>
    </row>
    <row r="939" spans="1:17" hidden="1" x14ac:dyDescent="0.3">
      <c r="A939" t="s">
        <v>2030</v>
      </c>
      <c r="B939" t="s">
        <v>2031</v>
      </c>
      <c r="C939" t="s">
        <v>3159</v>
      </c>
      <c r="D939" t="s">
        <v>220</v>
      </c>
      <c r="E939">
        <v>3281.47495875</v>
      </c>
      <c r="F939">
        <v>247.35</v>
      </c>
      <c r="G939">
        <v>249.242214904729</v>
      </c>
      <c r="H939">
        <v>-16.632467415458802</v>
      </c>
      <c r="I939">
        <v>139.49402663671299</v>
      </c>
      <c r="J939">
        <v>-2.71786525330764</v>
      </c>
      <c r="K939">
        <v>237.178753477513</v>
      </c>
      <c r="L939">
        <v>156.69956998484801</v>
      </c>
      <c r="M939">
        <v>35.206864378256498</v>
      </c>
      <c r="N939">
        <v>0.29529066820511202</v>
      </c>
      <c r="O939">
        <v>24.519911057206301</v>
      </c>
      <c r="P939">
        <v>348.91107078039897</v>
      </c>
      <c r="Q939">
        <v>0.15958680400929701</v>
      </c>
    </row>
    <row r="940" spans="1:17" hidden="1" x14ac:dyDescent="0.3">
      <c r="A940" t="s">
        <v>2032</v>
      </c>
      <c r="B940" t="s">
        <v>2033</v>
      </c>
      <c r="C940" t="s">
        <v>3159</v>
      </c>
      <c r="D940" t="s">
        <v>220</v>
      </c>
      <c r="E940">
        <v>3268.9049685750001</v>
      </c>
      <c r="F940">
        <v>182.97</v>
      </c>
      <c r="G940">
        <v>34.264093803680197</v>
      </c>
      <c r="H940">
        <v>22.0172469592165</v>
      </c>
      <c r="I940">
        <v>29.994279088771101</v>
      </c>
      <c r="J940">
        <v>1.5001372199073899</v>
      </c>
      <c r="K940">
        <v>164.30799195967501</v>
      </c>
      <c r="L940">
        <v>140.77195060855101</v>
      </c>
      <c r="M940">
        <v>58.068840720724303</v>
      </c>
      <c r="N940">
        <v>1.6941789592762999</v>
      </c>
      <c r="O940">
        <v>8.6516915341312703</v>
      </c>
      <c r="P940">
        <v>81.698113207547095</v>
      </c>
      <c r="Q940">
        <v>0.15608774864026601</v>
      </c>
    </row>
    <row r="941" spans="1:17" hidden="1" x14ac:dyDescent="0.3">
      <c r="A941" t="s">
        <v>2034</v>
      </c>
      <c r="B941" t="s">
        <v>2035</v>
      </c>
      <c r="C941" t="s">
        <v>3159</v>
      </c>
      <c r="E941">
        <v>3264.0349999999999</v>
      </c>
      <c r="F941">
        <v>610.04999999999995</v>
      </c>
      <c r="G941">
        <v>543.54019235587702</v>
      </c>
      <c r="H941">
        <v>0.39187013977912799</v>
      </c>
      <c r="I941">
        <v>12.719234755531099</v>
      </c>
      <c r="J941">
        <v>2.2841521384156298</v>
      </c>
      <c r="K941">
        <v>621.39957181746797</v>
      </c>
      <c r="L941">
        <v>490.15630740568503</v>
      </c>
      <c r="M941">
        <v>43.619629840203402</v>
      </c>
      <c r="N941">
        <v>1.6061816606649799</v>
      </c>
      <c r="O941">
        <v>29.931972789115601</v>
      </c>
      <c r="P941">
        <v>813.24850299401101</v>
      </c>
      <c r="Q941">
        <v>0.18503551636346699</v>
      </c>
    </row>
    <row r="942" spans="1:17" hidden="1" x14ac:dyDescent="0.3">
      <c r="A942" t="s">
        <v>2036</v>
      </c>
      <c r="B942" t="s">
        <v>2037</v>
      </c>
      <c r="C942" t="s">
        <v>3159</v>
      </c>
      <c r="D942" t="s">
        <v>483</v>
      </c>
      <c r="E942">
        <v>3247.86</v>
      </c>
      <c r="F942">
        <v>488.4</v>
      </c>
      <c r="G942">
        <v>116.26713803281601</v>
      </c>
      <c r="H942">
        <v>81.744639583285405</v>
      </c>
      <c r="I942">
        <v>114.468495347751</v>
      </c>
      <c r="J942">
        <v>26.9684711733406</v>
      </c>
      <c r="K942">
        <v>307.87821251551901</v>
      </c>
      <c r="L942">
        <v>241.617905035467</v>
      </c>
      <c r="M942">
        <v>90.665274675940395</v>
      </c>
      <c r="N942">
        <v>0.91941847973523505</v>
      </c>
      <c r="O942">
        <v>0</v>
      </c>
      <c r="P942">
        <v>175.93220338982999</v>
      </c>
      <c r="Q942">
        <v>0.100996362148232</v>
      </c>
    </row>
    <row r="943" spans="1:17" x14ac:dyDescent="0.3">
      <c r="A943" t="s">
        <v>2038</v>
      </c>
      <c r="B943" t="s">
        <v>2039</v>
      </c>
      <c r="C943" t="s">
        <v>3148</v>
      </c>
      <c r="D943" t="s">
        <v>190</v>
      </c>
      <c r="E943">
        <v>3229.2614077150001</v>
      </c>
      <c r="F943">
        <v>205.97</v>
      </c>
      <c r="G943">
        <v>4.0938998461368303</v>
      </c>
      <c r="H943">
        <v>-3.6499321228843402</v>
      </c>
      <c r="I943">
        <v>-22.593671986316998</v>
      </c>
      <c r="J943">
        <v>-0.53792131166236201</v>
      </c>
      <c r="K943">
        <v>188.33617560359099</v>
      </c>
      <c r="L943">
        <v>185.69288462761901</v>
      </c>
      <c r="M943">
        <v>62.737011721913603</v>
      </c>
      <c r="N943">
        <v>1.1459970892428299</v>
      </c>
      <c r="O943">
        <v>37.398650288877</v>
      </c>
      <c r="P943">
        <v>54.864661654135297</v>
      </c>
      <c r="Q943">
        <v>-5.2945062655070001E-3</v>
      </c>
    </row>
    <row r="944" spans="1:17" x14ac:dyDescent="0.3">
      <c r="A944" t="s">
        <v>2040</v>
      </c>
      <c r="B944" t="s">
        <v>2041</v>
      </c>
      <c r="C944" t="s">
        <v>3155</v>
      </c>
      <c r="D944" t="s">
        <v>127</v>
      </c>
      <c r="E944">
        <v>3222.6669689999999</v>
      </c>
      <c r="F944">
        <v>559.45000000000005</v>
      </c>
      <c r="G944">
        <v>-23.9019038453749</v>
      </c>
      <c r="H944">
        <v>-4.2062780618315898</v>
      </c>
      <c r="I944">
        <v>-5.9862905484567301</v>
      </c>
      <c r="J944">
        <v>-0.224842924759</v>
      </c>
      <c r="K944">
        <v>585.57388193063503</v>
      </c>
      <c r="L944">
        <v>566.07231298352303</v>
      </c>
      <c r="M944">
        <v>38.473195865224199</v>
      </c>
      <c r="N944">
        <v>0.52183946136044501</v>
      </c>
      <c r="O944">
        <v>23.683975332916201</v>
      </c>
      <c r="P944">
        <v>21.619565217391301</v>
      </c>
      <c r="Q944">
        <v>0.13075456704949101</v>
      </c>
    </row>
    <row r="945" spans="1:17" hidden="1" x14ac:dyDescent="0.3">
      <c r="A945" t="s">
        <v>2042</v>
      </c>
      <c r="B945" t="s">
        <v>2043</v>
      </c>
      <c r="C945" t="s">
        <v>3159</v>
      </c>
      <c r="D945" t="s">
        <v>46</v>
      </c>
      <c r="E945">
        <v>3205.2241690549999</v>
      </c>
      <c r="F945">
        <v>378.85</v>
      </c>
      <c r="G945">
        <v>32.105320298971897</v>
      </c>
      <c r="H945">
        <v>15.3843053772991</v>
      </c>
      <c r="I945">
        <v>39.477077211869499</v>
      </c>
      <c r="J945">
        <v>1.0788029229489</v>
      </c>
      <c r="K945">
        <v>343.21597822668099</v>
      </c>
      <c r="L945">
        <v>293.17427376755899</v>
      </c>
      <c r="M945">
        <v>59.321212756479802</v>
      </c>
      <c r="N945">
        <v>1.02309327326887</v>
      </c>
      <c r="O945">
        <v>6.8760723241388204</v>
      </c>
      <c r="P945">
        <v>102.269087026161</v>
      </c>
      <c r="Q945">
        <v>8.2920579215807005E-2</v>
      </c>
    </row>
    <row r="946" spans="1:17" hidden="1" x14ac:dyDescent="0.3">
      <c r="A946" t="s">
        <v>2044</v>
      </c>
      <c r="B946" t="s">
        <v>2045</v>
      </c>
      <c r="C946" t="s">
        <v>3159</v>
      </c>
      <c r="D946" t="s">
        <v>21</v>
      </c>
      <c r="E946">
        <v>3204.22398858</v>
      </c>
      <c r="F946">
        <v>808.45</v>
      </c>
      <c r="G946">
        <v>82.683097037560302</v>
      </c>
      <c r="H946">
        <v>22.886434552120502</v>
      </c>
      <c r="I946">
        <v>25.002308184856901</v>
      </c>
      <c r="J946">
        <v>0.79348344809772597</v>
      </c>
      <c r="K946">
        <v>707.07721928673698</v>
      </c>
      <c r="L946">
        <v>580.52494737616803</v>
      </c>
      <c r="M946">
        <v>64.182941698902894</v>
      </c>
      <c r="N946">
        <v>1.75459088600683</v>
      </c>
      <c r="O946">
        <v>5.8630713092955498</v>
      </c>
      <c r="P946">
        <v>170.792162116898</v>
      </c>
      <c r="Q946">
        <v>0.14814719615275501</v>
      </c>
    </row>
    <row r="947" spans="1:17" hidden="1" x14ac:dyDescent="0.3">
      <c r="A947" t="s">
        <v>2046</v>
      </c>
      <c r="B947" t="s">
        <v>2047</v>
      </c>
      <c r="C947" t="s">
        <v>3159</v>
      </c>
      <c r="D947" t="s">
        <v>138</v>
      </c>
      <c r="E947">
        <v>3191.1615854649999</v>
      </c>
      <c r="F947">
        <v>317.45</v>
      </c>
      <c r="G947">
        <v>27.062791642828799</v>
      </c>
      <c r="H947">
        <v>-16.902633357344399</v>
      </c>
      <c r="I947">
        <v>-9.4708918937968303</v>
      </c>
      <c r="J947">
        <v>-1.9841965995570201</v>
      </c>
      <c r="K947">
        <v>363.87541119375902</v>
      </c>
      <c r="L947">
        <v>333.62314064243202</v>
      </c>
      <c r="M947">
        <v>17.406750957731902</v>
      </c>
      <c r="N947">
        <v>0.75622366024615595</v>
      </c>
      <c r="O947">
        <v>47.739801543550101</v>
      </c>
      <c r="P947">
        <v>62.586427656850098</v>
      </c>
      <c r="Q947">
        <v>5.2363486316327E-2</v>
      </c>
    </row>
    <row r="948" spans="1:17" hidden="1" x14ac:dyDescent="0.3">
      <c r="A948" t="s">
        <v>2048</v>
      </c>
      <c r="B948" t="s">
        <v>2049</v>
      </c>
      <c r="C948" t="s">
        <v>3159</v>
      </c>
      <c r="D948" t="s">
        <v>1390</v>
      </c>
      <c r="E948">
        <v>3181.04884128</v>
      </c>
      <c r="F948">
        <v>216.2</v>
      </c>
      <c r="K948">
        <v>198.53034696656701</v>
      </c>
      <c r="L948">
        <v>172.215069946667</v>
      </c>
      <c r="M948">
        <v>81.1750791682543</v>
      </c>
      <c r="N948">
        <v>1</v>
      </c>
      <c r="Q948">
        <v>0.14788253940821999</v>
      </c>
    </row>
    <row r="949" spans="1:17" x14ac:dyDescent="0.3">
      <c r="A949" t="s">
        <v>2050</v>
      </c>
      <c r="B949" t="s">
        <v>2051</v>
      </c>
      <c r="C949" t="s">
        <v>3142</v>
      </c>
      <c r="D949" t="s">
        <v>65</v>
      </c>
      <c r="E949">
        <v>3175.1613688900002</v>
      </c>
      <c r="F949">
        <v>240.1</v>
      </c>
      <c r="G949">
        <v>17.571439044826299</v>
      </c>
      <c r="H949">
        <v>-11.591873285475</v>
      </c>
      <c r="I949">
        <v>22.380619131782101</v>
      </c>
      <c r="J949">
        <v>-5.4933917627112399</v>
      </c>
      <c r="K949">
        <v>246.16008474593099</v>
      </c>
      <c r="L949">
        <v>210.218651007223</v>
      </c>
      <c r="M949">
        <v>28.298063090126501</v>
      </c>
      <c r="N949">
        <v>0.377690110042255</v>
      </c>
      <c r="O949">
        <v>22.2615576842982</v>
      </c>
      <c r="P949">
        <v>55.203619909502201</v>
      </c>
      <c r="Q949">
        <v>2.3721968972245999E-2</v>
      </c>
    </row>
    <row r="950" spans="1:17" hidden="1" x14ac:dyDescent="0.3">
      <c r="A950" t="s">
        <v>2052</v>
      </c>
      <c r="B950" t="s">
        <v>2053</v>
      </c>
      <c r="C950" t="s">
        <v>3159</v>
      </c>
      <c r="D950" t="s">
        <v>78</v>
      </c>
      <c r="E950">
        <v>3174.4995600000002</v>
      </c>
      <c r="F950">
        <v>1023.9</v>
      </c>
      <c r="G950">
        <v>60.518383673497397</v>
      </c>
      <c r="H950">
        <v>21.050273543481602</v>
      </c>
      <c r="I950">
        <v>113.335089835209</v>
      </c>
      <c r="J950">
        <v>7.0309603388585602</v>
      </c>
      <c r="K950">
        <v>824.04596709748</v>
      </c>
      <c r="L950">
        <v>632.57873060049496</v>
      </c>
      <c r="M950">
        <v>77.136202261838505</v>
      </c>
      <c r="N950">
        <v>1.3016817810802801</v>
      </c>
      <c r="O950">
        <v>2.9934563922257902</v>
      </c>
      <c r="P950">
        <v>143.12002849340999</v>
      </c>
      <c r="Q950">
        <v>6.9618069958317E-2</v>
      </c>
    </row>
    <row r="951" spans="1:17" hidden="1" x14ac:dyDescent="0.3">
      <c r="A951" t="s">
        <v>2054</v>
      </c>
      <c r="B951" t="s">
        <v>2055</v>
      </c>
      <c r="C951" t="s">
        <v>3146</v>
      </c>
      <c r="D951" t="s">
        <v>538</v>
      </c>
      <c r="E951">
        <v>3162.91529378</v>
      </c>
      <c r="F951">
        <v>300.10000000000002</v>
      </c>
      <c r="G951">
        <v>-59.258869019579599</v>
      </c>
      <c r="H951">
        <v>-5.87449008589891</v>
      </c>
      <c r="I951">
        <v>2.1505080666692198</v>
      </c>
      <c r="J951">
        <v>-3.1841121168475</v>
      </c>
      <c r="K951">
        <v>304.27321622886001</v>
      </c>
      <c r="M951">
        <v>40.896703144759499</v>
      </c>
      <c r="N951">
        <v>0.60052935943367802</v>
      </c>
      <c r="O951">
        <v>71.409530156614395</v>
      </c>
      <c r="P951">
        <v>21.9422998780983</v>
      </c>
    </row>
    <row r="952" spans="1:17" hidden="1" x14ac:dyDescent="0.3">
      <c r="A952" t="s">
        <v>2056</v>
      </c>
      <c r="B952" t="s">
        <v>2057</v>
      </c>
      <c r="C952" t="s">
        <v>3159</v>
      </c>
      <c r="D952" t="s">
        <v>78</v>
      </c>
      <c r="E952">
        <v>3155.8610756399999</v>
      </c>
      <c r="F952">
        <v>244.79</v>
      </c>
      <c r="G952">
        <v>76.240656989163099</v>
      </c>
      <c r="H952">
        <v>6.3609850968636801</v>
      </c>
      <c r="I952">
        <v>27.3221069821744</v>
      </c>
      <c r="J952">
        <v>6.7058450376370802</v>
      </c>
      <c r="K952">
        <v>233.959406510165</v>
      </c>
      <c r="L952">
        <v>199.341142812165</v>
      </c>
      <c r="M952">
        <v>57.7071101870444</v>
      </c>
      <c r="N952">
        <v>0.62977144518403205</v>
      </c>
      <c r="O952">
        <v>15.114996527635901</v>
      </c>
      <c r="P952">
        <v>117.012411347517</v>
      </c>
      <c r="Q952">
        <v>5.0572891347815001E-2</v>
      </c>
    </row>
    <row r="953" spans="1:17" hidden="1" x14ac:dyDescent="0.3">
      <c r="A953" t="s">
        <v>2058</v>
      </c>
      <c r="B953" t="s">
        <v>2059</v>
      </c>
      <c r="C953" t="s">
        <v>3159</v>
      </c>
      <c r="D953" t="s">
        <v>756</v>
      </c>
      <c r="E953">
        <v>3152.6577000000002</v>
      </c>
      <c r="F953">
        <v>35.65</v>
      </c>
      <c r="G953">
        <v>129.375045843766</v>
      </c>
      <c r="H953">
        <v>-1.08502208982982</v>
      </c>
      <c r="I953">
        <v>-19.642927631365001</v>
      </c>
      <c r="J953">
        <v>8.5721495564439998</v>
      </c>
      <c r="K953">
        <v>34.722865285601799</v>
      </c>
      <c r="L953">
        <v>32.195770448225801</v>
      </c>
      <c r="M953">
        <v>72.949059399444096</v>
      </c>
      <c r="N953">
        <v>0.87960473881790102</v>
      </c>
      <c r="O953">
        <v>26.928471248246801</v>
      </c>
      <c r="P953">
        <v>174.230769230769</v>
      </c>
      <c r="Q953">
        <v>0.156326369773195</v>
      </c>
    </row>
    <row r="954" spans="1:17" x14ac:dyDescent="0.3">
      <c r="A954" t="s">
        <v>2060</v>
      </c>
      <c r="B954" t="s">
        <v>2061</v>
      </c>
      <c r="C954" t="s">
        <v>3146</v>
      </c>
      <c r="D954" t="s">
        <v>250</v>
      </c>
      <c r="E954">
        <v>3150.2119419999999</v>
      </c>
      <c r="F954">
        <v>1090.4000000000001</v>
      </c>
      <c r="G954">
        <v>-7.7804398155883296</v>
      </c>
      <c r="H954">
        <v>14.6017273527586</v>
      </c>
      <c r="I954">
        <v>32.189956011580001</v>
      </c>
      <c r="J954">
        <v>4.4103970896059401</v>
      </c>
      <c r="K954">
        <v>924.57830749589505</v>
      </c>
      <c r="L954">
        <v>857.75608380837105</v>
      </c>
      <c r="M954">
        <v>69.339313815388394</v>
      </c>
      <c r="N954">
        <v>2.83770925734721</v>
      </c>
      <c r="O954">
        <v>6.7498165810711601</v>
      </c>
      <c r="P954">
        <v>64.887343112051994</v>
      </c>
      <c r="Q954">
        <v>-2.1409727693886001E-2</v>
      </c>
    </row>
    <row r="955" spans="1:17" x14ac:dyDescent="0.3">
      <c r="A955" t="s">
        <v>2062</v>
      </c>
      <c r="B955" t="s">
        <v>2063</v>
      </c>
      <c r="C955" t="s">
        <v>3152</v>
      </c>
      <c r="D955" t="s">
        <v>127</v>
      </c>
      <c r="E955">
        <v>3133.5672420000001</v>
      </c>
      <c r="F955">
        <v>1076.4000000000001</v>
      </c>
      <c r="G955">
        <v>-30.236596273885301</v>
      </c>
      <c r="H955">
        <v>3.33840984602756</v>
      </c>
      <c r="I955">
        <v>-7.8751497485664004</v>
      </c>
      <c r="J955">
        <v>-3.4984993397239399</v>
      </c>
      <c r="K955">
        <v>1122.7093036045001</v>
      </c>
      <c r="L955">
        <v>1124.8068007555801</v>
      </c>
      <c r="M955">
        <v>32.445769887243301</v>
      </c>
      <c r="N955">
        <v>0.90744409544557303</v>
      </c>
      <c r="O955">
        <v>26.254180602006599</v>
      </c>
      <c r="P955">
        <v>12.712041884816699</v>
      </c>
      <c r="Q955">
        <v>-9.6114075746340007E-3</v>
      </c>
    </row>
    <row r="956" spans="1:17" hidden="1" x14ac:dyDescent="0.3">
      <c r="A956" t="s">
        <v>2064</v>
      </c>
      <c r="B956" t="s">
        <v>2065</v>
      </c>
      <c r="C956" t="s">
        <v>3159</v>
      </c>
      <c r="D956" t="s">
        <v>220</v>
      </c>
      <c r="E956">
        <v>3123.11200719</v>
      </c>
      <c r="F956">
        <v>140.11000000000001</v>
      </c>
      <c r="G956">
        <v>48.886101775875701</v>
      </c>
      <c r="H956">
        <v>1.5569801192123101</v>
      </c>
      <c r="I956">
        <v>59.589897279069099</v>
      </c>
      <c r="J956">
        <v>0.51089886874915402</v>
      </c>
      <c r="K956">
        <v>124.566066793559</v>
      </c>
      <c r="L956">
        <v>97.655216247493996</v>
      </c>
      <c r="M956">
        <v>49.862634338519001</v>
      </c>
      <c r="N956">
        <v>1.14141076323344</v>
      </c>
      <c r="O956">
        <v>9.6638355577760304</v>
      </c>
      <c r="P956">
        <v>101.597122302158</v>
      </c>
      <c r="Q956">
        <v>0.269674079043489</v>
      </c>
    </row>
    <row r="957" spans="1:17" x14ac:dyDescent="0.3">
      <c r="A957" t="s">
        <v>2066</v>
      </c>
      <c r="B957" t="s">
        <v>2067</v>
      </c>
      <c r="C957" t="s">
        <v>3157</v>
      </c>
      <c r="D957" t="s">
        <v>138</v>
      </c>
      <c r="E957">
        <v>3121.5010776300001</v>
      </c>
      <c r="F957">
        <v>410.7</v>
      </c>
      <c r="G957">
        <v>-42.355999737258699</v>
      </c>
      <c r="H957">
        <v>9.9457994734265807</v>
      </c>
      <c r="I957">
        <v>-24.497065927319301</v>
      </c>
      <c r="J957">
        <v>-3.9275060517009899</v>
      </c>
      <c r="K957">
        <v>415.81318241903602</v>
      </c>
      <c r="L957">
        <v>444.13027921645698</v>
      </c>
      <c r="M957">
        <v>43.164516461928798</v>
      </c>
      <c r="N957">
        <v>1.4825477444541699</v>
      </c>
      <c r="O957">
        <v>42.4397370343316</v>
      </c>
      <c r="P957">
        <v>19.043478260869499</v>
      </c>
      <c r="Q957">
        <v>2.7666645417956E-2</v>
      </c>
    </row>
    <row r="958" spans="1:17" hidden="1" x14ac:dyDescent="0.3">
      <c r="A958" t="s">
        <v>2068</v>
      </c>
      <c r="B958" t="s">
        <v>2069</v>
      </c>
      <c r="C958" t="s">
        <v>3159</v>
      </c>
      <c r="D958" t="s">
        <v>135</v>
      </c>
      <c r="E958">
        <v>3116.6923356399998</v>
      </c>
      <c r="F958">
        <v>101.69</v>
      </c>
      <c r="G958">
        <v>52.5888624181297</v>
      </c>
      <c r="H958">
        <v>-11.9613688776641</v>
      </c>
      <c r="I958">
        <v>-22.009197726240199</v>
      </c>
      <c r="J958">
        <v>-1.11982920562704</v>
      </c>
      <c r="K958">
        <v>107.96631702373401</v>
      </c>
      <c r="L958">
        <v>103.529405530886</v>
      </c>
      <c r="M958">
        <v>29.8632221837914</v>
      </c>
      <c r="N958">
        <v>0.94717680422365902</v>
      </c>
      <c r="O958">
        <v>59.012685613137897</v>
      </c>
      <c r="P958">
        <v>91.867924528301799</v>
      </c>
      <c r="Q958">
        <v>0.18865442939477201</v>
      </c>
    </row>
    <row r="959" spans="1:17" x14ac:dyDescent="0.3">
      <c r="A959" t="s">
        <v>2070</v>
      </c>
      <c r="B959" t="s">
        <v>2071</v>
      </c>
      <c r="C959" t="s">
        <v>3144</v>
      </c>
      <c r="D959" t="s">
        <v>51</v>
      </c>
      <c r="E959">
        <v>3115.6541814000002</v>
      </c>
      <c r="F959">
        <v>309.55</v>
      </c>
      <c r="G959">
        <v>-75.854994965807805</v>
      </c>
      <c r="H959">
        <v>-6.6465936825539398</v>
      </c>
      <c r="I959">
        <v>-46.824229340264502</v>
      </c>
      <c r="J959">
        <v>-1.42669406495999</v>
      </c>
      <c r="K959">
        <v>364.27038464473702</v>
      </c>
      <c r="L959">
        <v>456.02231759642501</v>
      </c>
      <c r="M959">
        <v>42.8691798498051</v>
      </c>
      <c r="N959">
        <v>0.93589359143923501</v>
      </c>
      <c r="O959">
        <v>118.010014537231</v>
      </c>
      <c r="P959">
        <v>10.081792318634401</v>
      </c>
    </row>
    <row r="960" spans="1:17" x14ac:dyDescent="0.3">
      <c r="A960" t="s">
        <v>2072</v>
      </c>
      <c r="B960" t="s">
        <v>2073</v>
      </c>
      <c r="C960" t="s">
        <v>3149</v>
      </c>
      <c r="D960" t="s">
        <v>257</v>
      </c>
      <c r="E960">
        <v>3070.0233549999998</v>
      </c>
      <c r="F960">
        <v>316.75</v>
      </c>
      <c r="G960">
        <v>-10.064600675013301</v>
      </c>
      <c r="H960">
        <v>0.41310928889727</v>
      </c>
      <c r="I960">
        <v>-2.4027684603490398</v>
      </c>
      <c r="J960">
        <v>1.6175886346105799</v>
      </c>
      <c r="K960">
        <v>321.69031372628803</v>
      </c>
      <c r="L960">
        <v>306.95444770443203</v>
      </c>
      <c r="M960">
        <v>41.892070733135498</v>
      </c>
      <c r="N960">
        <v>0.54428870510898197</v>
      </c>
      <c r="O960">
        <v>26.771902131018098</v>
      </c>
      <c r="P960">
        <v>29.206608199061801</v>
      </c>
      <c r="Q960">
        <v>9.0195947070665999E-2</v>
      </c>
    </row>
    <row r="961" spans="1:17" x14ac:dyDescent="0.3">
      <c r="A961" t="s">
        <v>2074</v>
      </c>
      <c r="B961" t="s">
        <v>2075</v>
      </c>
      <c r="C961" t="s">
        <v>3144</v>
      </c>
      <c r="D961" t="s">
        <v>521</v>
      </c>
      <c r="E961">
        <v>3051.3359335199998</v>
      </c>
      <c r="F961">
        <v>53.2</v>
      </c>
      <c r="G961">
        <v>-10.6631312022849</v>
      </c>
      <c r="H961">
        <v>2.00613695894644E-2</v>
      </c>
      <c r="I961">
        <v>28.406791331374102</v>
      </c>
      <c r="J961">
        <v>-5.4738990135548899</v>
      </c>
      <c r="K961">
        <v>54.2215965959752</v>
      </c>
      <c r="L961">
        <v>48.0845985045666</v>
      </c>
      <c r="M961">
        <v>33.290647813827199</v>
      </c>
      <c r="N961">
        <v>0.91618808699589205</v>
      </c>
      <c r="O961">
        <v>18.421052631578899</v>
      </c>
      <c r="P961">
        <v>60</v>
      </c>
      <c r="Q961">
        <v>-5.1994853596575998E-2</v>
      </c>
    </row>
    <row r="962" spans="1:17" hidden="1" x14ac:dyDescent="0.3">
      <c r="A962" t="s">
        <v>2076</v>
      </c>
      <c r="B962" t="s">
        <v>2077</v>
      </c>
      <c r="C962" t="s">
        <v>3159</v>
      </c>
      <c r="D962" t="s">
        <v>1912</v>
      </c>
      <c r="E962">
        <v>3050.24</v>
      </c>
      <c r="F962">
        <v>476.6</v>
      </c>
      <c r="G962">
        <v>55.816451207175497</v>
      </c>
      <c r="H962">
        <v>16.232497102055099</v>
      </c>
      <c r="I962">
        <v>71.990341517527796</v>
      </c>
      <c r="J962">
        <v>6.1838748316272101</v>
      </c>
      <c r="K962">
        <v>344.066940073007</v>
      </c>
      <c r="L962">
        <v>292.887366178006</v>
      </c>
      <c r="M962">
        <v>90.574368344946194</v>
      </c>
      <c r="N962">
        <v>2.23605877565628</v>
      </c>
      <c r="O962">
        <v>0</v>
      </c>
      <c r="P962">
        <v>109.909711517286</v>
      </c>
      <c r="Q962">
        <v>0.17631269912478101</v>
      </c>
    </row>
    <row r="963" spans="1:17" hidden="1" x14ac:dyDescent="0.3">
      <c r="A963" t="s">
        <v>2078</v>
      </c>
      <c r="B963" t="s">
        <v>2079</v>
      </c>
      <c r="C963" t="s">
        <v>3159</v>
      </c>
      <c r="D963" t="s">
        <v>239</v>
      </c>
      <c r="E963">
        <v>3048.0709853859998</v>
      </c>
      <c r="F963">
        <v>2.38</v>
      </c>
      <c r="G963">
        <v>81.141875385330295</v>
      </c>
      <c r="H963">
        <v>-18.142227214506399</v>
      </c>
      <c r="I963">
        <v>21.3619978467901</v>
      </c>
      <c r="J963">
        <v>-7.2279851085767497</v>
      </c>
      <c r="K963">
        <v>2.6837008885496099</v>
      </c>
      <c r="L963">
        <v>2.12657266118697</v>
      </c>
      <c r="M963">
        <v>14.7638113471483</v>
      </c>
      <c r="N963">
        <v>0.45627708562327102</v>
      </c>
      <c r="O963">
        <v>81.932773109243698</v>
      </c>
      <c r="P963">
        <v>179.99999999999901</v>
      </c>
      <c r="Q963">
        <v>4.9675694626250003E-2</v>
      </c>
    </row>
    <row r="964" spans="1:17" hidden="1" x14ac:dyDescent="0.3">
      <c r="A964" t="s">
        <v>2080</v>
      </c>
      <c r="B964" t="s">
        <v>2081</v>
      </c>
      <c r="C964" t="s">
        <v>3159</v>
      </c>
      <c r="D964" t="s">
        <v>138</v>
      </c>
      <c r="E964">
        <v>3028.4493996000001</v>
      </c>
      <c r="F964">
        <v>591.4</v>
      </c>
      <c r="G964">
        <v>12.6054823764515</v>
      </c>
      <c r="H964">
        <v>6.0149336327997904</v>
      </c>
      <c r="I964">
        <v>4.2877507024495296</v>
      </c>
      <c r="J964">
        <v>5.5435242388838804</v>
      </c>
      <c r="K964">
        <v>573.14959037940503</v>
      </c>
      <c r="L964">
        <v>493.88584988163097</v>
      </c>
      <c r="M964">
        <v>51.196707346571003</v>
      </c>
      <c r="N964">
        <v>0.57062044340522999</v>
      </c>
      <c r="O964">
        <v>9.4690564761582703</v>
      </c>
      <c r="P964">
        <v>75.125851347349695</v>
      </c>
      <c r="Q964">
        <v>0.190012520005686</v>
      </c>
    </row>
    <row r="965" spans="1:17" hidden="1" x14ac:dyDescent="0.3">
      <c r="A965" t="s">
        <v>2082</v>
      </c>
      <c r="B965" t="s">
        <v>2083</v>
      </c>
      <c r="C965" t="s">
        <v>3159</v>
      </c>
      <c r="D965" t="s">
        <v>521</v>
      </c>
      <c r="E965">
        <v>3025.616</v>
      </c>
      <c r="F965">
        <v>171.91</v>
      </c>
      <c r="G965">
        <v>209.94707239619899</v>
      </c>
      <c r="H965">
        <v>10.3540746448049</v>
      </c>
      <c r="I965">
        <v>120.356991495448</v>
      </c>
      <c r="J965">
        <v>7.2145001136881701</v>
      </c>
      <c r="K965">
        <v>149.84093761596799</v>
      </c>
      <c r="L965">
        <v>114.194469737742</v>
      </c>
      <c r="M965">
        <v>63.189992464715402</v>
      </c>
      <c r="N965">
        <v>1.21366443896965</v>
      </c>
      <c r="O965">
        <v>3.7752312256413401</v>
      </c>
      <c r="P965">
        <v>269.69892473118199</v>
      </c>
      <c r="Q965">
        <v>5.9972198066653999E-2</v>
      </c>
    </row>
    <row r="966" spans="1:17" hidden="1" x14ac:dyDescent="0.3">
      <c r="A966" t="s">
        <v>2084</v>
      </c>
      <c r="B966" t="s">
        <v>2085</v>
      </c>
      <c r="C966" t="s">
        <v>3159</v>
      </c>
      <c r="D966" t="s">
        <v>490</v>
      </c>
      <c r="E966">
        <v>3016.8993670099999</v>
      </c>
      <c r="F966">
        <v>4723.8999999999996</v>
      </c>
      <c r="G966">
        <v>8.8365330091301395</v>
      </c>
      <c r="H966">
        <v>-8.7658844700401808</v>
      </c>
      <c r="I966">
        <v>38.168105487650699</v>
      </c>
      <c r="J966">
        <v>-1.29924503172132</v>
      </c>
      <c r="K966">
        <v>4633.7087949053903</v>
      </c>
      <c r="L966">
        <v>3928.9044445913801</v>
      </c>
      <c r="M966">
        <v>32.119990531393</v>
      </c>
      <c r="N966">
        <v>0.331356386821611</v>
      </c>
      <c r="O966">
        <v>14.862719363238</v>
      </c>
      <c r="P966">
        <v>65.631738574008097</v>
      </c>
      <c r="Q966">
        <v>0.13538796315863999</v>
      </c>
    </row>
    <row r="967" spans="1:17" hidden="1" x14ac:dyDescent="0.3">
      <c r="A967" t="s">
        <v>2086</v>
      </c>
      <c r="B967" t="s">
        <v>2087</v>
      </c>
      <c r="C967" t="s">
        <v>3159</v>
      </c>
      <c r="D967" t="s">
        <v>118</v>
      </c>
      <c r="E967">
        <v>3008.3584290499998</v>
      </c>
      <c r="F967">
        <v>4168.55</v>
      </c>
      <c r="G967">
        <v>33.527504175613899</v>
      </c>
      <c r="H967">
        <v>-3.4202566174237901</v>
      </c>
      <c r="I967">
        <v>9.9252995003212892</v>
      </c>
      <c r="J967">
        <v>1.4477497679990401</v>
      </c>
      <c r="K967">
        <v>4205.1697910558296</v>
      </c>
      <c r="L967">
        <v>3826.6961947944701</v>
      </c>
      <c r="M967">
        <v>54.164204493570303</v>
      </c>
      <c r="N967">
        <v>1.1208858063065601</v>
      </c>
      <c r="O967">
        <v>23.376233942258001</v>
      </c>
      <c r="P967">
        <v>95.412994562160094</v>
      </c>
      <c r="Q967">
        <v>0.14203700058447699</v>
      </c>
    </row>
    <row r="968" spans="1:17" hidden="1" x14ac:dyDescent="0.3">
      <c r="A968" t="s">
        <v>2088</v>
      </c>
      <c r="B968" t="s">
        <v>2089</v>
      </c>
      <c r="C968" t="s">
        <v>3159</v>
      </c>
      <c r="D968" t="s">
        <v>166</v>
      </c>
      <c r="E968">
        <v>2997.982</v>
      </c>
      <c r="F968">
        <v>174.2</v>
      </c>
      <c r="G968">
        <v>2711.31890413479</v>
      </c>
      <c r="H968">
        <v>149.60096371086601</v>
      </c>
      <c r="I968">
        <v>463.67803419976502</v>
      </c>
      <c r="J968">
        <v>22.840195219650301</v>
      </c>
      <c r="K968">
        <v>91.727504367409793</v>
      </c>
      <c r="L968">
        <v>53.403645912701201</v>
      </c>
      <c r="M968">
        <v>99.671953623325294</v>
      </c>
      <c r="N968">
        <v>1.71474253342265</v>
      </c>
      <c r="O968">
        <v>0</v>
      </c>
      <c r="P968">
        <v>3174.4360902255598</v>
      </c>
      <c r="Q968">
        <v>0.25360497040821101</v>
      </c>
    </row>
    <row r="969" spans="1:17" x14ac:dyDescent="0.3">
      <c r="A969" t="s">
        <v>2090</v>
      </c>
      <c r="B969" t="s">
        <v>2091</v>
      </c>
      <c r="C969" t="s">
        <v>3153</v>
      </c>
      <c r="D969" t="s">
        <v>78</v>
      </c>
      <c r="E969">
        <v>2993.7256793919901</v>
      </c>
      <c r="F969">
        <v>229.04</v>
      </c>
      <c r="G969">
        <v>-30.797015156952899</v>
      </c>
      <c r="H969">
        <v>-2.8119016959065699</v>
      </c>
      <c r="I969">
        <v>-9.5823114857570904</v>
      </c>
      <c r="J969">
        <v>1.125666014284</v>
      </c>
      <c r="K969">
        <v>234.17008699282101</v>
      </c>
      <c r="L969">
        <v>235.484034015156</v>
      </c>
      <c r="M969">
        <v>42.3132520657987</v>
      </c>
      <c r="N969">
        <v>0.270327914207451</v>
      </c>
      <c r="O969">
        <v>33.164512748864801</v>
      </c>
      <c r="P969">
        <v>18.0618556701031</v>
      </c>
      <c r="Q969">
        <v>-5.9479770712028E-2</v>
      </c>
    </row>
    <row r="970" spans="1:17" hidden="1" x14ac:dyDescent="0.3">
      <c r="A970" t="s">
        <v>2092</v>
      </c>
      <c r="B970" t="s">
        <v>2093</v>
      </c>
      <c r="C970" t="s">
        <v>3159</v>
      </c>
      <c r="D970" t="s">
        <v>1390</v>
      </c>
      <c r="E970">
        <v>2993.2832220549999</v>
      </c>
      <c r="F970">
        <v>3297.05</v>
      </c>
      <c r="G970">
        <v>46.161985625961499</v>
      </c>
      <c r="H970">
        <v>6.6446322860079601</v>
      </c>
      <c r="I970">
        <v>27.224543392712999</v>
      </c>
      <c r="J970">
        <v>3.44853272739442</v>
      </c>
      <c r="K970">
        <v>2958.73477715937</v>
      </c>
      <c r="L970">
        <v>2431.44288390683</v>
      </c>
      <c r="M970">
        <v>51.190921076249602</v>
      </c>
      <c r="N970">
        <v>0.62676250788561605</v>
      </c>
      <c r="O970">
        <v>6.9137562366357699</v>
      </c>
      <c r="P970">
        <v>92.461035549588402</v>
      </c>
      <c r="Q970">
        <v>0.194630530411909</v>
      </c>
    </row>
    <row r="971" spans="1:17" hidden="1" x14ac:dyDescent="0.3">
      <c r="A971" t="s">
        <v>2094</v>
      </c>
      <c r="B971" t="s">
        <v>2095</v>
      </c>
      <c r="C971" t="s">
        <v>3159</v>
      </c>
      <c r="D971" t="s">
        <v>127</v>
      </c>
      <c r="E971">
        <v>2979.7499899999998</v>
      </c>
      <c r="F971">
        <v>586.9</v>
      </c>
      <c r="G971">
        <v>-51.485872290983401</v>
      </c>
      <c r="H971">
        <v>0.39696505173982899</v>
      </c>
      <c r="I971">
        <v>-17.300524072546601</v>
      </c>
      <c r="J971">
        <v>1.33743638799074</v>
      </c>
      <c r="K971">
        <v>591.72765021754503</v>
      </c>
      <c r="L971">
        <v>634.80808984163195</v>
      </c>
      <c r="M971">
        <v>43.590376560662499</v>
      </c>
      <c r="N971">
        <v>0.64882310472701599</v>
      </c>
      <c r="O971">
        <v>46.362242289998299</v>
      </c>
      <c r="P971">
        <v>17.145708582834299</v>
      </c>
      <c r="Q971">
        <v>3.8192240956387999E-2</v>
      </c>
    </row>
    <row r="972" spans="1:17" hidden="1" x14ac:dyDescent="0.3">
      <c r="A972" t="s">
        <v>2096</v>
      </c>
      <c r="B972" t="s">
        <v>2097</v>
      </c>
      <c r="C972" t="s">
        <v>3159</v>
      </c>
      <c r="D972" t="s">
        <v>257</v>
      </c>
      <c r="E972">
        <v>2979.07</v>
      </c>
      <c r="F972">
        <v>14582.9</v>
      </c>
      <c r="G972">
        <v>-23.2936084116869</v>
      </c>
      <c r="H972">
        <v>-6.85973382675287</v>
      </c>
      <c r="I972">
        <v>9.0634607764780508</v>
      </c>
      <c r="J972">
        <v>1.4193763288390899</v>
      </c>
      <c r="K972">
        <v>14840.3811747358</v>
      </c>
      <c r="L972">
        <v>13835.0003573307</v>
      </c>
      <c r="M972">
        <v>57.3333706671946</v>
      </c>
      <c r="N972">
        <v>0.61931278125919997</v>
      </c>
      <c r="O972">
        <v>16.575235378422601</v>
      </c>
      <c r="P972">
        <v>40.206710893183299</v>
      </c>
      <c r="Q972">
        <v>0.13864188138319</v>
      </c>
    </row>
    <row r="973" spans="1:17" x14ac:dyDescent="0.3">
      <c r="A973" t="s">
        <v>2098</v>
      </c>
      <c r="B973" t="s">
        <v>2099</v>
      </c>
      <c r="C973" t="s">
        <v>3155</v>
      </c>
      <c r="D973" t="s">
        <v>89</v>
      </c>
      <c r="E973">
        <v>2970.4390960000001</v>
      </c>
      <c r="F973">
        <v>690.4</v>
      </c>
      <c r="G973">
        <v>-58.775757195184703</v>
      </c>
      <c r="H973">
        <v>-4.1068189757835301</v>
      </c>
      <c r="I973">
        <v>-15.803085452122099</v>
      </c>
      <c r="J973">
        <v>-1.66609968047875</v>
      </c>
      <c r="K973">
        <v>728.80517683658604</v>
      </c>
      <c r="L973">
        <v>781.47037270065198</v>
      </c>
      <c r="M973">
        <v>36.0882819047374</v>
      </c>
      <c r="N973">
        <v>0.20649146913454999</v>
      </c>
      <c r="O973">
        <v>51.361529548088001</v>
      </c>
      <c r="P973">
        <v>11.5707821590174</v>
      </c>
    </row>
    <row r="974" spans="1:17" hidden="1" x14ac:dyDescent="0.3">
      <c r="A974" t="s">
        <v>2100</v>
      </c>
      <c r="B974" t="s">
        <v>2101</v>
      </c>
      <c r="C974" t="s">
        <v>3159</v>
      </c>
      <c r="D974" t="s">
        <v>206</v>
      </c>
      <c r="E974">
        <v>2970.0320066250001</v>
      </c>
      <c r="F974">
        <v>1965.35</v>
      </c>
      <c r="G974">
        <v>-38.018975048714204</v>
      </c>
      <c r="H974">
        <v>1.7480337865989</v>
      </c>
      <c r="I974">
        <v>-7.0327638651040196</v>
      </c>
      <c r="J974">
        <v>-3.36558889606003</v>
      </c>
      <c r="K974">
        <v>1996.5378574731601</v>
      </c>
      <c r="L974">
        <v>2025.8169807193999</v>
      </c>
      <c r="M974">
        <v>38.00859021678</v>
      </c>
      <c r="N974">
        <v>0.51438731596253995</v>
      </c>
      <c r="O974">
        <v>25.168545042867599</v>
      </c>
      <c r="P974">
        <v>12.811755589357899</v>
      </c>
      <c r="Q974">
        <v>4.6865348448050001E-2</v>
      </c>
    </row>
    <row r="975" spans="1:17" hidden="1" x14ac:dyDescent="0.3">
      <c r="A975" t="s">
        <v>2102</v>
      </c>
      <c r="B975" t="s">
        <v>2103</v>
      </c>
      <c r="C975" t="s">
        <v>3159</v>
      </c>
      <c r="D975" t="s">
        <v>46</v>
      </c>
      <c r="E975">
        <v>2966.402556</v>
      </c>
      <c r="F975">
        <v>237.9</v>
      </c>
      <c r="G975">
        <v>17.326147870026599</v>
      </c>
      <c r="H975">
        <v>-19.9878342629268</v>
      </c>
      <c r="I975">
        <v>41.493281868563997</v>
      </c>
      <c r="J975">
        <v>-2.3301060826537299</v>
      </c>
      <c r="K975">
        <v>234.39560501586701</v>
      </c>
      <c r="L975">
        <v>206.03001878522301</v>
      </c>
      <c r="M975">
        <v>34.729448050232001</v>
      </c>
      <c r="N975">
        <v>0.276993813242084</v>
      </c>
      <c r="O975">
        <v>24.842370744010001</v>
      </c>
      <c r="P975">
        <v>68.723404255319096</v>
      </c>
    </row>
    <row r="976" spans="1:17" hidden="1" x14ac:dyDescent="0.3">
      <c r="A976" t="s">
        <v>2104</v>
      </c>
      <c r="B976" t="s">
        <v>2105</v>
      </c>
      <c r="C976" t="s">
        <v>3159</v>
      </c>
      <c r="D976" t="s">
        <v>274</v>
      </c>
      <c r="E976">
        <v>2952.5648293999998</v>
      </c>
      <c r="F976">
        <v>549.20000000000005</v>
      </c>
      <c r="G976">
        <v>130.35401822943601</v>
      </c>
      <c r="H976">
        <v>-9.0901931967612608</v>
      </c>
      <c r="I976">
        <v>80.185797818188107</v>
      </c>
      <c r="J976">
        <v>1.0002160954359101</v>
      </c>
      <c r="K976">
        <v>603.53600985482103</v>
      </c>
      <c r="L976">
        <v>477.60703779651197</v>
      </c>
      <c r="M976">
        <v>34.683151748189502</v>
      </c>
      <c r="N976">
        <v>0.29839341605376002</v>
      </c>
      <c r="O976">
        <v>65.477057538237403</v>
      </c>
      <c r="P976">
        <v>183.09278350515399</v>
      </c>
      <c r="Q976">
        <v>0.19043214584953</v>
      </c>
    </row>
    <row r="977" spans="1:17" hidden="1" x14ac:dyDescent="0.3">
      <c r="A977" t="s">
        <v>2106</v>
      </c>
      <c r="B977" t="s">
        <v>2107</v>
      </c>
      <c r="C977" t="s">
        <v>3159</v>
      </c>
      <c r="D977" t="s">
        <v>271</v>
      </c>
      <c r="E977">
        <v>2948.9694887249998</v>
      </c>
      <c r="F977">
        <v>274.95</v>
      </c>
      <c r="G977">
        <v>-18.830210556134698</v>
      </c>
      <c r="H977">
        <v>1.8319995896173</v>
      </c>
      <c r="I977">
        <v>4.2056889955660299</v>
      </c>
      <c r="J977">
        <v>4.0244543515810198</v>
      </c>
      <c r="K977">
        <v>274.46111972702698</v>
      </c>
      <c r="L977">
        <v>267.06620500424299</v>
      </c>
      <c r="M977">
        <v>52.0590595541345</v>
      </c>
      <c r="N977">
        <v>0.35816341221896802</v>
      </c>
      <c r="O977">
        <v>23.476995817421301</v>
      </c>
      <c r="P977">
        <v>30.7107202281911</v>
      </c>
      <c r="Q977">
        <v>3.6394463054097E-2</v>
      </c>
    </row>
    <row r="978" spans="1:17" hidden="1" x14ac:dyDescent="0.3">
      <c r="A978" t="s">
        <v>2108</v>
      </c>
      <c r="B978" t="s">
        <v>2109</v>
      </c>
      <c r="C978" t="s">
        <v>3159</v>
      </c>
      <c r="D978" t="s">
        <v>206</v>
      </c>
      <c r="E978">
        <v>2947.9801219199999</v>
      </c>
      <c r="F978">
        <v>949.8</v>
      </c>
      <c r="G978">
        <v>6.6447358371210496</v>
      </c>
      <c r="H978">
        <v>-3.8295650362330198</v>
      </c>
      <c r="I978">
        <v>37.106748673329399</v>
      </c>
      <c r="J978">
        <v>-0.44141946274689697</v>
      </c>
      <c r="K978">
        <v>915.59889248517004</v>
      </c>
      <c r="L978">
        <v>751.46298709500797</v>
      </c>
      <c r="M978">
        <v>35.4758902661764</v>
      </c>
      <c r="N978">
        <v>0.40856907197841602</v>
      </c>
      <c r="O978">
        <v>19.783112234154501</v>
      </c>
      <c r="P978">
        <v>72.049633185399799</v>
      </c>
      <c r="Q978">
        <v>8.2245203970255004E-2</v>
      </c>
    </row>
    <row r="979" spans="1:17" hidden="1" x14ac:dyDescent="0.3">
      <c r="A979" t="s">
        <v>2110</v>
      </c>
      <c r="B979" t="s">
        <v>2111</v>
      </c>
      <c r="C979" t="s">
        <v>3159</v>
      </c>
      <c r="D979" t="s">
        <v>1390</v>
      </c>
      <c r="E979">
        <v>2944.2225969900001</v>
      </c>
      <c r="F979">
        <v>389.85</v>
      </c>
      <c r="G979">
        <v>17.882368021430199</v>
      </c>
      <c r="H979">
        <v>-6.3702183621802702</v>
      </c>
      <c r="I979">
        <v>10.173616046796999</v>
      </c>
      <c r="J979">
        <v>-1.2068711660940401</v>
      </c>
      <c r="K979">
        <v>396.31439350272399</v>
      </c>
      <c r="L979">
        <v>344.21987211024401</v>
      </c>
      <c r="M979">
        <v>27.402922333657401</v>
      </c>
      <c r="N979">
        <v>0.402793590556841</v>
      </c>
      <c r="O979">
        <v>15.9035526484545</v>
      </c>
      <c r="P979">
        <v>57.165893972989302</v>
      </c>
      <c r="Q979">
        <v>2.6313497560100998E-2</v>
      </c>
    </row>
    <row r="980" spans="1:17" hidden="1" x14ac:dyDescent="0.3">
      <c r="A980" t="s">
        <v>2112</v>
      </c>
      <c r="B980" t="s">
        <v>2113</v>
      </c>
      <c r="C980" t="s">
        <v>3159</v>
      </c>
      <c r="D980" t="s">
        <v>274</v>
      </c>
      <c r="E980">
        <v>2937.3827291839998</v>
      </c>
      <c r="F980">
        <v>99.52</v>
      </c>
      <c r="G980">
        <v>58.140991354148099</v>
      </c>
      <c r="H980">
        <v>25.174985432603101</v>
      </c>
      <c r="I980">
        <v>73.949432077678395</v>
      </c>
      <c r="J980">
        <v>14.8142271430485</v>
      </c>
      <c r="K980">
        <v>73.447899452734504</v>
      </c>
      <c r="L980">
        <v>61.052000154449402</v>
      </c>
      <c r="M980">
        <v>82.208169352814807</v>
      </c>
      <c r="N980">
        <v>1.22498322958008</v>
      </c>
      <c r="O980">
        <v>0.78376205787782305</v>
      </c>
      <c r="P980">
        <v>116.583242655059</v>
      </c>
      <c r="Q980">
        <v>8.7710865872197993E-2</v>
      </c>
    </row>
    <row r="981" spans="1:17" hidden="1" x14ac:dyDescent="0.3">
      <c r="A981" t="s">
        <v>2114</v>
      </c>
      <c r="B981" t="s">
        <v>2115</v>
      </c>
      <c r="C981" t="s">
        <v>3159</v>
      </c>
      <c r="D981" t="s">
        <v>483</v>
      </c>
      <c r="E981">
        <v>2932.7905651999999</v>
      </c>
      <c r="F981">
        <v>517.1</v>
      </c>
      <c r="G981">
        <v>-10.2615737281017</v>
      </c>
      <c r="H981">
        <v>-3.9625740537935301</v>
      </c>
      <c r="I981">
        <v>-10.9375190614224</v>
      </c>
      <c r="J981">
        <v>1.3344077723995</v>
      </c>
      <c r="K981">
        <v>517.58840352096104</v>
      </c>
      <c r="L981">
        <v>506.70212958440197</v>
      </c>
      <c r="M981">
        <v>59.442480297460797</v>
      </c>
      <c r="N981">
        <v>0.61678270522995204</v>
      </c>
      <c r="O981">
        <v>27.625217559466201</v>
      </c>
      <c r="P981">
        <v>34.2245295262816</v>
      </c>
      <c r="Q981">
        <v>2.4423200034959E-2</v>
      </c>
    </row>
    <row r="982" spans="1:17" hidden="1" x14ac:dyDescent="0.3">
      <c r="A982" t="s">
        <v>2116</v>
      </c>
      <c r="B982" t="s">
        <v>2117</v>
      </c>
      <c r="C982" t="s">
        <v>3159</v>
      </c>
      <c r="D982" t="s">
        <v>2118</v>
      </c>
      <c r="E982">
        <v>2928.4813812799998</v>
      </c>
      <c r="F982">
        <v>253.9</v>
      </c>
      <c r="G982">
        <v>7.81693259356833</v>
      </c>
      <c r="H982">
        <v>-12.936041647495999</v>
      </c>
      <c r="I982">
        <v>15.269929623574299</v>
      </c>
      <c r="J982">
        <v>-2.2940437044861</v>
      </c>
      <c r="K982">
        <v>274.58419504082502</v>
      </c>
      <c r="M982">
        <v>24.2023388350438</v>
      </c>
      <c r="N982">
        <v>0.31451124678111197</v>
      </c>
      <c r="O982">
        <v>29.972430090586801</v>
      </c>
      <c r="P982">
        <v>134.549653579676</v>
      </c>
    </row>
    <row r="983" spans="1:17" x14ac:dyDescent="0.3">
      <c r="A983" t="s">
        <v>2119</v>
      </c>
      <c r="B983" t="s">
        <v>2120</v>
      </c>
      <c r="C983" t="s">
        <v>3144</v>
      </c>
      <c r="D983" t="s">
        <v>551</v>
      </c>
      <c r="E983">
        <v>2921.60198937</v>
      </c>
      <c r="F983">
        <v>977.1</v>
      </c>
      <c r="G983">
        <v>-9.2851293591668096</v>
      </c>
      <c r="H983">
        <v>-2.00300878559207</v>
      </c>
      <c r="I983">
        <v>-25.2435759636029</v>
      </c>
      <c r="J983">
        <v>3.5499379902659198</v>
      </c>
      <c r="K983">
        <v>1006.83250434891</v>
      </c>
      <c r="L983">
        <v>1006.09961508981</v>
      </c>
      <c r="M983">
        <v>46.025905157269001</v>
      </c>
      <c r="N983">
        <v>0.79240308592500197</v>
      </c>
      <c r="O983">
        <v>29.357281752123601</v>
      </c>
      <c r="P983">
        <v>20.629629629629601</v>
      </c>
      <c r="Q983">
        <v>2.3399378037349001E-2</v>
      </c>
    </row>
    <row r="984" spans="1:17" hidden="1" x14ac:dyDescent="0.3">
      <c r="A984" t="s">
        <v>2121</v>
      </c>
      <c r="B984" t="s">
        <v>2122</v>
      </c>
      <c r="C984" t="s">
        <v>3159</v>
      </c>
      <c r="D984" t="s">
        <v>199</v>
      </c>
      <c r="E984">
        <v>2921.17410333</v>
      </c>
      <c r="F984">
        <v>2018.55</v>
      </c>
      <c r="G984">
        <v>37.300505161351403</v>
      </c>
      <c r="H984">
        <v>-5.0927949798717904</v>
      </c>
      <c r="I984">
        <v>-8.8668940737798092</v>
      </c>
      <c r="J984">
        <v>-1.5659290212417899E-2</v>
      </c>
      <c r="K984">
        <v>2043.9480711655499</v>
      </c>
      <c r="L984">
        <v>1857.25693192159</v>
      </c>
      <c r="M984">
        <v>47.608850314286201</v>
      </c>
      <c r="N984">
        <v>0.74411918864714299</v>
      </c>
      <c r="O984">
        <v>22.860469148646299</v>
      </c>
      <c r="P984">
        <v>76.446678321678306</v>
      </c>
      <c r="Q984">
        <v>0.13300919956344201</v>
      </c>
    </row>
    <row r="985" spans="1:17" hidden="1" x14ac:dyDescent="0.3">
      <c r="A985" t="s">
        <v>2123</v>
      </c>
      <c r="B985" t="s">
        <v>2124</v>
      </c>
      <c r="C985" t="s">
        <v>3159</v>
      </c>
      <c r="D985" t="s">
        <v>747</v>
      </c>
      <c r="E985">
        <v>2918.8426896999999</v>
      </c>
      <c r="F985">
        <v>711.85</v>
      </c>
      <c r="G985">
        <v>-31.610980635544198</v>
      </c>
      <c r="H985">
        <v>-3.4223056463863002</v>
      </c>
      <c r="I985">
        <v>4.0006066048018898</v>
      </c>
      <c r="J985">
        <v>-0.62198897166302902</v>
      </c>
      <c r="K985">
        <v>731.80242188011005</v>
      </c>
      <c r="L985">
        <v>703.65717535861199</v>
      </c>
      <c r="M985">
        <v>42.022316569118097</v>
      </c>
      <c r="N985">
        <v>0.369013663446495</v>
      </c>
      <c r="O985">
        <v>22.582004635808101</v>
      </c>
      <c r="P985">
        <v>26.844262295081901</v>
      </c>
      <c r="Q985">
        <v>-2.0710078521322998E-2</v>
      </c>
    </row>
    <row r="986" spans="1:17" hidden="1" x14ac:dyDescent="0.3">
      <c r="A986" t="s">
        <v>2125</v>
      </c>
      <c r="B986" t="s">
        <v>2126</v>
      </c>
      <c r="C986" t="s">
        <v>3159</v>
      </c>
      <c r="D986" t="s">
        <v>835</v>
      </c>
      <c r="E986">
        <v>2891.4</v>
      </c>
      <c r="F986">
        <v>481.9</v>
      </c>
      <c r="G986">
        <v>-17.070428820233499</v>
      </c>
      <c r="H986">
        <v>10.2166149742326</v>
      </c>
      <c r="I986">
        <v>-2.11600684186556</v>
      </c>
      <c r="J986">
        <v>13.9053864949441</v>
      </c>
      <c r="O986">
        <v>3.2164349450093299</v>
      </c>
      <c r="P986">
        <v>26.815789473684202</v>
      </c>
    </row>
    <row r="987" spans="1:17" x14ac:dyDescent="0.3">
      <c r="A987" t="s">
        <v>2127</v>
      </c>
      <c r="B987" t="s">
        <v>2128</v>
      </c>
      <c r="C987" t="s">
        <v>3142</v>
      </c>
      <c r="D987" t="s">
        <v>441</v>
      </c>
      <c r="E987">
        <v>2887.506904713</v>
      </c>
      <c r="F987">
        <v>86.91</v>
      </c>
      <c r="G987">
        <v>-30.046051312477701</v>
      </c>
      <c r="H987">
        <v>-1.4645974714809</v>
      </c>
      <c r="I987">
        <v>-20.5641204793281</v>
      </c>
      <c r="J987">
        <v>-1.81961493272992</v>
      </c>
      <c r="K987">
        <v>85.904464591233307</v>
      </c>
      <c r="L987">
        <v>86.029578320111199</v>
      </c>
      <c r="M987">
        <v>45.379551828638803</v>
      </c>
      <c r="N987">
        <v>1.2277730187031199</v>
      </c>
      <c r="O987">
        <v>38.073869520193298</v>
      </c>
      <c r="P987">
        <v>38.944844124700197</v>
      </c>
      <c r="Q987">
        <v>6.35101076342E-4</v>
      </c>
    </row>
    <row r="988" spans="1:17" hidden="1" x14ac:dyDescent="0.3">
      <c r="A988" t="s">
        <v>2129</v>
      </c>
      <c r="B988" t="s">
        <v>2130</v>
      </c>
      <c r="C988" t="s">
        <v>3159</v>
      </c>
      <c r="D988" t="s">
        <v>106</v>
      </c>
      <c r="E988">
        <v>2883.6452615399999</v>
      </c>
      <c r="F988">
        <v>765.55</v>
      </c>
      <c r="G988">
        <v>-21.138362768649301</v>
      </c>
      <c r="H988">
        <v>-4.3112550640000196</v>
      </c>
      <c r="I988">
        <v>-14.364352439968499</v>
      </c>
      <c r="J988">
        <v>-2.2806584792407198</v>
      </c>
      <c r="K988">
        <v>803.11588581957199</v>
      </c>
      <c r="L988">
        <v>760.92897003270298</v>
      </c>
      <c r="M988">
        <v>31.2889632198303</v>
      </c>
      <c r="N988">
        <v>0.60975515653273105</v>
      </c>
      <c r="O988">
        <v>32.715041473450398</v>
      </c>
      <c r="P988">
        <v>42.520711160755802</v>
      </c>
      <c r="Q988">
        <v>5.4531485167125998E-2</v>
      </c>
    </row>
    <row r="989" spans="1:17" hidden="1" x14ac:dyDescent="0.3">
      <c r="A989" t="s">
        <v>2131</v>
      </c>
      <c r="B989" t="s">
        <v>2132</v>
      </c>
      <c r="C989" t="s">
        <v>3159</v>
      </c>
      <c r="D989" t="s">
        <v>1340</v>
      </c>
      <c r="E989">
        <v>2881.1660013000001</v>
      </c>
      <c r="F989">
        <v>546.9</v>
      </c>
      <c r="G989">
        <v>75.473539144911697</v>
      </c>
      <c r="H989">
        <v>-2.0437579861402502</v>
      </c>
      <c r="I989">
        <v>89.396091992198805</v>
      </c>
      <c r="J989">
        <v>-4.6044668631318997</v>
      </c>
      <c r="K989">
        <v>490.28879201740102</v>
      </c>
      <c r="L989">
        <v>363.84000682367599</v>
      </c>
      <c r="M989">
        <v>52.036734452313901</v>
      </c>
      <c r="N989">
        <v>1.29136556917513</v>
      </c>
      <c r="O989">
        <v>12.2142987749131</v>
      </c>
      <c r="P989">
        <v>158.39829907866701</v>
      </c>
      <c r="Q989">
        <v>0.104285748907866</v>
      </c>
    </row>
    <row r="990" spans="1:17" hidden="1" x14ac:dyDescent="0.3">
      <c r="A990" t="s">
        <v>2133</v>
      </c>
      <c r="B990" t="s">
        <v>2134</v>
      </c>
      <c r="C990" t="s">
        <v>3159</v>
      </c>
      <c r="D990" t="s">
        <v>54</v>
      </c>
      <c r="E990">
        <v>2874.7829388</v>
      </c>
      <c r="F990">
        <v>339.6</v>
      </c>
      <c r="G990">
        <v>140.956759773458</v>
      </c>
      <c r="H990">
        <v>11.440843127032201</v>
      </c>
      <c r="I990">
        <v>100.202547532585</v>
      </c>
      <c r="J990">
        <v>-1.10981157908178</v>
      </c>
      <c r="K990">
        <v>293.12386318927798</v>
      </c>
      <c r="L990">
        <v>214.97664975308101</v>
      </c>
      <c r="M990">
        <v>61.042600063333303</v>
      </c>
      <c r="N990">
        <v>0.757003747855437</v>
      </c>
      <c r="O990">
        <v>7.11130742049468</v>
      </c>
      <c r="P990">
        <v>203.62092087617299</v>
      </c>
      <c r="Q990">
        <v>7.2521575425029003E-2</v>
      </c>
    </row>
    <row r="991" spans="1:17" hidden="1" x14ac:dyDescent="0.3">
      <c r="A991" t="s">
        <v>2135</v>
      </c>
      <c r="B991" t="s">
        <v>2136</v>
      </c>
      <c r="C991" t="s">
        <v>3159</v>
      </c>
      <c r="D991" t="s">
        <v>410</v>
      </c>
      <c r="E991">
        <v>2868.7630125000001</v>
      </c>
      <c r="F991">
        <v>1674.75</v>
      </c>
      <c r="G991">
        <v>274.364565115733</v>
      </c>
      <c r="H991">
        <v>-4.2489527913350598</v>
      </c>
      <c r="I991">
        <v>141.15241575698801</v>
      </c>
      <c r="J991">
        <v>-3.2317766013629599</v>
      </c>
      <c r="K991">
        <v>1693.6332313922701</v>
      </c>
      <c r="L991">
        <v>1193.8656300406701</v>
      </c>
      <c r="M991">
        <v>33.937310402785698</v>
      </c>
      <c r="N991">
        <v>0.44273602342366503</v>
      </c>
      <c r="O991">
        <v>30.120913569189401</v>
      </c>
      <c r="P991">
        <v>329.423076923076</v>
      </c>
      <c r="Q991">
        <v>0.28322482848362501</v>
      </c>
    </row>
    <row r="992" spans="1:17" hidden="1" x14ac:dyDescent="0.3">
      <c r="A992" t="s">
        <v>2137</v>
      </c>
      <c r="B992" t="s">
        <v>2138</v>
      </c>
      <c r="C992" t="s">
        <v>3159</v>
      </c>
      <c r="D992" t="s">
        <v>364</v>
      </c>
      <c r="E992">
        <v>2861.3973317750001</v>
      </c>
      <c r="F992">
        <v>260.45</v>
      </c>
      <c r="G992">
        <v>-24.294474847271101</v>
      </c>
      <c r="H992">
        <v>13.817184937538199</v>
      </c>
      <c r="I992">
        <v>18.363293362101999</v>
      </c>
      <c r="J992">
        <v>-1.6367212444113299</v>
      </c>
      <c r="K992">
        <v>241.091543999229</v>
      </c>
      <c r="L992">
        <v>220.490812505457</v>
      </c>
      <c r="M992">
        <v>53.4952904305255</v>
      </c>
      <c r="N992">
        <v>2.53405771826408</v>
      </c>
      <c r="O992">
        <v>7.5062392013822201</v>
      </c>
      <c r="P992">
        <v>45.502793296089301</v>
      </c>
      <c r="Q992">
        <v>2.7735029856605999E-2</v>
      </c>
    </row>
    <row r="993" spans="1:17" hidden="1" x14ac:dyDescent="0.3">
      <c r="A993" t="s">
        <v>2139</v>
      </c>
      <c r="B993" t="s">
        <v>2140</v>
      </c>
      <c r="C993" t="s">
        <v>3159</v>
      </c>
      <c r="D993" t="s">
        <v>163</v>
      </c>
      <c r="E993">
        <v>2861.1671443949999</v>
      </c>
      <c r="F993">
        <v>1898.95</v>
      </c>
      <c r="G993">
        <v>143.21560086586399</v>
      </c>
      <c r="H993">
        <v>20.117791939343999</v>
      </c>
      <c r="I993">
        <v>30.963592794738499</v>
      </c>
      <c r="J993">
        <v>9.52138896636826</v>
      </c>
      <c r="K993">
        <v>1599.5934411767701</v>
      </c>
      <c r="L993">
        <v>1229.36591052416</v>
      </c>
      <c r="M993">
        <v>81.289141916915199</v>
      </c>
      <c r="N993">
        <v>1.0520863541860499</v>
      </c>
      <c r="O993">
        <v>0.913662813660165</v>
      </c>
      <c r="P993">
        <v>254.447036864209</v>
      </c>
      <c r="Q993">
        <v>0.11387458096655199</v>
      </c>
    </row>
    <row r="994" spans="1:17" hidden="1" x14ac:dyDescent="0.3">
      <c r="A994" t="s">
        <v>2141</v>
      </c>
      <c r="B994" t="s">
        <v>2142</v>
      </c>
      <c r="C994" t="s">
        <v>3159</v>
      </c>
      <c r="D994" t="s">
        <v>367</v>
      </c>
      <c r="E994">
        <v>2838.7119307500002</v>
      </c>
      <c r="F994">
        <v>1902.3</v>
      </c>
      <c r="G994">
        <v>-48.022101319346902</v>
      </c>
      <c r="H994">
        <v>0.273439199214704</v>
      </c>
      <c r="I994">
        <v>-10.957380586865</v>
      </c>
      <c r="J994">
        <v>2.4411770932346899</v>
      </c>
      <c r="K994">
        <v>1885.64681931617</v>
      </c>
      <c r="L994">
        <v>1972.76483504353</v>
      </c>
      <c r="M994">
        <v>61.553082260153403</v>
      </c>
      <c r="N994">
        <v>0.52054172387188402</v>
      </c>
      <c r="O994">
        <v>29.3171424065604</v>
      </c>
      <c r="P994">
        <v>12.5621301775147</v>
      </c>
      <c r="Q994">
        <v>-0.104552283578541</v>
      </c>
    </row>
    <row r="995" spans="1:17" hidden="1" x14ac:dyDescent="0.3">
      <c r="A995" t="s">
        <v>2143</v>
      </c>
      <c r="B995" t="s">
        <v>2144</v>
      </c>
      <c r="C995" t="s">
        <v>3159</v>
      </c>
      <c r="D995" t="s">
        <v>378</v>
      </c>
      <c r="E995">
        <v>2823.6336498000001</v>
      </c>
      <c r="F995">
        <v>954</v>
      </c>
      <c r="G995">
        <v>67.048994604453199</v>
      </c>
      <c r="H995">
        <v>5.5714618817111896</v>
      </c>
      <c r="I995">
        <v>77.4540274998146</v>
      </c>
      <c r="J995">
        <v>2.5128591828087399</v>
      </c>
      <c r="K995">
        <v>840.41594029728401</v>
      </c>
      <c r="L995">
        <v>675.79536843229198</v>
      </c>
      <c r="M995">
        <v>56.434612483258</v>
      </c>
      <c r="N995">
        <v>1.49448693597771</v>
      </c>
      <c r="O995">
        <v>13.653039832285099</v>
      </c>
      <c r="P995">
        <v>109.004272099901</v>
      </c>
      <c r="Q995">
        <v>6.9781925510068996E-2</v>
      </c>
    </row>
    <row r="996" spans="1:17" hidden="1" x14ac:dyDescent="0.3">
      <c r="A996" t="s">
        <v>2145</v>
      </c>
      <c r="B996" t="s">
        <v>2146</v>
      </c>
      <c r="C996" t="s">
        <v>3159</v>
      </c>
      <c r="D996" t="s">
        <v>21</v>
      </c>
      <c r="E996">
        <v>2818.3530184799902</v>
      </c>
      <c r="F996">
        <v>432.4</v>
      </c>
      <c r="G996">
        <v>9.7551921788852791</v>
      </c>
      <c r="H996">
        <v>13.581460139387399</v>
      </c>
      <c r="I996">
        <v>-7.5881918939417501</v>
      </c>
      <c r="J996">
        <v>21.357018196575801</v>
      </c>
      <c r="K996">
        <v>360.64113230952302</v>
      </c>
      <c r="L996">
        <v>369.09462956236598</v>
      </c>
      <c r="M996">
        <v>89.076638784284199</v>
      </c>
      <c r="N996">
        <v>1.48190321502976</v>
      </c>
      <c r="O996">
        <v>59.747918593894497</v>
      </c>
      <c r="P996">
        <v>80.882660531269593</v>
      </c>
      <c r="Q996">
        <v>0.12667345162906299</v>
      </c>
    </row>
    <row r="997" spans="1:17" x14ac:dyDescent="0.3">
      <c r="A997" t="s">
        <v>2147</v>
      </c>
      <c r="B997" t="s">
        <v>2148</v>
      </c>
      <c r="C997" t="s">
        <v>3148</v>
      </c>
      <c r="D997" t="s">
        <v>274</v>
      </c>
      <c r="E997">
        <v>2818.1576235099901</v>
      </c>
      <c r="F997">
        <v>480.05</v>
      </c>
      <c r="G997">
        <v>-21.772600406682599</v>
      </c>
      <c r="H997">
        <v>9.9439207046110791</v>
      </c>
      <c r="I997">
        <v>14.1527964579012</v>
      </c>
      <c r="J997">
        <v>6.7494217154638703</v>
      </c>
      <c r="K997">
        <v>427.26575758426299</v>
      </c>
      <c r="L997">
        <v>413.079473303675</v>
      </c>
      <c r="M997">
        <v>74.082317237150306</v>
      </c>
      <c r="N997">
        <v>1.4699447818726199</v>
      </c>
      <c r="O997">
        <v>11.6342047703364</v>
      </c>
      <c r="P997">
        <v>45.095964938793998</v>
      </c>
      <c r="Q997">
        <v>-3.3990920056366003E-2</v>
      </c>
    </row>
    <row r="998" spans="1:17" hidden="1" x14ac:dyDescent="0.3">
      <c r="A998" t="s">
        <v>2149</v>
      </c>
      <c r="B998" t="s">
        <v>2150</v>
      </c>
      <c r="C998" t="s">
        <v>3159</v>
      </c>
      <c r="D998" t="s">
        <v>46</v>
      </c>
      <c r="E998">
        <v>2815.9578767099902</v>
      </c>
      <c r="F998">
        <v>2597.1</v>
      </c>
      <c r="G998">
        <v>26.0181510738526</v>
      </c>
      <c r="H998">
        <v>-9.4235367923211406</v>
      </c>
      <c r="I998">
        <v>5.32292367744554</v>
      </c>
      <c r="J998">
        <v>2.31037835050972</v>
      </c>
      <c r="K998">
        <v>2862.8210630762501</v>
      </c>
      <c r="L998">
        <v>2573.6217617591301</v>
      </c>
      <c r="M998">
        <v>30.692305903347702</v>
      </c>
      <c r="N998">
        <v>0.42173854255663901</v>
      </c>
      <c r="O998">
        <v>42.770782796195697</v>
      </c>
      <c r="P998">
        <v>65.262488068724096</v>
      </c>
      <c r="Q998">
        <v>0.107346209071128</v>
      </c>
    </row>
    <row r="999" spans="1:17" hidden="1" x14ac:dyDescent="0.3">
      <c r="A999" t="s">
        <v>2151</v>
      </c>
      <c r="B999" t="s">
        <v>2152</v>
      </c>
      <c r="C999" t="s">
        <v>3159</v>
      </c>
      <c r="D999" t="s">
        <v>1531</v>
      </c>
      <c r="E999">
        <v>2803.7470389750001</v>
      </c>
      <c r="F999">
        <v>375.75</v>
      </c>
      <c r="G999">
        <v>-31.877146353800001</v>
      </c>
      <c r="H999">
        <v>0.493096419094604</v>
      </c>
      <c r="I999">
        <v>-16.922724375432001</v>
      </c>
      <c r="J999">
        <v>4.1818679398060103</v>
      </c>
      <c r="M999">
        <v>0</v>
      </c>
      <c r="O999">
        <v>14.7438456420492</v>
      </c>
      <c r="P999">
        <v>0.73726541554959202</v>
      </c>
    </row>
    <row r="1000" spans="1:17" hidden="1" x14ac:dyDescent="0.3">
      <c r="A1000" t="s">
        <v>2153</v>
      </c>
      <c r="B1000" t="s">
        <v>2154</v>
      </c>
      <c r="C1000" t="s">
        <v>3159</v>
      </c>
      <c r="D1000" t="s">
        <v>289</v>
      </c>
      <c r="E1000">
        <v>2798.6491506000002</v>
      </c>
      <c r="F1000">
        <v>156.69999999999999</v>
      </c>
      <c r="G1000">
        <v>46.477822035424701</v>
      </c>
      <c r="H1000">
        <v>11.550954798869499</v>
      </c>
      <c r="I1000">
        <v>14.449651674148001</v>
      </c>
      <c r="J1000">
        <v>-3.4039947756162299</v>
      </c>
      <c r="K1000">
        <v>143.20605678526101</v>
      </c>
      <c r="L1000">
        <v>129.83981970137799</v>
      </c>
      <c r="M1000">
        <v>60.0906131441239</v>
      </c>
      <c r="N1000">
        <v>2.02641808480409</v>
      </c>
      <c r="O1000">
        <v>5.2967453733248204</v>
      </c>
      <c r="P1000">
        <v>86.547619047618994</v>
      </c>
      <c r="Q1000">
        <v>0.16747979686287801</v>
      </c>
    </row>
    <row r="1001" spans="1:17" hidden="1" x14ac:dyDescent="0.3">
      <c r="A1001" t="s">
        <v>2155</v>
      </c>
      <c r="B1001" t="s">
        <v>2156</v>
      </c>
      <c r="C1001" t="s">
        <v>3159</v>
      </c>
      <c r="D1001" t="s">
        <v>72</v>
      </c>
      <c r="E1001">
        <v>2789.28250024</v>
      </c>
      <c r="F1001">
        <v>489.2</v>
      </c>
      <c r="G1001">
        <v>-22.770939139476699</v>
      </c>
      <c r="H1001">
        <v>-14.0221726193035</v>
      </c>
      <c r="I1001">
        <v>-7.8165171611087496</v>
      </c>
      <c r="J1001">
        <v>-3.4355705085368</v>
      </c>
      <c r="K1001">
        <v>541.82600000000002</v>
      </c>
      <c r="M1001">
        <v>24.125013553453499</v>
      </c>
      <c r="O1001">
        <v>28.270645952575599</v>
      </c>
      <c r="P1001">
        <v>4.0408336877924196</v>
      </c>
    </row>
    <row r="1002" spans="1:17" hidden="1" x14ac:dyDescent="0.3">
      <c r="A1002" t="s">
        <v>2157</v>
      </c>
      <c r="B1002" t="s">
        <v>2158</v>
      </c>
      <c r="C1002" t="s">
        <v>3159</v>
      </c>
      <c r="D1002" t="s">
        <v>158</v>
      </c>
      <c r="E1002">
        <v>2787.4515396400002</v>
      </c>
      <c r="F1002">
        <v>291.8</v>
      </c>
      <c r="G1002">
        <v>-23.374765714867301</v>
      </c>
      <c r="H1002">
        <v>-12.065336060541901</v>
      </c>
      <c r="I1002">
        <v>-28.928454053938299</v>
      </c>
      <c r="J1002">
        <v>-7.2114573046512298</v>
      </c>
      <c r="K1002">
        <v>348.14022345583999</v>
      </c>
      <c r="L1002">
        <v>344.27256805547398</v>
      </c>
      <c r="M1002">
        <v>22.071027792007602</v>
      </c>
      <c r="N1002">
        <v>1.50739373959927</v>
      </c>
      <c r="O1002">
        <v>65.592871830020499</v>
      </c>
      <c r="P1002">
        <v>13.408472600077699</v>
      </c>
      <c r="Q1002">
        <v>8.7392181221065998E-2</v>
      </c>
    </row>
    <row r="1003" spans="1:17" hidden="1" x14ac:dyDescent="0.3">
      <c r="A1003" t="s">
        <v>2159</v>
      </c>
      <c r="B1003" t="s">
        <v>2160</v>
      </c>
      <c r="C1003" t="s">
        <v>3159</v>
      </c>
      <c r="D1003" t="s">
        <v>75</v>
      </c>
      <c r="E1003">
        <v>2786.2292499999999</v>
      </c>
      <c r="F1003">
        <v>1039.25</v>
      </c>
      <c r="G1003">
        <v>328.40301098885698</v>
      </c>
      <c r="H1003">
        <v>14.1982999559176</v>
      </c>
      <c r="I1003">
        <v>3.2803577223164102</v>
      </c>
      <c r="J1003">
        <v>-2.6384717185759499</v>
      </c>
      <c r="K1003">
        <v>1055.7328122132801</v>
      </c>
      <c r="L1003">
        <v>928.57870780287794</v>
      </c>
      <c r="M1003">
        <v>48.423787033881503</v>
      </c>
      <c r="N1003">
        <v>2.10995179116092</v>
      </c>
      <c r="O1003">
        <v>52.802501804185702</v>
      </c>
      <c r="P1003">
        <v>368.55275022542799</v>
      </c>
      <c r="Q1003">
        <v>0.18347800714538101</v>
      </c>
    </row>
    <row r="1004" spans="1:17" hidden="1" x14ac:dyDescent="0.3">
      <c r="A1004" t="s">
        <v>2161</v>
      </c>
      <c r="B1004" t="s">
        <v>2162</v>
      </c>
      <c r="C1004" t="s">
        <v>3159</v>
      </c>
      <c r="D1004" t="s">
        <v>635</v>
      </c>
      <c r="E1004">
        <v>2776.8224026399998</v>
      </c>
      <c r="F1004">
        <v>1942.3</v>
      </c>
      <c r="G1004">
        <v>268.16101287540801</v>
      </c>
      <c r="H1004">
        <v>-3.3592791690771802</v>
      </c>
      <c r="I1004">
        <v>11.043999562307199</v>
      </c>
      <c r="J1004">
        <v>4.69767986265646</v>
      </c>
      <c r="K1004">
        <v>1835.3540790008699</v>
      </c>
      <c r="L1004">
        <v>1461.0789994511899</v>
      </c>
      <c r="M1004">
        <v>77.085763180288495</v>
      </c>
      <c r="N1004">
        <v>0.66957315133457895</v>
      </c>
      <c r="O1004">
        <v>15.6052103176646</v>
      </c>
      <c r="P1004">
        <v>302.00765807720097</v>
      </c>
      <c r="Q1004">
        <v>0.247627466427533</v>
      </c>
    </row>
    <row r="1005" spans="1:17" x14ac:dyDescent="0.3">
      <c r="A1005" t="s">
        <v>2163</v>
      </c>
      <c r="B1005" t="s">
        <v>2164</v>
      </c>
      <c r="C1005" t="s">
        <v>3155</v>
      </c>
      <c r="D1005" t="s">
        <v>257</v>
      </c>
      <c r="E1005">
        <v>2768.1652140000001</v>
      </c>
      <c r="F1005">
        <v>405.5</v>
      </c>
      <c r="G1005">
        <v>-57.9201298196853</v>
      </c>
      <c r="H1005">
        <v>-2.3712792322848801</v>
      </c>
      <c r="I1005">
        <v>-26.027588392168401</v>
      </c>
      <c r="J1005">
        <v>0.77150946854371805</v>
      </c>
      <c r="K1005">
        <v>426.47849121806701</v>
      </c>
      <c r="L1005">
        <v>472.46588136824698</v>
      </c>
      <c r="M1005">
        <v>39.721330484536402</v>
      </c>
      <c r="N1005">
        <v>0.79544415854231998</v>
      </c>
      <c r="O1005">
        <v>49.408138101109699</v>
      </c>
      <c r="P1005">
        <v>1.91002764513696</v>
      </c>
      <c r="Q1005">
        <v>-0.140368303679787</v>
      </c>
    </row>
    <row r="1006" spans="1:17" hidden="1" x14ac:dyDescent="0.3">
      <c r="A1006" t="s">
        <v>2165</v>
      </c>
      <c r="B1006" t="s">
        <v>2166</v>
      </c>
      <c r="C1006" t="s">
        <v>3159</v>
      </c>
      <c r="D1006" t="s">
        <v>274</v>
      </c>
      <c r="E1006">
        <v>2756.9807568799902</v>
      </c>
      <c r="F1006">
        <v>2189.6</v>
      </c>
      <c r="G1006">
        <v>330.44707483811402</v>
      </c>
      <c r="H1006">
        <v>46.160919547523797</v>
      </c>
      <c r="I1006">
        <v>205.053785147003</v>
      </c>
      <c r="J1006">
        <v>29.1146365944381</v>
      </c>
      <c r="K1006">
        <v>1505.4523726948801</v>
      </c>
      <c r="L1006">
        <v>951.20525075301202</v>
      </c>
      <c r="M1006">
        <v>71.089659035950007</v>
      </c>
      <c r="N1006">
        <v>0.58060521761531203</v>
      </c>
      <c r="O1006">
        <v>8.6956521739130306</v>
      </c>
      <c r="P1006">
        <v>472.51928356647898</v>
      </c>
    </row>
    <row r="1007" spans="1:17" hidden="1" x14ac:dyDescent="0.3">
      <c r="A1007" t="s">
        <v>2167</v>
      </c>
      <c r="B1007" t="s">
        <v>2168</v>
      </c>
      <c r="C1007" t="s">
        <v>3159</v>
      </c>
      <c r="D1007" t="s">
        <v>220</v>
      </c>
      <c r="E1007">
        <v>2749.8811580000001</v>
      </c>
      <c r="F1007">
        <v>1762</v>
      </c>
      <c r="G1007">
        <v>55.647763532914603</v>
      </c>
      <c r="H1007">
        <v>-7.6004565507335604</v>
      </c>
      <c r="I1007">
        <v>4.7414027076278797</v>
      </c>
      <c r="J1007">
        <v>-1.8717887255091601</v>
      </c>
      <c r="K1007">
        <v>1883.3394021540801</v>
      </c>
      <c r="L1007">
        <v>1580.8654293781001</v>
      </c>
      <c r="M1007">
        <v>38.168189883632003</v>
      </c>
      <c r="N1007">
        <v>1.0946272541364499</v>
      </c>
      <c r="O1007">
        <v>43.019296254256503</v>
      </c>
      <c r="P1007">
        <v>90.270503752497106</v>
      </c>
    </row>
    <row r="1008" spans="1:17" hidden="1" x14ac:dyDescent="0.3">
      <c r="A1008" t="s">
        <v>2169</v>
      </c>
      <c r="B1008" t="s">
        <v>2170</v>
      </c>
      <c r="C1008" t="s">
        <v>3159</v>
      </c>
      <c r="D1008" t="s">
        <v>127</v>
      </c>
      <c r="E1008">
        <v>2748.671488</v>
      </c>
      <c r="F1008">
        <v>569.29999999999995</v>
      </c>
      <c r="G1008">
        <v>-2.9286715008509701</v>
      </c>
      <c r="H1008">
        <v>3.48107710267705</v>
      </c>
      <c r="I1008">
        <v>16.663995818329401</v>
      </c>
      <c r="J1008">
        <v>-1.6356804579241899</v>
      </c>
      <c r="K1008">
        <v>593.72135967597501</v>
      </c>
      <c r="L1008">
        <v>543.79963206328705</v>
      </c>
      <c r="M1008">
        <v>33.2108893931156</v>
      </c>
      <c r="N1008">
        <v>0.52129744424203395</v>
      </c>
      <c r="O1008">
        <v>28.1925171262954</v>
      </c>
      <c r="P1008">
        <v>38.012121212121201</v>
      </c>
      <c r="Q1008">
        <v>2.4072928300105E-2</v>
      </c>
    </row>
    <row r="1009" spans="1:17" hidden="1" x14ac:dyDescent="0.3">
      <c r="A1009" t="s">
        <v>2171</v>
      </c>
      <c r="B1009" t="s">
        <v>2172</v>
      </c>
      <c r="C1009" t="s">
        <v>3159</v>
      </c>
      <c r="D1009" t="s">
        <v>130</v>
      </c>
      <c r="E1009">
        <v>2739.1344749999998</v>
      </c>
      <c r="F1009">
        <v>490.05</v>
      </c>
      <c r="G1009">
        <v>-40.373098101685997</v>
      </c>
      <c r="H1009">
        <v>19.518566753796399</v>
      </c>
      <c r="I1009">
        <v>8.63502068674787</v>
      </c>
      <c r="J1009">
        <v>15.272709094824799</v>
      </c>
      <c r="K1009">
        <v>419.06339230805997</v>
      </c>
      <c r="L1009">
        <v>437.17953907672899</v>
      </c>
      <c r="M1009">
        <v>71.620858649005399</v>
      </c>
      <c r="N1009">
        <v>1.98530129908981</v>
      </c>
      <c r="O1009">
        <v>22.4364860728497</v>
      </c>
      <c r="P1009">
        <v>50.7846153846153</v>
      </c>
      <c r="Q1009">
        <v>0.26745915092517603</v>
      </c>
    </row>
    <row r="1010" spans="1:17" hidden="1" x14ac:dyDescent="0.3">
      <c r="A1010" t="s">
        <v>2173</v>
      </c>
      <c r="B1010" t="s">
        <v>2174</v>
      </c>
      <c r="C1010" t="s">
        <v>3159</v>
      </c>
      <c r="D1010" t="s">
        <v>635</v>
      </c>
      <c r="E1010">
        <v>2726.8193040000001</v>
      </c>
      <c r="F1010">
        <v>620.4</v>
      </c>
      <c r="G1010">
        <v>-10.8938350173177</v>
      </c>
      <c r="H1010">
        <v>-5.6751512940276001</v>
      </c>
      <c r="I1010">
        <v>17.7200865053969</v>
      </c>
      <c r="J1010">
        <v>2.3548249624355599</v>
      </c>
      <c r="K1010">
        <v>625.307635578798</v>
      </c>
      <c r="L1010">
        <v>572.62025346086</v>
      </c>
      <c r="M1010">
        <v>41.470601226627899</v>
      </c>
      <c r="N1010">
        <v>0.49541665657774903</v>
      </c>
      <c r="O1010">
        <v>12.8304319793681</v>
      </c>
      <c r="P1010">
        <v>36.351648351648301</v>
      </c>
      <c r="Q1010">
        <v>1.7409875447223E-2</v>
      </c>
    </row>
    <row r="1011" spans="1:17" hidden="1" x14ac:dyDescent="0.3">
      <c r="A1011" t="s">
        <v>2175</v>
      </c>
      <c r="B1011" t="s">
        <v>2176</v>
      </c>
      <c r="C1011" t="s">
        <v>3159</v>
      </c>
      <c r="D1011" t="s">
        <v>678</v>
      </c>
      <c r="E1011">
        <v>2717.8176661049902</v>
      </c>
      <c r="F1011">
        <v>2334</v>
      </c>
      <c r="G1011">
        <v>-38.343222600848698</v>
      </c>
      <c r="H1011">
        <v>-17.153739721709101</v>
      </c>
      <c r="I1011">
        <v>-6.14019566042849</v>
      </c>
      <c r="J1011">
        <v>-5.6578477475730002</v>
      </c>
      <c r="K1011">
        <v>2551.6128579475098</v>
      </c>
      <c r="L1011">
        <v>2419.7598256660499</v>
      </c>
      <c r="M1011">
        <v>21.9105612091609</v>
      </c>
      <c r="N1011">
        <v>0.69282471843278803</v>
      </c>
      <c r="O1011">
        <v>38.389031705226998</v>
      </c>
      <c r="P1011">
        <v>19.8736550165635</v>
      </c>
      <c r="Q1011">
        <v>7.5240125723629994E-2</v>
      </c>
    </row>
    <row r="1012" spans="1:17" hidden="1" x14ac:dyDescent="0.3">
      <c r="A1012" t="s">
        <v>2177</v>
      </c>
      <c r="B1012" t="s">
        <v>2178</v>
      </c>
      <c r="C1012" t="s">
        <v>3159</v>
      </c>
      <c r="D1012" t="s">
        <v>983</v>
      </c>
      <c r="E1012">
        <v>2711.0541039999998</v>
      </c>
      <c r="F1012">
        <v>1188.0999999999999</v>
      </c>
      <c r="G1012">
        <v>15.7100707397079</v>
      </c>
      <c r="H1012">
        <v>43.4305456951869</v>
      </c>
      <c r="I1012">
        <v>41.734175830064899</v>
      </c>
      <c r="J1012">
        <v>1.8096667784190099</v>
      </c>
      <c r="K1012">
        <v>999.14668896249702</v>
      </c>
      <c r="L1012">
        <v>839.74911231144904</v>
      </c>
      <c r="M1012">
        <v>52.022928742166997</v>
      </c>
      <c r="N1012">
        <v>0.86195601471260397</v>
      </c>
      <c r="O1012">
        <v>12.3642791010857</v>
      </c>
      <c r="P1012">
        <v>84.903898529297294</v>
      </c>
      <c r="Q1012">
        <v>8.8652538907736E-2</v>
      </c>
    </row>
    <row r="1013" spans="1:17" hidden="1" x14ac:dyDescent="0.3">
      <c r="A1013" t="s">
        <v>2179</v>
      </c>
      <c r="B1013" t="s">
        <v>2180</v>
      </c>
      <c r="C1013" t="s">
        <v>3159</v>
      </c>
      <c r="D1013" t="s">
        <v>541</v>
      </c>
      <c r="E1013">
        <v>2710.8709942999999</v>
      </c>
      <c r="F1013">
        <v>88.9</v>
      </c>
      <c r="G1013">
        <v>-2.9397327394255002</v>
      </c>
      <c r="H1013">
        <v>2.6787722124212601</v>
      </c>
      <c r="I1013">
        <v>2.1003855356225598</v>
      </c>
      <c r="J1013">
        <v>0.97716431062435405</v>
      </c>
      <c r="K1013">
        <v>81.5231339621416</v>
      </c>
      <c r="L1013">
        <v>75.448271615702595</v>
      </c>
      <c r="M1013">
        <v>60.943629949269699</v>
      </c>
      <c r="N1013">
        <v>3.1802593228071201</v>
      </c>
      <c r="O1013">
        <v>31.439820022497099</v>
      </c>
      <c r="P1013">
        <v>72.6213592233009</v>
      </c>
      <c r="Q1013">
        <v>0.152613582749207</v>
      </c>
    </row>
    <row r="1014" spans="1:17" hidden="1" x14ac:dyDescent="0.3">
      <c r="A1014" t="s">
        <v>2181</v>
      </c>
      <c r="B1014" t="s">
        <v>2182</v>
      </c>
      <c r="C1014" t="s">
        <v>3159</v>
      </c>
      <c r="D1014" t="s">
        <v>345</v>
      </c>
      <c r="E1014">
        <v>2710.409496795</v>
      </c>
      <c r="F1014">
        <v>820.05</v>
      </c>
      <c r="G1014">
        <v>21.8091160224375</v>
      </c>
      <c r="H1014">
        <v>31.581331951841101</v>
      </c>
      <c r="I1014">
        <v>67.780446575444699</v>
      </c>
      <c r="J1014">
        <v>-0.84447711662163805</v>
      </c>
      <c r="K1014">
        <v>698.59294477443302</v>
      </c>
      <c r="L1014">
        <v>566.92116786988402</v>
      </c>
      <c r="M1014">
        <v>57.905722423529902</v>
      </c>
      <c r="N1014">
        <v>0.56747098228978499</v>
      </c>
      <c r="O1014">
        <v>7.2007804402170503</v>
      </c>
      <c r="P1014">
        <v>100.25641025641001</v>
      </c>
      <c r="Q1014">
        <v>-2.9312084124276001E-2</v>
      </c>
    </row>
    <row r="1015" spans="1:17" hidden="1" x14ac:dyDescent="0.3">
      <c r="A1015" t="s">
        <v>2183</v>
      </c>
      <c r="B1015" t="s">
        <v>2184</v>
      </c>
      <c r="C1015" t="s">
        <v>3159</v>
      </c>
      <c r="D1015" t="s">
        <v>274</v>
      </c>
      <c r="E1015">
        <v>2701.3255492419999</v>
      </c>
      <c r="F1015">
        <v>106.22</v>
      </c>
      <c r="G1015">
        <v>-7.9888005412654302</v>
      </c>
      <c r="H1015">
        <v>14.570490992834101</v>
      </c>
      <c r="I1015">
        <v>11.1616021610412</v>
      </c>
      <c r="J1015">
        <v>5.4532747320855997</v>
      </c>
      <c r="K1015">
        <v>93.678286268569394</v>
      </c>
      <c r="L1015">
        <v>87.162422484733298</v>
      </c>
      <c r="M1015">
        <v>60.486399534958203</v>
      </c>
      <c r="N1015">
        <v>1.62148563473961</v>
      </c>
      <c r="O1015">
        <v>6.4300508378836296</v>
      </c>
      <c r="P1015">
        <v>48.767507002801104</v>
      </c>
      <c r="Q1015">
        <v>-3.1522205696163E-2</v>
      </c>
    </row>
    <row r="1016" spans="1:17" hidden="1" x14ac:dyDescent="0.3">
      <c r="A1016" t="s">
        <v>2185</v>
      </c>
      <c r="B1016" t="s">
        <v>2186</v>
      </c>
      <c r="C1016" t="s">
        <v>3159</v>
      </c>
      <c r="D1016" t="s">
        <v>292</v>
      </c>
      <c r="E1016">
        <v>2695.3321249999999</v>
      </c>
      <c r="F1016">
        <v>4299</v>
      </c>
      <c r="G1016">
        <v>2330.7567822176202</v>
      </c>
      <c r="H1016">
        <v>23.548643011281602</v>
      </c>
      <c r="I1016">
        <v>233.95629858426301</v>
      </c>
      <c r="J1016">
        <v>11.2744373203048</v>
      </c>
      <c r="K1016">
        <v>3532.8010961499399</v>
      </c>
      <c r="L1016">
        <v>2205.5187977361102</v>
      </c>
      <c r="M1016">
        <v>61.278139668487803</v>
      </c>
      <c r="N1016">
        <v>1.0315372908293401</v>
      </c>
      <c r="O1016">
        <v>11.628285647825001</v>
      </c>
      <c r="P1016">
        <v>2537.4233128834298</v>
      </c>
      <c r="Q1016">
        <v>0.24657588297932401</v>
      </c>
    </row>
    <row r="1017" spans="1:17" hidden="1" x14ac:dyDescent="0.3">
      <c r="A1017" t="s">
        <v>2187</v>
      </c>
      <c r="B1017" t="s">
        <v>2188</v>
      </c>
      <c r="C1017" t="s">
        <v>3159</v>
      </c>
      <c r="D1017" t="s">
        <v>345</v>
      </c>
      <c r="E1017">
        <v>2693.3343143849902</v>
      </c>
      <c r="F1017">
        <v>280.64999999999998</v>
      </c>
      <c r="G1017">
        <v>9.3732149178762008</v>
      </c>
      <c r="H1017">
        <v>7.2294725635207602</v>
      </c>
      <c r="I1017">
        <v>51.318336734073803</v>
      </c>
      <c r="J1017">
        <v>6.3214505746733201</v>
      </c>
      <c r="K1017">
        <v>248.598022662245</v>
      </c>
      <c r="M1017">
        <v>73.350654670122395</v>
      </c>
      <c r="N1017">
        <v>1.14242656341291</v>
      </c>
      <c r="O1017">
        <v>4.1867094245501502</v>
      </c>
      <c r="P1017">
        <v>86.354581673306697</v>
      </c>
    </row>
    <row r="1018" spans="1:17" hidden="1" x14ac:dyDescent="0.3">
      <c r="A1018" t="s">
        <v>2189</v>
      </c>
      <c r="B1018" t="s">
        <v>2190</v>
      </c>
      <c r="C1018" t="s">
        <v>3159</v>
      </c>
      <c r="D1018" t="s">
        <v>78</v>
      </c>
      <c r="E1018">
        <v>2685.2486361900001</v>
      </c>
      <c r="F1018">
        <v>976.55</v>
      </c>
      <c r="G1018">
        <v>138.40342723927299</v>
      </c>
      <c r="H1018">
        <v>7.9536720673415804</v>
      </c>
      <c r="I1018">
        <v>22.1484925954205</v>
      </c>
      <c r="J1018">
        <v>-2.5656679877539799</v>
      </c>
      <c r="K1018">
        <v>947.87923062694802</v>
      </c>
      <c r="L1018">
        <v>785.52660198036494</v>
      </c>
      <c r="M1018">
        <v>42.537528904708999</v>
      </c>
      <c r="N1018">
        <v>1.3581111629124101</v>
      </c>
      <c r="O1018">
        <v>11.996313552813399</v>
      </c>
      <c r="P1018">
        <v>177.86313842651799</v>
      </c>
      <c r="Q1018">
        <v>8.0812756392377005E-2</v>
      </c>
    </row>
    <row r="1019" spans="1:17" hidden="1" x14ac:dyDescent="0.3">
      <c r="A1019" t="s">
        <v>2191</v>
      </c>
      <c r="B1019" t="s">
        <v>2192</v>
      </c>
      <c r="C1019" t="s">
        <v>3159</v>
      </c>
      <c r="D1019" t="s">
        <v>220</v>
      </c>
      <c r="E1019">
        <v>2678.72</v>
      </c>
      <c r="F1019">
        <v>608.79999999999995</v>
      </c>
      <c r="G1019">
        <v>69.438721189496803</v>
      </c>
      <c r="H1019">
        <v>40.776839711287998</v>
      </c>
      <c r="I1019">
        <v>109.32060745096901</v>
      </c>
      <c r="J1019">
        <v>7.6438804582086997</v>
      </c>
      <c r="K1019">
        <v>486.05399076468802</v>
      </c>
      <c r="L1019">
        <v>376.03995727882</v>
      </c>
      <c r="M1019">
        <v>63.071564752872298</v>
      </c>
      <c r="N1019">
        <v>1.5474301134914299</v>
      </c>
      <c r="O1019">
        <v>10.052562417871201</v>
      </c>
      <c r="P1019">
        <v>167.66322268630401</v>
      </c>
      <c r="Q1019">
        <v>0.212811047487696</v>
      </c>
    </row>
    <row r="1020" spans="1:17" hidden="1" x14ac:dyDescent="0.3">
      <c r="A1020" t="s">
        <v>2193</v>
      </c>
      <c r="B1020" t="s">
        <v>2194</v>
      </c>
      <c r="C1020" t="s">
        <v>3159</v>
      </c>
      <c r="D1020" t="s">
        <v>46</v>
      </c>
      <c r="E1020">
        <v>2670.6112854749999</v>
      </c>
      <c r="F1020">
        <v>397.25</v>
      </c>
      <c r="G1020">
        <v>92.454584415430602</v>
      </c>
      <c r="H1020">
        <v>-11.010163765791001</v>
      </c>
      <c r="I1020">
        <v>29.809039080658501</v>
      </c>
      <c r="J1020">
        <v>-0.63594530758173595</v>
      </c>
      <c r="K1020">
        <v>438.48528581773002</v>
      </c>
      <c r="L1020">
        <v>349.658323422009</v>
      </c>
      <c r="M1020">
        <v>22.485568769525099</v>
      </c>
      <c r="N1020">
        <v>0.142467621753219</v>
      </c>
      <c r="O1020">
        <v>62.617998741346703</v>
      </c>
      <c r="P1020">
        <v>151.822503961965</v>
      </c>
      <c r="Q1020">
        <v>3.2538150811811002E-2</v>
      </c>
    </row>
    <row r="1021" spans="1:17" hidden="1" x14ac:dyDescent="0.3">
      <c r="A1021" t="s">
        <v>2195</v>
      </c>
      <c r="B1021" t="s">
        <v>2196</v>
      </c>
      <c r="C1021" t="s">
        <v>3159</v>
      </c>
      <c r="D1021" t="s">
        <v>138</v>
      </c>
      <c r="E1021">
        <v>2666.010766893</v>
      </c>
      <c r="F1021">
        <v>10.39</v>
      </c>
      <c r="G1021">
        <v>307.10202031286599</v>
      </c>
      <c r="H1021">
        <v>0.63857375545808504</v>
      </c>
      <c r="I1021">
        <v>-19.719873498239</v>
      </c>
      <c r="J1021">
        <v>12.3583779479355</v>
      </c>
      <c r="K1021">
        <v>10.177637348871</v>
      </c>
      <c r="L1021">
        <v>9.5165341375197592</v>
      </c>
      <c r="M1021">
        <v>63.609373129459001</v>
      </c>
      <c r="N1021">
        <v>0.699143148783824</v>
      </c>
      <c r="O1021">
        <v>90.567853705486002</v>
      </c>
      <c r="P1021">
        <v>372.27272727272702</v>
      </c>
      <c r="Q1021">
        <v>0.14054988171354399</v>
      </c>
    </row>
    <row r="1022" spans="1:17" hidden="1" x14ac:dyDescent="0.3">
      <c r="A1022" t="s">
        <v>2197</v>
      </c>
      <c r="B1022" t="s">
        <v>2198</v>
      </c>
      <c r="C1022" t="s">
        <v>3159</v>
      </c>
      <c r="D1022" t="s">
        <v>410</v>
      </c>
      <c r="E1022">
        <v>2659.1069269599998</v>
      </c>
      <c r="F1022">
        <v>1152.8</v>
      </c>
      <c r="G1022">
        <v>-39.903404411705203</v>
      </c>
      <c r="H1022">
        <v>-2.89104847437362</v>
      </c>
      <c r="I1022">
        <v>-17.3419311978544</v>
      </c>
      <c r="J1022">
        <v>1.7485817612162999</v>
      </c>
      <c r="K1022">
        <v>1179.1081557545201</v>
      </c>
      <c r="L1022">
        <v>1207.32477281607</v>
      </c>
      <c r="M1022">
        <v>31.527424552169801</v>
      </c>
      <c r="N1022">
        <v>0.836370996678657</v>
      </c>
      <c r="O1022">
        <v>24.913254684247001</v>
      </c>
      <c r="P1022">
        <v>5.6645279560036697</v>
      </c>
      <c r="Q1022">
        <v>-1.4890902654572999E-2</v>
      </c>
    </row>
    <row r="1023" spans="1:17" hidden="1" x14ac:dyDescent="0.3">
      <c r="A1023" t="s">
        <v>2199</v>
      </c>
      <c r="B1023" t="s">
        <v>2200</v>
      </c>
      <c r="C1023" t="s">
        <v>3159</v>
      </c>
      <c r="D1023" t="s">
        <v>206</v>
      </c>
      <c r="E1023">
        <v>2655.5504452199998</v>
      </c>
      <c r="F1023">
        <v>2840.85</v>
      </c>
      <c r="G1023">
        <v>-4.3459130560983201</v>
      </c>
      <c r="H1023">
        <v>0.50049814586484598</v>
      </c>
      <c r="I1023">
        <v>14.9134507474262</v>
      </c>
      <c r="J1023">
        <v>0.90662365800876699</v>
      </c>
      <c r="K1023">
        <v>2835.2899561272102</v>
      </c>
      <c r="L1023">
        <v>2604.4569178376</v>
      </c>
      <c r="M1023">
        <v>39.579147019251899</v>
      </c>
      <c r="N1023">
        <v>1.0408260498164501</v>
      </c>
      <c r="O1023">
        <v>6.7919812732105003</v>
      </c>
      <c r="P1023">
        <v>35.343020485945601</v>
      </c>
      <c r="Q1023">
        <v>7.0089286911221002E-2</v>
      </c>
    </row>
    <row r="1024" spans="1:17" hidden="1" x14ac:dyDescent="0.3">
      <c r="A1024" t="s">
        <v>2201</v>
      </c>
      <c r="B1024" t="s">
        <v>2202</v>
      </c>
      <c r="C1024" t="s">
        <v>3159</v>
      </c>
      <c r="D1024" t="s">
        <v>274</v>
      </c>
      <c r="E1024">
        <v>2650.9105370000002</v>
      </c>
      <c r="F1024">
        <v>1154.95</v>
      </c>
      <c r="G1024">
        <v>93.340951369159995</v>
      </c>
      <c r="H1024">
        <v>12.755332922950601</v>
      </c>
      <c r="I1024">
        <v>85.226363060900695</v>
      </c>
      <c r="J1024">
        <v>-4.3214272532604499</v>
      </c>
      <c r="K1024">
        <v>1014.5216279968701</v>
      </c>
      <c r="L1024">
        <v>786.54692808000596</v>
      </c>
      <c r="M1024">
        <v>53.754819249488698</v>
      </c>
      <c r="N1024">
        <v>1.18254992668855</v>
      </c>
      <c r="O1024">
        <v>7.3639551495735702</v>
      </c>
      <c r="P1024">
        <v>138.13402061855601</v>
      </c>
    </row>
    <row r="1025" spans="1:17" hidden="1" x14ac:dyDescent="0.3">
      <c r="A1025" t="s">
        <v>2203</v>
      </c>
      <c r="B1025" t="s">
        <v>2204</v>
      </c>
      <c r="C1025" t="s">
        <v>3159</v>
      </c>
      <c r="D1025" t="s">
        <v>257</v>
      </c>
      <c r="E1025">
        <v>2649.9686873999999</v>
      </c>
      <c r="F1025">
        <v>18222.8</v>
      </c>
      <c r="G1025">
        <v>-5.7960799457369596</v>
      </c>
      <c r="H1025">
        <v>-4.9036895403907002</v>
      </c>
      <c r="I1025">
        <v>21.6711578992191</v>
      </c>
      <c r="J1025">
        <v>1.88504072290764</v>
      </c>
      <c r="K1025">
        <v>17898.794227401198</v>
      </c>
      <c r="L1025">
        <v>15652.631428537199</v>
      </c>
      <c r="M1025">
        <v>51.416915141670501</v>
      </c>
      <c r="N1025">
        <v>0.79978461814592094</v>
      </c>
      <c r="O1025">
        <v>14.6914853919265</v>
      </c>
      <c r="P1025">
        <v>44.625396825396798</v>
      </c>
      <c r="Q1025">
        <v>0.14378208549944699</v>
      </c>
    </row>
    <row r="1026" spans="1:17" hidden="1" x14ac:dyDescent="0.3">
      <c r="A1026" t="s">
        <v>2205</v>
      </c>
      <c r="B1026" t="s">
        <v>2206</v>
      </c>
      <c r="C1026" t="s">
        <v>3159</v>
      </c>
      <c r="D1026" t="s">
        <v>1667</v>
      </c>
      <c r="E1026">
        <v>2644.090741</v>
      </c>
      <c r="F1026">
        <v>61.99</v>
      </c>
      <c r="G1026">
        <v>-5.72553360680278</v>
      </c>
      <c r="H1026">
        <v>1.10733193006631</v>
      </c>
      <c r="I1026">
        <v>-3.2200090602731999</v>
      </c>
      <c r="J1026">
        <v>1.99812312020366</v>
      </c>
      <c r="K1026">
        <v>62.075008231437501</v>
      </c>
      <c r="L1026">
        <v>59.469715001721902</v>
      </c>
      <c r="M1026">
        <v>53.860821394049402</v>
      </c>
      <c r="N1026">
        <v>1.2761690244078101</v>
      </c>
      <c r="O1026">
        <v>6.38812711727698</v>
      </c>
      <c r="P1026">
        <v>26.226837711260401</v>
      </c>
      <c r="Q1026">
        <v>-2.7484158448541001E-2</v>
      </c>
    </row>
    <row r="1027" spans="1:17" hidden="1" x14ac:dyDescent="0.3">
      <c r="A1027" t="s">
        <v>2207</v>
      </c>
      <c r="B1027" t="s">
        <v>2208</v>
      </c>
      <c r="C1027" t="s">
        <v>3159</v>
      </c>
      <c r="D1027" t="s">
        <v>232</v>
      </c>
      <c r="E1027">
        <v>2641.7195719199999</v>
      </c>
      <c r="F1027">
        <v>2423.1999999999998</v>
      </c>
      <c r="G1027">
        <v>115.816704296845</v>
      </c>
      <c r="H1027">
        <v>26.332356477554502</v>
      </c>
      <c r="I1027">
        <v>76.021355079316606</v>
      </c>
      <c r="J1027">
        <v>-3.7584103609174901</v>
      </c>
      <c r="K1027">
        <v>2042.6934592702701</v>
      </c>
      <c r="L1027">
        <v>1570.8063534590001</v>
      </c>
      <c r="M1027">
        <v>65.812667151197999</v>
      </c>
      <c r="N1027">
        <v>0.97486830398715196</v>
      </c>
      <c r="O1027">
        <v>5.2306866952789699</v>
      </c>
      <c r="P1027">
        <v>163.37699038095701</v>
      </c>
      <c r="Q1027">
        <v>0.12656360848489001</v>
      </c>
    </row>
    <row r="1028" spans="1:17" hidden="1" x14ac:dyDescent="0.3">
      <c r="A1028" t="s">
        <v>2209</v>
      </c>
      <c r="B1028" t="s">
        <v>2210</v>
      </c>
      <c r="C1028" t="s">
        <v>3159</v>
      </c>
      <c r="D1028" t="s">
        <v>54</v>
      </c>
      <c r="E1028">
        <v>2640.5572851649999</v>
      </c>
      <c r="F1028">
        <v>1072.55</v>
      </c>
      <c r="G1028">
        <v>16.7737609846737</v>
      </c>
      <c r="H1028">
        <v>-7.4434573294427402</v>
      </c>
      <c r="I1028">
        <v>3.4719363750209502</v>
      </c>
      <c r="J1028">
        <v>-5.77536744730899</v>
      </c>
      <c r="K1028">
        <v>1115.8442081631099</v>
      </c>
      <c r="L1028">
        <v>1007.0831722990901</v>
      </c>
      <c r="M1028">
        <v>21.3974009587259</v>
      </c>
      <c r="N1028">
        <v>0.52471833615180197</v>
      </c>
      <c r="O1028">
        <v>15.6123257656985</v>
      </c>
      <c r="P1028">
        <v>78.773231102591794</v>
      </c>
      <c r="Q1028">
        <v>1.2408831765505E-2</v>
      </c>
    </row>
    <row r="1029" spans="1:17" x14ac:dyDescent="0.3">
      <c r="A1029" t="s">
        <v>2211</v>
      </c>
      <c r="B1029" t="s">
        <v>2212</v>
      </c>
      <c r="C1029" t="s">
        <v>3147</v>
      </c>
      <c r="D1029" t="s">
        <v>46</v>
      </c>
      <c r="E1029">
        <v>2638.9540268699998</v>
      </c>
      <c r="F1029">
        <v>665.7</v>
      </c>
      <c r="G1029">
        <v>-44.666355989930999</v>
      </c>
      <c r="H1029">
        <v>-2.2385558837919102</v>
      </c>
      <c r="I1029">
        <v>-7.5147303134899701</v>
      </c>
      <c r="J1029">
        <v>0.323402689276094</v>
      </c>
      <c r="K1029">
        <v>679.52916791717803</v>
      </c>
      <c r="L1029">
        <v>693.72659456523797</v>
      </c>
      <c r="M1029">
        <v>37.0579862618767</v>
      </c>
      <c r="N1029">
        <v>0.47634761359640598</v>
      </c>
      <c r="O1029">
        <v>26.017725702268201</v>
      </c>
      <c r="P1029">
        <v>10.968494749124799</v>
      </c>
      <c r="Q1029">
        <v>3.6991032712676002E-2</v>
      </c>
    </row>
    <row r="1030" spans="1:17" x14ac:dyDescent="0.3">
      <c r="A1030" t="s">
        <v>2213</v>
      </c>
      <c r="B1030" t="s">
        <v>2214</v>
      </c>
      <c r="C1030" t="s">
        <v>3143</v>
      </c>
      <c r="D1030" t="s">
        <v>292</v>
      </c>
      <c r="E1030">
        <v>2634.78359172</v>
      </c>
      <c r="F1030">
        <v>1765.2</v>
      </c>
      <c r="G1030">
        <v>-11.436366045370001</v>
      </c>
      <c r="H1030">
        <v>-1.0968894248705201</v>
      </c>
      <c r="I1030">
        <v>-9.6620359904065598</v>
      </c>
      <c r="J1030">
        <v>3.3180140468953798</v>
      </c>
      <c r="K1030">
        <v>1768.6871980482499</v>
      </c>
      <c r="L1030">
        <v>1694.1022835148499</v>
      </c>
      <c r="M1030">
        <v>48.887106891780199</v>
      </c>
      <c r="N1030">
        <v>0.54521614178742195</v>
      </c>
      <c r="O1030">
        <v>20.518921368683401</v>
      </c>
      <c r="P1030">
        <v>34.748091603053403</v>
      </c>
      <c r="Q1030">
        <v>2.70124058582E-2</v>
      </c>
    </row>
    <row r="1031" spans="1:17" x14ac:dyDescent="0.3">
      <c r="A1031" t="s">
        <v>2215</v>
      </c>
      <c r="B1031" t="s">
        <v>2216</v>
      </c>
      <c r="C1031" t="s">
        <v>3154</v>
      </c>
      <c r="D1031" t="s">
        <v>1191</v>
      </c>
      <c r="E1031">
        <v>2633.0347059000001</v>
      </c>
      <c r="F1031">
        <v>364.2</v>
      </c>
      <c r="G1031">
        <v>-62.820613663321801</v>
      </c>
      <c r="H1031">
        <v>-15.139253794679499</v>
      </c>
      <c r="I1031">
        <v>-10.7089800470943</v>
      </c>
      <c r="J1031">
        <v>-0.26314623019239503</v>
      </c>
      <c r="K1031">
        <v>397.907525392509</v>
      </c>
      <c r="L1031">
        <v>422.03914590025897</v>
      </c>
      <c r="M1031">
        <v>29.736221260632099</v>
      </c>
      <c r="N1031">
        <v>0.41688974849926003</v>
      </c>
      <c r="O1031">
        <v>62.4931356397583</v>
      </c>
      <c r="P1031">
        <v>15.619047619047601</v>
      </c>
      <c r="Q1031">
        <v>-2.9346480802038E-2</v>
      </c>
    </row>
    <row r="1032" spans="1:17" hidden="1" x14ac:dyDescent="0.3">
      <c r="A1032" t="s">
        <v>2217</v>
      </c>
      <c r="B1032" t="s">
        <v>2218</v>
      </c>
      <c r="C1032" t="s">
        <v>3159</v>
      </c>
      <c r="D1032" t="s">
        <v>367</v>
      </c>
      <c r="E1032">
        <v>2624.0873385800001</v>
      </c>
      <c r="F1032">
        <v>789.7</v>
      </c>
      <c r="G1032">
        <v>-44.611561520895101</v>
      </c>
      <c r="H1032">
        <v>-0.77396604084621601</v>
      </c>
      <c r="I1032">
        <v>-18.793771446256901</v>
      </c>
      <c r="J1032">
        <v>2.3013992494348199</v>
      </c>
      <c r="K1032">
        <v>790.08622668301405</v>
      </c>
      <c r="L1032">
        <v>827.44190524524504</v>
      </c>
      <c r="M1032">
        <v>50.264521302980597</v>
      </c>
      <c r="N1032">
        <v>1.0482850058254001</v>
      </c>
      <c r="O1032">
        <v>24.591617069773299</v>
      </c>
      <c r="P1032">
        <v>10.509375874615101</v>
      </c>
      <c r="Q1032">
        <v>2.3336444953291999E-2</v>
      </c>
    </row>
    <row r="1033" spans="1:17" hidden="1" x14ac:dyDescent="0.3">
      <c r="A1033" t="s">
        <v>2219</v>
      </c>
      <c r="B1033" t="s">
        <v>2220</v>
      </c>
      <c r="C1033" t="s">
        <v>3159</v>
      </c>
      <c r="D1033" t="s">
        <v>163</v>
      </c>
      <c r="E1033">
        <v>2623.7088878</v>
      </c>
      <c r="F1033">
        <v>399.3</v>
      </c>
      <c r="G1033">
        <v>-14.589019612853001</v>
      </c>
      <c r="H1033">
        <v>-8.5912699647122199</v>
      </c>
      <c r="I1033">
        <v>34.366180425440803</v>
      </c>
      <c r="J1033">
        <v>-0.27191181650054003</v>
      </c>
      <c r="K1033">
        <v>413.54623939118699</v>
      </c>
      <c r="L1033">
        <v>366.01954910382801</v>
      </c>
      <c r="M1033">
        <v>36.2168145853244</v>
      </c>
      <c r="N1033">
        <v>0.65629911434012</v>
      </c>
      <c r="O1033">
        <v>21.2121212121212</v>
      </c>
      <c r="P1033">
        <v>61.659919028339999</v>
      </c>
      <c r="Q1033">
        <v>0.107322545403483</v>
      </c>
    </row>
    <row r="1034" spans="1:17" x14ac:dyDescent="0.3">
      <c r="A1034" t="s">
        <v>2221</v>
      </c>
      <c r="B1034" t="s">
        <v>2222</v>
      </c>
      <c r="C1034" t="s">
        <v>3156</v>
      </c>
      <c r="D1034" t="s">
        <v>407</v>
      </c>
      <c r="E1034">
        <v>2621.3526171799999</v>
      </c>
      <c r="F1034">
        <v>493.9</v>
      </c>
      <c r="G1034">
        <v>-28.999983999590501</v>
      </c>
      <c r="H1034">
        <v>4.9887289048041801</v>
      </c>
      <c r="I1034">
        <v>-10.0334406661333</v>
      </c>
      <c r="J1034">
        <v>3.7026829356274402</v>
      </c>
      <c r="K1034">
        <v>472.85902901426698</v>
      </c>
      <c r="L1034">
        <v>493.51592776773202</v>
      </c>
      <c r="M1034">
        <v>68.477884300496598</v>
      </c>
      <c r="N1034">
        <v>2.6946515155791002</v>
      </c>
      <c r="O1034">
        <v>17.8376189512047</v>
      </c>
      <c r="P1034">
        <v>14.0383283306395</v>
      </c>
      <c r="Q1034">
        <v>2.38443936594E-4</v>
      </c>
    </row>
    <row r="1035" spans="1:17" hidden="1" x14ac:dyDescent="0.3">
      <c r="A1035" t="s">
        <v>2223</v>
      </c>
      <c r="B1035" t="s">
        <v>2224</v>
      </c>
      <c r="C1035" t="s">
        <v>3159</v>
      </c>
      <c r="D1035" t="s">
        <v>127</v>
      </c>
      <c r="E1035">
        <v>2619.170519796</v>
      </c>
      <c r="F1035">
        <v>49.41</v>
      </c>
      <c r="G1035">
        <v>9.1484784754815198</v>
      </c>
      <c r="H1035">
        <v>2.28736316053164</v>
      </c>
      <c r="I1035">
        <v>15.6050942833854</v>
      </c>
      <c r="J1035">
        <v>-7.2151669795164999</v>
      </c>
      <c r="K1035">
        <v>46.688026524235099</v>
      </c>
      <c r="L1035">
        <v>40.864824598379997</v>
      </c>
      <c r="M1035">
        <v>49.952012857707203</v>
      </c>
      <c r="N1035">
        <v>0.85587315542132403</v>
      </c>
      <c r="O1035">
        <v>9.1884233960736807</v>
      </c>
      <c r="P1035">
        <v>61.049543676662303</v>
      </c>
      <c r="Q1035">
        <v>0.111798818041606</v>
      </c>
    </row>
    <row r="1036" spans="1:17" hidden="1" x14ac:dyDescent="0.3">
      <c r="A1036" t="s">
        <v>2225</v>
      </c>
      <c r="B1036" t="s">
        <v>2226</v>
      </c>
      <c r="C1036" t="s">
        <v>3159</v>
      </c>
      <c r="D1036" t="s">
        <v>54</v>
      </c>
      <c r="E1036">
        <v>2604.3616752299999</v>
      </c>
      <c r="F1036">
        <v>1843.1</v>
      </c>
      <c r="G1036">
        <v>33.844050804897002</v>
      </c>
      <c r="H1036">
        <v>6.9804964824598104</v>
      </c>
      <c r="I1036">
        <v>4.4271966541544501</v>
      </c>
      <c r="J1036">
        <v>9.6174053902708092</v>
      </c>
      <c r="K1036">
        <v>1581.7144369774401</v>
      </c>
      <c r="L1036">
        <v>1469.53067883668</v>
      </c>
      <c r="M1036">
        <v>88.6251614101012</v>
      </c>
      <c r="N1036">
        <v>0.80053130715052001</v>
      </c>
      <c r="O1036">
        <v>0.537138516629598</v>
      </c>
      <c r="P1036">
        <v>67.371957864148101</v>
      </c>
      <c r="Q1036">
        <v>9.8936665615628999E-2</v>
      </c>
    </row>
    <row r="1037" spans="1:17" hidden="1" x14ac:dyDescent="0.3">
      <c r="A1037" t="s">
        <v>2227</v>
      </c>
      <c r="B1037" t="s">
        <v>2228</v>
      </c>
      <c r="C1037" t="s">
        <v>3159</v>
      </c>
      <c r="D1037" t="s">
        <v>438</v>
      </c>
      <c r="E1037">
        <v>2597.4090349200001</v>
      </c>
      <c r="F1037">
        <v>630.70000000000005</v>
      </c>
      <c r="G1037">
        <v>-32.53652759317</v>
      </c>
      <c r="H1037">
        <v>6.9286878055637802</v>
      </c>
      <c r="I1037">
        <v>-18.733435009378901</v>
      </c>
      <c r="J1037">
        <v>7.4848158375313396</v>
      </c>
      <c r="K1037">
        <v>612.68475030946001</v>
      </c>
      <c r="L1037">
        <v>641.19797719704502</v>
      </c>
      <c r="M1037">
        <v>58.479873853883902</v>
      </c>
      <c r="N1037">
        <v>2.47041351700598</v>
      </c>
      <c r="O1037">
        <v>26.629142222926799</v>
      </c>
      <c r="P1037">
        <v>17.078151104510798</v>
      </c>
      <c r="Q1037">
        <v>7.4024671406980004E-3</v>
      </c>
    </row>
    <row r="1038" spans="1:17" hidden="1" x14ac:dyDescent="0.3">
      <c r="A1038" t="s">
        <v>2229</v>
      </c>
      <c r="B1038" t="s">
        <v>2230</v>
      </c>
      <c r="C1038" t="s">
        <v>3159</v>
      </c>
      <c r="D1038" t="s">
        <v>483</v>
      </c>
      <c r="E1038">
        <v>2592.5674319999998</v>
      </c>
      <c r="F1038">
        <v>1033.2</v>
      </c>
      <c r="G1038">
        <v>61.613925074771302</v>
      </c>
      <c r="H1038">
        <v>14.3809392307266</v>
      </c>
      <c r="I1038">
        <v>72.379999088255005</v>
      </c>
      <c r="J1038">
        <v>23.315579527473599</v>
      </c>
      <c r="K1038">
        <v>854.65719861046102</v>
      </c>
      <c r="L1038">
        <v>691.67011374109404</v>
      </c>
      <c r="M1038">
        <v>71.713576048131898</v>
      </c>
      <c r="N1038">
        <v>0.81600063732332295</v>
      </c>
      <c r="O1038">
        <v>9.6689895470383203</v>
      </c>
      <c r="P1038">
        <v>113.008968147613</v>
      </c>
      <c r="Q1038">
        <v>0.13787653607265399</v>
      </c>
    </row>
    <row r="1039" spans="1:17" x14ac:dyDescent="0.3">
      <c r="A1039" t="s">
        <v>2231</v>
      </c>
      <c r="B1039" t="s">
        <v>2232</v>
      </c>
      <c r="C1039" t="s">
        <v>3151</v>
      </c>
      <c r="D1039" t="s">
        <v>635</v>
      </c>
      <c r="E1039">
        <v>2582.4555216419999</v>
      </c>
      <c r="F1039">
        <v>175.26</v>
      </c>
      <c r="G1039">
        <v>-54.250742719663698</v>
      </c>
      <c r="H1039">
        <v>10.3977449832521</v>
      </c>
      <c r="I1039">
        <v>-23.186387456972799</v>
      </c>
      <c r="J1039">
        <v>5.8246789823430003</v>
      </c>
      <c r="K1039">
        <v>172.37757296505399</v>
      </c>
      <c r="L1039">
        <v>208.658696739992</v>
      </c>
      <c r="M1039">
        <v>56.579532492280002</v>
      </c>
      <c r="N1039">
        <v>0.93512715315669404</v>
      </c>
      <c r="O1039">
        <v>78.021225607668597</v>
      </c>
      <c r="P1039">
        <v>21.7759866592551</v>
      </c>
    </row>
    <row r="1040" spans="1:17" x14ac:dyDescent="0.3">
      <c r="A1040" t="s">
        <v>2233</v>
      </c>
      <c r="B1040" t="s">
        <v>2234</v>
      </c>
      <c r="C1040" t="s">
        <v>3161</v>
      </c>
      <c r="D1040" t="s">
        <v>1958</v>
      </c>
      <c r="E1040">
        <v>2581.441127908</v>
      </c>
      <c r="F1040">
        <v>14.02</v>
      </c>
      <c r="G1040">
        <v>-59.682570882101899</v>
      </c>
      <c r="H1040">
        <v>-11.4195913693469</v>
      </c>
      <c r="I1040">
        <v>-37.839391042098697</v>
      </c>
      <c r="J1040">
        <v>-5.5238456574842596</v>
      </c>
      <c r="K1040">
        <v>15.1105885137972</v>
      </c>
      <c r="L1040">
        <v>16.744461833828101</v>
      </c>
      <c r="M1040">
        <v>35.968788135222198</v>
      </c>
      <c r="N1040">
        <v>0.78476919766560205</v>
      </c>
      <c r="O1040">
        <v>85.805991440798806</v>
      </c>
      <c r="P1040">
        <v>9.1050583657587403</v>
      </c>
      <c r="Q1040">
        <v>-3.2761750873582997E-2</v>
      </c>
    </row>
    <row r="1041" spans="1:17" hidden="1" x14ac:dyDescent="0.3">
      <c r="A1041" t="s">
        <v>2235</v>
      </c>
      <c r="B1041" t="s">
        <v>2236</v>
      </c>
      <c r="C1041" t="s">
        <v>3159</v>
      </c>
      <c r="D1041" t="s">
        <v>1357</v>
      </c>
      <c r="E1041">
        <v>2580.8388</v>
      </c>
      <c r="F1041">
        <v>999.99</v>
      </c>
      <c r="G1041">
        <v>-25.815646353799998</v>
      </c>
      <c r="H1041">
        <v>-2.3346670770493501</v>
      </c>
      <c r="I1041">
        <v>-10.861224375432</v>
      </c>
      <c r="J1041">
        <v>1.35410444366205</v>
      </c>
      <c r="K1041">
        <v>999.99645917141902</v>
      </c>
      <c r="L1041">
        <v>999.99659640007303</v>
      </c>
      <c r="M1041">
        <v>55.379180563809697</v>
      </c>
      <c r="N1041">
        <v>0.8425573905407</v>
      </c>
      <c r="O1041">
        <v>3.0010300103000902</v>
      </c>
      <c r="P1041">
        <v>3.09175257731959</v>
      </c>
      <c r="Q1041">
        <v>-0.101916752053546</v>
      </c>
    </row>
    <row r="1042" spans="1:17" hidden="1" x14ac:dyDescent="0.3">
      <c r="A1042" t="s">
        <v>2237</v>
      </c>
      <c r="B1042" t="s">
        <v>2238</v>
      </c>
      <c r="C1042" t="s">
        <v>3159</v>
      </c>
      <c r="D1042" t="s">
        <v>367</v>
      </c>
      <c r="E1042">
        <v>2579.4852486650002</v>
      </c>
      <c r="F1042">
        <v>1152.45</v>
      </c>
      <c r="G1042">
        <v>-10.4138552858583</v>
      </c>
      <c r="H1042">
        <v>6.6801368769779703</v>
      </c>
      <c r="I1042">
        <v>-6.3248712981950099</v>
      </c>
      <c r="J1042">
        <v>-2.3556336187517699</v>
      </c>
      <c r="K1042">
        <v>1100.95794815657</v>
      </c>
      <c r="L1042">
        <v>1043.89322964393</v>
      </c>
      <c r="M1042">
        <v>53.4934714492544</v>
      </c>
      <c r="N1042">
        <v>0.569235173241605</v>
      </c>
      <c r="O1042">
        <v>12.612260835611</v>
      </c>
      <c r="P1042">
        <v>34.0058139534883</v>
      </c>
      <c r="Q1042">
        <v>0.128326692088471</v>
      </c>
    </row>
    <row r="1043" spans="1:17" hidden="1" x14ac:dyDescent="0.3">
      <c r="A1043" t="s">
        <v>2239</v>
      </c>
      <c r="B1043" t="s">
        <v>2240</v>
      </c>
      <c r="C1043" t="s">
        <v>3159</v>
      </c>
      <c r="D1043" t="s">
        <v>483</v>
      </c>
      <c r="E1043">
        <v>2567.0527968000001</v>
      </c>
      <c r="F1043">
        <v>322.8</v>
      </c>
      <c r="G1043">
        <v>-11.163607461951299</v>
      </c>
      <c r="H1043">
        <v>-2.36654974881723</v>
      </c>
      <c r="I1043">
        <v>13.0553226495199</v>
      </c>
      <c r="J1043">
        <v>-4.1746692833641497</v>
      </c>
      <c r="K1043">
        <v>308.01658037700503</v>
      </c>
      <c r="L1043">
        <v>282.48019958839899</v>
      </c>
      <c r="M1043">
        <v>49.367709924587999</v>
      </c>
      <c r="N1043">
        <v>0.55521740788284701</v>
      </c>
      <c r="O1043">
        <v>12.1437422552664</v>
      </c>
      <c r="P1043">
        <v>42.296671809565801</v>
      </c>
      <c r="Q1043">
        <v>-6.8709952096071003E-2</v>
      </c>
    </row>
    <row r="1044" spans="1:17" hidden="1" x14ac:dyDescent="0.3">
      <c r="A1044" t="s">
        <v>2241</v>
      </c>
      <c r="B1044" t="s">
        <v>2242</v>
      </c>
      <c r="C1044" t="s">
        <v>3159</v>
      </c>
      <c r="D1044" t="s">
        <v>976</v>
      </c>
      <c r="E1044">
        <v>2566.4624534250001</v>
      </c>
      <c r="F1044">
        <v>389.45</v>
      </c>
      <c r="G1044">
        <v>-4.6793430878591797</v>
      </c>
      <c r="H1044">
        <v>-4.5713636482672504</v>
      </c>
      <c r="I1044">
        <v>10.011904736920499</v>
      </c>
      <c r="J1044">
        <v>-6.0382122036021997</v>
      </c>
      <c r="K1044">
        <v>398.02076013875097</v>
      </c>
      <c r="M1044">
        <v>30.367577928787998</v>
      </c>
      <c r="N1044">
        <v>0.50601498958529201</v>
      </c>
      <c r="O1044">
        <v>21.941199126973899</v>
      </c>
      <c r="P1044">
        <v>38.004961020552798</v>
      </c>
    </row>
    <row r="1045" spans="1:17" hidden="1" x14ac:dyDescent="0.3">
      <c r="A1045" t="s">
        <v>2243</v>
      </c>
      <c r="B1045" t="s">
        <v>2244</v>
      </c>
      <c r="C1045" t="s">
        <v>3159</v>
      </c>
      <c r="D1045" t="s">
        <v>2245</v>
      </c>
      <c r="E1045">
        <v>2564.9927326400002</v>
      </c>
      <c r="F1045">
        <v>515.29999999999995</v>
      </c>
      <c r="G1045">
        <v>109.482157299167</v>
      </c>
      <c r="H1045">
        <v>-10.3299479555319</v>
      </c>
      <c r="I1045">
        <v>30.569719359987101</v>
      </c>
      <c r="J1045">
        <v>6.9582711103287096</v>
      </c>
      <c r="K1045">
        <v>508.64663875252597</v>
      </c>
      <c r="L1045">
        <v>427.08481826796202</v>
      </c>
      <c r="M1045">
        <v>58.957224730496499</v>
      </c>
      <c r="N1045">
        <v>1.99658609417226</v>
      </c>
      <c r="O1045">
        <v>19.930137783815201</v>
      </c>
      <c r="P1045">
        <v>150.75425790754201</v>
      </c>
    </row>
    <row r="1046" spans="1:17" hidden="1" x14ac:dyDescent="0.3">
      <c r="A1046" t="s">
        <v>2246</v>
      </c>
      <c r="B1046" t="s">
        <v>2247</v>
      </c>
      <c r="C1046" t="s">
        <v>3159</v>
      </c>
      <c r="D1046" t="s">
        <v>521</v>
      </c>
      <c r="E1046">
        <v>2559.9507475</v>
      </c>
      <c r="F1046">
        <v>510.5</v>
      </c>
      <c r="G1046">
        <v>47.588886254895499</v>
      </c>
      <c r="H1046">
        <v>-6.15548394134448</v>
      </c>
      <c r="I1046">
        <v>57.067407203515202</v>
      </c>
      <c r="J1046">
        <v>-4.2493438322000099</v>
      </c>
      <c r="K1046">
        <v>543.54524789708296</v>
      </c>
      <c r="L1046">
        <v>432.84118489886498</v>
      </c>
      <c r="M1046">
        <v>21.056080051599</v>
      </c>
      <c r="N1046">
        <v>1.70523981603807</v>
      </c>
      <c r="O1046">
        <v>22.428991185112601</v>
      </c>
      <c r="P1046">
        <v>96.346153846153797</v>
      </c>
    </row>
    <row r="1047" spans="1:17" hidden="1" x14ac:dyDescent="0.3">
      <c r="A1047" t="s">
        <v>2248</v>
      </c>
      <c r="B1047" t="s">
        <v>2249</v>
      </c>
      <c r="C1047" t="s">
        <v>3159</v>
      </c>
      <c r="D1047" t="s">
        <v>232</v>
      </c>
      <c r="E1047">
        <v>2553.3984385799999</v>
      </c>
      <c r="F1047">
        <v>5849.3</v>
      </c>
      <c r="G1047">
        <v>76.846245807308605</v>
      </c>
      <c r="H1047">
        <v>1.3951574843541601</v>
      </c>
      <c r="I1047">
        <v>34.048175124140499</v>
      </c>
      <c r="J1047">
        <v>1.8914280280864699</v>
      </c>
      <c r="K1047">
        <v>5771.7290257996001</v>
      </c>
      <c r="L1047">
        <v>4614.97651080585</v>
      </c>
      <c r="M1047">
        <v>41.373093810268699</v>
      </c>
      <c r="N1047">
        <v>0.108467135455094</v>
      </c>
      <c r="O1047">
        <v>15.5719487801959</v>
      </c>
      <c r="P1047">
        <v>137.38560499989799</v>
      </c>
      <c r="Q1047">
        <v>0.110467573983249</v>
      </c>
    </row>
    <row r="1048" spans="1:17" hidden="1" x14ac:dyDescent="0.3">
      <c r="A1048" t="s">
        <v>2250</v>
      </c>
      <c r="B1048" t="s">
        <v>2251</v>
      </c>
      <c r="C1048" t="s">
        <v>3159</v>
      </c>
      <c r="D1048" t="s">
        <v>2252</v>
      </c>
      <c r="E1048">
        <v>2551.1210864499999</v>
      </c>
      <c r="F1048">
        <v>5166.5</v>
      </c>
      <c r="G1048">
        <v>49.125251387709397</v>
      </c>
      <c r="H1048">
        <v>-3.2814837630924099</v>
      </c>
      <c r="I1048">
        <v>43.769848652222599</v>
      </c>
      <c r="J1048">
        <v>0.40533597075565497</v>
      </c>
      <c r="K1048">
        <v>5131.5864531755697</v>
      </c>
      <c r="L1048">
        <v>4172.4930306742599</v>
      </c>
      <c r="M1048">
        <v>53.023787213698903</v>
      </c>
      <c r="N1048">
        <v>0.39044663743128</v>
      </c>
      <c r="O1048">
        <v>24.707248620923199</v>
      </c>
      <c r="P1048">
        <v>117.62847514743</v>
      </c>
      <c r="Q1048">
        <v>0.14776520683502001</v>
      </c>
    </row>
    <row r="1049" spans="1:17" hidden="1" x14ac:dyDescent="0.3">
      <c r="A1049" t="s">
        <v>2253</v>
      </c>
      <c r="B1049" t="s">
        <v>2254</v>
      </c>
      <c r="C1049" t="s">
        <v>3159</v>
      </c>
      <c r="D1049" t="s">
        <v>533</v>
      </c>
      <c r="E1049">
        <v>2545.7116171500002</v>
      </c>
      <c r="F1049">
        <v>370.55</v>
      </c>
      <c r="G1049">
        <v>4.7066639667353298</v>
      </c>
      <c r="H1049">
        <v>13.462207922950601</v>
      </c>
      <c r="I1049">
        <v>-1.4727705008933301</v>
      </c>
      <c r="J1049">
        <v>5.0334553110375504</v>
      </c>
      <c r="K1049">
        <v>332.14134385429099</v>
      </c>
      <c r="L1049">
        <v>316.01425881144002</v>
      </c>
      <c r="M1049">
        <v>68.773388986092698</v>
      </c>
      <c r="N1049">
        <v>1.8048186409450599</v>
      </c>
      <c r="O1049">
        <v>5.10052624477128</v>
      </c>
      <c r="P1049">
        <v>57.479813004674803</v>
      </c>
    </row>
    <row r="1050" spans="1:17" hidden="1" x14ac:dyDescent="0.3">
      <c r="A1050" t="s">
        <v>2255</v>
      </c>
      <c r="B1050" t="s">
        <v>2256</v>
      </c>
      <c r="C1050" t="s">
        <v>3159</v>
      </c>
      <c r="D1050" t="s">
        <v>1912</v>
      </c>
      <c r="E1050">
        <v>2543.8912421999999</v>
      </c>
      <c r="F1050">
        <v>635.9</v>
      </c>
      <c r="G1050">
        <v>2202.2102483926701</v>
      </c>
      <c r="H1050">
        <v>-12.954387386554499</v>
      </c>
      <c r="I1050">
        <v>78.226900215706706</v>
      </c>
      <c r="J1050">
        <v>-6.0513963652804401</v>
      </c>
      <c r="K1050">
        <v>665.74821488606699</v>
      </c>
      <c r="L1050">
        <v>440.35052728021799</v>
      </c>
      <c r="M1050">
        <v>31.588897987173301</v>
      </c>
      <c r="N1050">
        <v>0.455669007718842</v>
      </c>
      <c r="O1050">
        <v>49.19012423337</v>
      </c>
    </row>
    <row r="1051" spans="1:17" hidden="1" x14ac:dyDescent="0.3">
      <c r="A1051" t="s">
        <v>2257</v>
      </c>
      <c r="B1051" t="s">
        <v>2258</v>
      </c>
      <c r="C1051" t="s">
        <v>3159</v>
      </c>
      <c r="D1051" t="s">
        <v>46</v>
      </c>
      <c r="E1051">
        <v>2540.42201135</v>
      </c>
      <c r="F1051">
        <v>2030.3</v>
      </c>
      <c r="G1051">
        <v>14.293006672216</v>
      </c>
      <c r="H1051">
        <v>-17.262293214352901</v>
      </c>
      <c r="I1051">
        <v>8.8191059909211802</v>
      </c>
      <c r="J1051">
        <v>-0.69113365157603401</v>
      </c>
      <c r="K1051">
        <v>2208.74467199336</v>
      </c>
      <c r="L1051">
        <v>1942.54060017709</v>
      </c>
      <c r="M1051">
        <v>26.153625757411</v>
      </c>
      <c r="N1051">
        <v>1.1086579142047099</v>
      </c>
      <c r="O1051">
        <v>30.030044820962399</v>
      </c>
      <c r="P1051">
        <v>62.294164668265303</v>
      </c>
      <c r="Q1051">
        <v>0.14563407074881901</v>
      </c>
    </row>
    <row r="1052" spans="1:17" x14ac:dyDescent="0.3">
      <c r="A1052" t="s">
        <v>2259</v>
      </c>
      <c r="B1052" t="s">
        <v>2260</v>
      </c>
      <c r="C1052" t="s">
        <v>3144</v>
      </c>
      <c r="D1052" t="s">
        <v>24</v>
      </c>
      <c r="E1052">
        <v>2538.894259656</v>
      </c>
      <c r="F1052">
        <v>49.32</v>
      </c>
      <c r="G1052">
        <v>-54.388143819404704</v>
      </c>
      <c r="H1052">
        <v>-4.8795477241197798</v>
      </c>
      <c r="I1052">
        <v>-27.969468072910999</v>
      </c>
      <c r="J1052">
        <v>-1.7831504582987301</v>
      </c>
      <c r="K1052">
        <v>51.467402302442999</v>
      </c>
      <c r="L1052">
        <v>59.7249875016348</v>
      </c>
      <c r="M1052">
        <v>34.097084060444402</v>
      </c>
      <c r="N1052">
        <v>0.76138165234751398</v>
      </c>
      <c r="O1052">
        <v>67.072181670721804</v>
      </c>
      <c r="P1052">
        <v>0.90016366612111198</v>
      </c>
    </row>
    <row r="1053" spans="1:17" hidden="1" x14ac:dyDescent="0.3">
      <c r="A1053" t="s">
        <v>2261</v>
      </c>
      <c r="B1053" t="s">
        <v>2262</v>
      </c>
      <c r="C1053" t="s">
        <v>3159</v>
      </c>
      <c r="D1053" t="s">
        <v>999</v>
      </c>
      <c r="E1053">
        <v>2530.8781279999998</v>
      </c>
      <c r="F1053">
        <v>380</v>
      </c>
      <c r="G1053">
        <v>320.52727351407998</v>
      </c>
      <c r="H1053">
        <v>-2.1021089375144699</v>
      </c>
      <c r="I1053">
        <v>135.28564944241899</v>
      </c>
      <c r="J1053">
        <v>-2.3450018125445098</v>
      </c>
      <c r="K1053">
        <v>355.342401327012</v>
      </c>
      <c r="L1053">
        <v>239.02795379326901</v>
      </c>
      <c r="M1053">
        <v>34.689771746595099</v>
      </c>
      <c r="N1053">
        <v>0.79705927260657405</v>
      </c>
      <c r="O1053">
        <v>14.5131578947368</v>
      </c>
      <c r="Q1053">
        <v>0.17885019005029301</v>
      </c>
    </row>
    <row r="1054" spans="1:17" hidden="1" x14ac:dyDescent="0.3">
      <c r="A1054" t="s">
        <v>2263</v>
      </c>
      <c r="B1054" t="s">
        <v>2264</v>
      </c>
      <c r="C1054" t="s">
        <v>3159</v>
      </c>
      <c r="D1054" t="s">
        <v>206</v>
      </c>
      <c r="E1054">
        <v>2522.1588767549902</v>
      </c>
      <c r="F1054">
        <v>265.52999999999997</v>
      </c>
      <c r="G1054">
        <v>-35.498319823187799</v>
      </c>
      <c r="H1054">
        <v>33.175795827199202</v>
      </c>
      <c r="I1054">
        <v>20.7205486671843</v>
      </c>
      <c r="J1054">
        <v>6.1560988038729301</v>
      </c>
      <c r="K1054">
        <v>217.25185069631701</v>
      </c>
      <c r="L1054">
        <v>210.28612191710499</v>
      </c>
      <c r="M1054">
        <v>68.820303652388006</v>
      </c>
      <c r="N1054">
        <v>1.53652423333087</v>
      </c>
      <c r="O1054">
        <v>13.753624825819999</v>
      </c>
      <c r="P1054">
        <v>53.796698523023402</v>
      </c>
      <c r="Q1054">
        <v>0.10245098714713501</v>
      </c>
    </row>
    <row r="1055" spans="1:17" hidden="1" x14ac:dyDescent="0.3">
      <c r="A1055" t="s">
        <v>2265</v>
      </c>
      <c r="B1055" t="s">
        <v>2266</v>
      </c>
      <c r="C1055" t="s">
        <v>3159</v>
      </c>
      <c r="D1055" t="s">
        <v>289</v>
      </c>
      <c r="E1055">
        <v>2519.41107543</v>
      </c>
      <c r="F1055">
        <v>413.45</v>
      </c>
      <c r="G1055">
        <v>41.913548372366201</v>
      </c>
      <c r="H1055">
        <v>-56.115374762422299</v>
      </c>
      <c r="I1055">
        <v>4.0747954313647696</v>
      </c>
      <c r="J1055">
        <v>3.36877923535461</v>
      </c>
      <c r="K1055">
        <v>425.21494814072599</v>
      </c>
      <c r="L1055">
        <v>373.34620343529002</v>
      </c>
      <c r="M1055">
        <v>54.028965946537703</v>
      </c>
      <c r="N1055">
        <v>0.50688960250188797</v>
      </c>
      <c r="O1055">
        <v>31.563671544322101</v>
      </c>
      <c r="P1055">
        <v>99.830836152730697</v>
      </c>
      <c r="Q1055">
        <v>9.6148335150363001E-2</v>
      </c>
    </row>
    <row r="1056" spans="1:17" hidden="1" x14ac:dyDescent="0.3">
      <c r="A1056" t="s">
        <v>2267</v>
      </c>
      <c r="B1056" t="s">
        <v>2268</v>
      </c>
      <c r="C1056" t="s">
        <v>3159</v>
      </c>
      <c r="D1056" t="s">
        <v>54</v>
      </c>
      <c r="E1056">
        <v>2516.38</v>
      </c>
      <c r="F1056">
        <v>26.77</v>
      </c>
      <c r="G1056">
        <v>181.886503071487</v>
      </c>
      <c r="H1056">
        <v>43.228580248312497</v>
      </c>
      <c r="I1056">
        <v>90.417971113289695</v>
      </c>
      <c r="J1056">
        <v>11.812557165725</v>
      </c>
      <c r="K1056">
        <v>17.456851250462201</v>
      </c>
      <c r="L1056">
        <v>14.044010421742501</v>
      </c>
      <c r="M1056">
        <v>86.618130515120697</v>
      </c>
      <c r="N1056">
        <v>2.4950633085962699</v>
      </c>
      <c r="O1056">
        <v>2.5401568920433202</v>
      </c>
      <c r="P1056">
        <v>269.24137931034397</v>
      </c>
    </row>
    <row r="1057" spans="1:17" hidden="1" x14ac:dyDescent="0.3">
      <c r="A1057" t="s">
        <v>2269</v>
      </c>
      <c r="B1057" t="s">
        <v>2270</v>
      </c>
      <c r="C1057" t="s">
        <v>3159</v>
      </c>
      <c r="D1057" t="s">
        <v>106</v>
      </c>
      <c r="E1057">
        <v>2509.87815</v>
      </c>
      <c r="F1057">
        <v>376.35</v>
      </c>
      <c r="G1057">
        <v>82.420322292455893</v>
      </c>
      <c r="H1057">
        <v>-7.4091087643942597</v>
      </c>
      <c r="I1057">
        <v>-15.714225133869601</v>
      </c>
      <c r="J1057">
        <v>-3.0083955563379399</v>
      </c>
      <c r="K1057">
        <v>400.69864851115801</v>
      </c>
      <c r="L1057">
        <v>354.098479403363</v>
      </c>
      <c r="M1057">
        <v>27.206220864287001</v>
      </c>
      <c r="N1057">
        <v>0.68315182473080305</v>
      </c>
      <c r="O1057">
        <v>36.548425667596597</v>
      </c>
      <c r="P1057">
        <v>136.72292693154401</v>
      </c>
      <c r="Q1057">
        <v>0.23370072673716399</v>
      </c>
    </row>
    <row r="1058" spans="1:17" hidden="1" x14ac:dyDescent="0.3">
      <c r="A1058" t="s">
        <v>2271</v>
      </c>
      <c r="B1058" t="s">
        <v>2272</v>
      </c>
      <c r="C1058" t="s">
        <v>3159</v>
      </c>
      <c r="D1058" t="s">
        <v>438</v>
      </c>
      <c r="E1058">
        <v>2508.8122109400001</v>
      </c>
      <c r="F1058">
        <v>387.55</v>
      </c>
      <c r="G1058">
        <v>89.550732918219893</v>
      </c>
      <c r="H1058">
        <v>-11.950494084180701</v>
      </c>
      <c r="I1058">
        <v>-6.3993079333835503</v>
      </c>
      <c r="J1058">
        <v>-5.1205444494586398</v>
      </c>
      <c r="K1058">
        <v>425.66703952792301</v>
      </c>
      <c r="L1058">
        <v>369.35416021138701</v>
      </c>
      <c r="M1058">
        <v>23.255940864765801</v>
      </c>
      <c r="N1058">
        <v>0.503104437515558</v>
      </c>
      <c r="O1058">
        <v>32.550638627273898</v>
      </c>
      <c r="P1058">
        <v>142.14308028740999</v>
      </c>
      <c r="Q1058">
        <v>0.132996459806591</v>
      </c>
    </row>
    <row r="1059" spans="1:17" x14ac:dyDescent="0.3">
      <c r="A1059" t="s">
        <v>2273</v>
      </c>
      <c r="B1059" t="s">
        <v>2274</v>
      </c>
      <c r="C1059" t="s">
        <v>3158</v>
      </c>
      <c r="D1059" t="s">
        <v>378</v>
      </c>
      <c r="E1059">
        <v>2487.0711187679999</v>
      </c>
      <c r="F1059">
        <v>215.96</v>
      </c>
      <c r="G1059">
        <v>-52.990502027379499</v>
      </c>
      <c r="H1059">
        <v>-0.57290250861158498</v>
      </c>
      <c r="I1059">
        <v>-48.596998196968698</v>
      </c>
      <c r="J1059">
        <v>-1.8636733341157199</v>
      </c>
      <c r="K1059">
        <v>219.62409343620601</v>
      </c>
      <c r="L1059">
        <v>250.85595855478201</v>
      </c>
      <c r="M1059">
        <v>43.998760941504202</v>
      </c>
      <c r="N1059">
        <v>1.1593359410804001</v>
      </c>
      <c r="O1059">
        <v>99.921281718836795</v>
      </c>
      <c r="P1059">
        <v>12.7728459530026</v>
      </c>
      <c r="Q1059">
        <v>-3.9079523320007997E-2</v>
      </c>
    </row>
    <row r="1060" spans="1:17" x14ac:dyDescent="0.3">
      <c r="A1060" t="s">
        <v>2275</v>
      </c>
      <c r="B1060" t="s">
        <v>2276</v>
      </c>
      <c r="C1060" t="s">
        <v>3146</v>
      </c>
      <c r="D1060" t="s">
        <v>364</v>
      </c>
      <c r="E1060">
        <v>2486.3219080499998</v>
      </c>
      <c r="F1060">
        <v>49.65</v>
      </c>
      <c r="G1060">
        <v>-64.605252283652703</v>
      </c>
      <c r="H1060">
        <v>-5.3404474238701498</v>
      </c>
      <c r="I1060">
        <v>-22.199510089717698</v>
      </c>
      <c r="J1060">
        <v>-0.784309242185526</v>
      </c>
      <c r="K1060">
        <v>52.078835629157602</v>
      </c>
      <c r="L1060">
        <v>58.747660570842598</v>
      </c>
      <c r="M1060">
        <v>28.069094129999499</v>
      </c>
      <c r="N1060">
        <v>1.41490155663706</v>
      </c>
      <c r="O1060">
        <v>69.284994964753196</v>
      </c>
      <c r="P1060">
        <v>3.4375</v>
      </c>
    </row>
    <row r="1061" spans="1:17" hidden="1" x14ac:dyDescent="0.3">
      <c r="A1061" t="s">
        <v>2277</v>
      </c>
      <c r="B1061" t="s">
        <v>2278</v>
      </c>
      <c r="C1061" t="s">
        <v>3159</v>
      </c>
      <c r="D1061" t="s">
        <v>490</v>
      </c>
      <c r="E1061">
        <v>2476.3054341299999</v>
      </c>
      <c r="F1061">
        <v>409.35</v>
      </c>
      <c r="G1061">
        <v>-4.8483342970624799</v>
      </c>
      <c r="H1061">
        <v>-1.22683842121479</v>
      </c>
      <c r="I1061">
        <v>12.1970430227341</v>
      </c>
      <c r="J1061">
        <v>-1.13877304921544</v>
      </c>
      <c r="K1061">
        <v>405.28577633759198</v>
      </c>
      <c r="L1061">
        <v>366.71092411617099</v>
      </c>
      <c r="M1061">
        <v>43.085809092046297</v>
      </c>
      <c r="N1061">
        <v>0.42373669811166498</v>
      </c>
      <c r="O1061">
        <v>10.541101746671499</v>
      </c>
      <c r="P1061">
        <v>40.670103092783499</v>
      </c>
      <c r="Q1061">
        <v>3.0270327573709E-2</v>
      </c>
    </row>
    <row r="1062" spans="1:17" hidden="1" x14ac:dyDescent="0.3">
      <c r="A1062" t="s">
        <v>2279</v>
      </c>
      <c r="B1062" t="s">
        <v>2280</v>
      </c>
      <c r="C1062" t="s">
        <v>3159</v>
      </c>
      <c r="D1062" t="s">
        <v>1500</v>
      </c>
      <c r="E1062">
        <v>2474.801745835</v>
      </c>
      <c r="F1062">
        <v>182.87</v>
      </c>
      <c r="G1062">
        <v>59.370163772782099</v>
      </c>
      <c r="H1062">
        <v>56.0492735437333</v>
      </c>
      <c r="I1062">
        <v>44.707619095431397</v>
      </c>
      <c r="J1062">
        <v>12.486258080402299</v>
      </c>
      <c r="K1062">
        <v>136.41193244400799</v>
      </c>
      <c r="L1062">
        <v>117.032243772996</v>
      </c>
      <c r="M1062">
        <v>71.282559013212193</v>
      </c>
      <c r="N1062">
        <v>3.48088307010307</v>
      </c>
      <c r="O1062">
        <v>11.4999726581724</v>
      </c>
      <c r="P1062">
        <v>117.572873289708</v>
      </c>
      <c r="Q1062">
        <v>9.0631810286167E-2</v>
      </c>
    </row>
    <row r="1063" spans="1:17" x14ac:dyDescent="0.3">
      <c r="A1063" t="s">
        <v>2281</v>
      </c>
      <c r="B1063" t="s">
        <v>2282</v>
      </c>
      <c r="C1063" t="s">
        <v>3148</v>
      </c>
      <c r="D1063" t="s">
        <v>271</v>
      </c>
      <c r="E1063">
        <v>2460.15704297</v>
      </c>
      <c r="F1063">
        <v>761.9</v>
      </c>
      <c r="G1063">
        <v>-13.107545762084101</v>
      </c>
      <c r="H1063">
        <v>4.4992244643174297</v>
      </c>
      <c r="I1063">
        <v>16.218417939637501</v>
      </c>
      <c r="J1063">
        <v>4.3423575177844604</v>
      </c>
      <c r="K1063">
        <v>689.70158091519397</v>
      </c>
      <c r="L1063">
        <v>646.354057782018</v>
      </c>
      <c r="M1063">
        <v>68.745226941153106</v>
      </c>
      <c r="N1063">
        <v>0.77658412199108995</v>
      </c>
      <c r="O1063">
        <v>3.36002100013126</v>
      </c>
      <c r="P1063">
        <v>44.285579017138502</v>
      </c>
      <c r="Q1063">
        <v>-2.6673554017340999E-2</v>
      </c>
    </row>
    <row r="1064" spans="1:17" hidden="1" x14ac:dyDescent="0.3">
      <c r="A1064" t="s">
        <v>2283</v>
      </c>
      <c r="B1064" t="s">
        <v>2284</v>
      </c>
      <c r="C1064" t="s">
        <v>3159</v>
      </c>
      <c r="D1064" t="s">
        <v>2285</v>
      </c>
      <c r="E1064">
        <v>2457.1571359999998</v>
      </c>
      <c r="F1064">
        <v>877.6</v>
      </c>
      <c r="G1064">
        <v>38.100183679819601</v>
      </c>
      <c r="H1064">
        <v>-16.5640078384235</v>
      </c>
      <c r="I1064">
        <v>17.5565154548283</v>
      </c>
      <c r="J1064">
        <v>6.92553301509062</v>
      </c>
      <c r="K1064">
        <v>1007.69191728395</v>
      </c>
      <c r="L1064">
        <v>865.32878295099601</v>
      </c>
      <c r="M1064">
        <v>39.000310525302197</v>
      </c>
      <c r="N1064">
        <v>0.41596085395843702</v>
      </c>
      <c r="O1064">
        <v>66.129216043755704</v>
      </c>
      <c r="P1064">
        <v>105.961042008918</v>
      </c>
      <c r="Q1064">
        <v>8.9422097294578007E-2</v>
      </c>
    </row>
    <row r="1065" spans="1:17" x14ac:dyDescent="0.3">
      <c r="A1065" t="s">
        <v>2286</v>
      </c>
      <c r="B1065" t="s">
        <v>2287</v>
      </c>
      <c r="C1065" t="s">
        <v>3151</v>
      </c>
      <c r="D1065" t="s">
        <v>501</v>
      </c>
      <c r="E1065">
        <v>2451.43638108</v>
      </c>
      <c r="F1065">
        <v>627.4</v>
      </c>
      <c r="G1065">
        <v>-37.467114142295401</v>
      </c>
      <c r="H1065">
        <v>13.384456073904101</v>
      </c>
      <c r="I1065">
        <v>1.26559101193277</v>
      </c>
      <c r="J1065">
        <v>4.7375930194123903</v>
      </c>
      <c r="K1065">
        <v>596.60495850525501</v>
      </c>
      <c r="L1065">
        <v>598.66196955961095</v>
      </c>
      <c r="M1065">
        <v>47.870210780208602</v>
      </c>
      <c r="N1065">
        <v>0.54904548381087304</v>
      </c>
      <c r="O1065">
        <v>26.1874402295186</v>
      </c>
      <c r="P1065">
        <v>36.080685392039904</v>
      </c>
      <c r="Q1065">
        <v>-8.9093102362074003E-2</v>
      </c>
    </row>
    <row r="1066" spans="1:17" hidden="1" x14ac:dyDescent="0.3">
      <c r="A1066" t="s">
        <v>2288</v>
      </c>
      <c r="B1066" t="s">
        <v>2289</v>
      </c>
      <c r="C1066" t="s">
        <v>3159</v>
      </c>
      <c r="D1066" t="s">
        <v>1191</v>
      </c>
      <c r="E1066">
        <v>2441.75302358</v>
      </c>
      <c r="F1066">
        <v>859.3</v>
      </c>
      <c r="G1066">
        <v>0.10856583846251</v>
      </c>
      <c r="H1066">
        <v>-6.8394887700244905E-2</v>
      </c>
      <c r="I1066">
        <v>-19.880870219794101</v>
      </c>
      <c r="J1066">
        <v>-3.24404084227303</v>
      </c>
      <c r="K1066">
        <v>847.01218050263401</v>
      </c>
      <c r="L1066">
        <v>839.63980495204703</v>
      </c>
      <c r="M1066">
        <v>39.650597022905799</v>
      </c>
      <c r="N1066">
        <v>1.0175578991405301</v>
      </c>
      <c r="O1066">
        <v>33.940416618177501</v>
      </c>
      <c r="P1066">
        <v>44.895034145518899</v>
      </c>
      <c r="Q1066">
        <v>2.3303640483406999E-2</v>
      </c>
    </row>
    <row r="1067" spans="1:17" hidden="1" x14ac:dyDescent="0.3">
      <c r="A1067" t="s">
        <v>2290</v>
      </c>
      <c r="B1067" t="s">
        <v>2291</v>
      </c>
      <c r="C1067" t="s">
        <v>3159</v>
      </c>
      <c r="D1067" t="s">
        <v>996</v>
      </c>
      <c r="E1067">
        <v>2436.42337825</v>
      </c>
      <c r="F1067">
        <v>133.69</v>
      </c>
      <c r="G1067">
        <v>-9.6331915871363094</v>
      </c>
      <c r="H1067">
        <v>16.343393613568001</v>
      </c>
      <c r="I1067">
        <v>5.3212303912316896</v>
      </c>
      <c r="J1067">
        <v>0.56681766716401105</v>
      </c>
      <c r="M1067">
        <v>52.271487049220802</v>
      </c>
      <c r="O1067">
        <v>9.4322686812776002</v>
      </c>
      <c r="P1067">
        <v>24.827264239028899</v>
      </c>
    </row>
    <row r="1068" spans="1:17" hidden="1" x14ac:dyDescent="0.3">
      <c r="A1068" t="s">
        <v>2292</v>
      </c>
      <c r="B1068" t="s">
        <v>2293</v>
      </c>
      <c r="C1068" t="s">
        <v>3159</v>
      </c>
      <c r="D1068" t="s">
        <v>316</v>
      </c>
      <c r="E1068">
        <v>2430.9279949500001</v>
      </c>
      <c r="F1068">
        <v>945.75</v>
      </c>
      <c r="G1068">
        <v>70.276997851051604</v>
      </c>
      <c r="H1068">
        <v>-11.120512104505099</v>
      </c>
      <c r="I1068">
        <v>67.869814365945601</v>
      </c>
      <c r="J1068">
        <v>-9.6903847544338895</v>
      </c>
      <c r="K1068">
        <v>964.271423191351</v>
      </c>
      <c r="L1068">
        <v>746.84886834865802</v>
      </c>
      <c r="M1068">
        <v>26.9743809376169</v>
      </c>
      <c r="N1068">
        <v>0.78317469426862996</v>
      </c>
      <c r="O1068">
        <v>28.469468675654198</v>
      </c>
      <c r="P1068">
        <v>135.26119402985</v>
      </c>
      <c r="Q1068">
        <v>0.154261381002012</v>
      </c>
    </row>
    <row r="1069" spans="1:17" x14ac:dyDescent="0.3">
      <c r="A1069" t="s">
        <v>2294</v>
      </c>
      <c r="B1069" t="s">
        <v>2295</v>
      </c>
      <c r="C1069" t="s">
        <v>3149</v>
      </c>
      <c r="D1069" t="s">
        <v>1531</v>
      </c>
      <c r="E1069">
        <v>2424.4711806</v>
      </c>
      <c r="F1069">
        <v>586.6</v>
      </c>
      <c r="G1069">
        <v>-51.292636571674599</v>
      </c>
      <c r="H1069">
        <v>-6.3222720676715403</v>
      </c>
      <c r="I1069">
        <v>-30.443472027772799</v>
      </c>
      <c r="J1069">
        <v>2.1071422666981698</v>
      </c>
      <c r="K1069">
        <v>622.71973684891202</v>
      </c>
      <c r="L1069">
        <v>688.46532715447302</v>
      </c>
      <c r="M1069">
        <v>46.583631191116297</v>
      </c>
      <c r="N1069">
        <v>0.75894201181185905</v>
      </c>
      <c r="O1069">
        <v>54.278895329014603</v>
      </c>
      <c r="P1069">
        <v>8.3887657058388605</v>
      </c>
    </row>
    <row r="1070" spans="1:17" hidden="1" x14ac:dyDescent="0.3">
      <c r="A1070" t="s">
        <v>2296</v>
      </c>
      <c r="B1070" t="s">
        <v>2297</v>
      </c>
      <c r="C1070" t="s">
        <v>3159</v>
      </c>
      <c r="D1070" t="s">
        <v>206</v>
      </c>
      <c r="E1070">
        <v>2413.0436387499999</v>
      </c>
      <c r="F1070">
        <v>433.75</v>
      </c>
      <c r="G1070">
        <v>-20.343521733739198</v>
      </c>
      <c r="H1070">
        <v>-11.980295091308101</v>
      </c>
      <c r="I1070">
        <v>14.3382169580936</v>
      </c>
      <c r="J1070">
        <v>-1.1572077735325199</v>
      </c>
      <c r="K1070">
        <v>434.35783464070403</v>
      </c>
      <c r="L1070">
        <v>397.28085152577199</v>
      </c>
      <c r="M1070">
        <v>43.406357245865699</v>
      </c>
      <c r="N1070">
        <v>0.51812818300256802</v>
      </c>
      <c r="O1070">
        <v>12.737752161383201</v>
      </c>
      <c r="P1070">
        <v>38.556141191502903</v>
      </c>
      <c r="Q1070">
        <v>3.1093112789369999E-2</v>
      </c>
    </row>
    <row r="1071" spans="1:17" hidden="1" x14ac:dyDescent="0.3">
      <c r="A1071" t="s">
        <v>2298</v>
      </c>
      <c r="B1071" t="s">
        <v>2299</v>
      </c>
      <c r="C1071" t="s">
        <v>3159</v>
      </c>
      <c r="D1071" t="s">
        <v>138</v>
      </c>
      <c r="E1071">
        <v>2407.116495625</v>
      </c>
      <c r="F1071">
        <v>678.35</v>
      </c>
      <c r="G1071">
        <v>63.872215252184198</v>
      </c>
      <c r="H1071">
        <v>-6.2528120693667102</v>
      </c>
      <c r="I1071">
        <v>-2.6750749368218099</v>
      </c>
      <c r="J1071">
        <v>1.33230211808066</v>
      </c>
      <c r="K1071">
        <v>684.45467823356796</v>
      </c>
      <c r="L1071">
        <v>610.88193133502705</v>
      </c>
      <c r="M1071">
        <v>38.480880131886103</v>
      </c>
      <c r="N1071">
        <v>0.65072927861098295</v>
      </c>
      <c r="O1071">
        <v>20.704336810341299</v>
      </c>
      <c r="P1071">
        <v>108.960146535397</v>
      </c>
      <c r="Q1071">
        <v>7.9866434537556E-2</v>
      </c>
    </row>
    <row r="1072" spans="1:17" x14ac:dyDescent="0.3">
      <c r="A1072" t="s">
        <v>2300</v>
      </c>
      <c r="B1072" t="s">
        <v>2301</v>
      </c>
      <c r="C1072" t="s">
        <v>3161</v>
      </c>
      <c r="D1072" t="s">
        <v>1958</v>
      </c>
      <c r="E1072">
        <v>2406.7143338720002</v>
      </c>
      <c r="F1072">
        <v>50.48</v>
      </c>
      <c r="G1072">
        <v>-11.9927748769117</v>
      </c>
      <c r="H1072">
        <v>-5.2578615745655899</v>
      </c>
      <c r="I1072">
        <v>-15.3446141578351</v>
      </c>
      <c r="J1072">
        <v>-2.2322333172487601</v>
      </c>
      <c r="K1072">
        <v>52.6269110176721</v>
      </c>
      <c r="L1072">
        <v>51.837451827470296</v>
      </c>
      <c r="M1072">
        <v>34.210901144352199</v>
      </c>
      <c r="N1072">
        <v>0.66319762658534398</v>
      </c>
      <c r="O1072">
        <v>37.480190174326403</v>
      </c>
      <c r="P1072">
        <v>24.029484029483999</v>
      </c>
      <c r="Q1072">
        <v>-1.4183931375018E-2</v>
      </c>
    </row>
    <row r="1073" spans="1:17" hidden="1" x14ac:dyDescent="0.3">
      <c r="A1073" t="s">
        <v>2302</v>
      </c>
      <c r="B1073" t="s">
        <v>2303</v>
      </c>
      <c r="C1073" t="s">
        <v>3159</v>
      </c>
      <c r="D1073" t="s">
        <v>127</v>
      </c>
      <c r="E1073">
        <v>2406.2641245899999</v>
      </c>
      <c r="F1073">
        <v>186.07</v>
      </c>
      <c r="G1073">
        <v>-5.7307483221769697</v>
      </c>
      <c r="H1073">
        <v>16.985251415054499</v>
      </c>
      <c r="I1073">
        <v>28.6748337423032</v>
      </c>
      <c r="J1073">
        <v>12.000694346230601</v>
      </c>
      <c r="K1073">
        <v>163.48926994195401</v>
      </c>
      <c r="L1073">
        <v>154.897464390685</v>
      </c>
      <c r="M1073">
        <v>69.379833525523296</v>
      </c>
      <c r="N1073">
        <v>2.0390114331496201</v>
      </c>
      <c r="O1073">
        <v>3.8318912237329901</v>
      </c>
      <c r="P1073">
        <v>61.799999999999898</v>
      </c>
    </row>
    <row r="1074" spans="1:17" hidden="1" x14ac:dyDescent="0.3">
      <c r="A1074" t="s">
        <v>2304</v>
      </c>
      <c r="B1074" t="s">
        <v>2305</v>
      </c>
      <c r="C1074" t="s">
        <v>3159</v>
      </c>
      <c r="D1074" t="s">
        <v>223</v>
      </c>
      <c r="E1074">
        <v>2401.727203936</v>
      </c>
      <c r="F1074">
        <v>49.12</v>
      </c>
      <c r="G1074">
        <v>30.369773360031299</v>
      </c>
      <c r="H1074">
        <v>-13.956384607212501</v>
      </c>
      <c r="I1074">
        <v>15.8030040928505</v>
      </c>
      <c r="J1074">
        <v>-4.7710369057537001</v>
      </c>
      <c r="K1074">
        <v>51.817986666801303</v>
      </c>
      <c r="L1074">
        <v>44.325178326691599</v>
      </c>
      <c r="M1074">
        <v>23.106612550350199</v>
      </c>
      <c r="N1074">
        <v>0.27998857490943302</v>
      </c>
      <c r="O1074">
        <v>40.228013029315903</v>
      </c>
      <c r="P1074">
        <v>73.876106194690195</v>
      </c>
      <c r="Q1074">
        <v>7.1419744825478998E-2</v>
      </c>
    </row>
    <row r="1075" spans="1:17" hidden="1" x14ac:dyDescent="0.3">
      <c r="A1075" t="s">
        <v>2306</v>
      </c>
      <c r="B1075" t="s">
        <v>2307</v>
      </c>
      <c r="C1075" t="s">
        <v>3159</v>
      </c>
      <c r="D1075" t="s">
        <v>438</v>
      </c>
      <c r="E1075">
        <v>2397.3063706849998</v>
      </c>
      <c r="F1075">
        <v>774.35</v>
      </c>
      <c r="G1075">
        <v>2.1665122281353</v>
      </c>
      <c r="H1075">
        <v>17.556546944254499</v>
      </c>
      <c r="I1075">
        <v>49.993535491622303</v>
      </c>
      <c r="J1075">
        <v>-2.0719285387513802</v>
      </c>
      <c r="K1075">
        <v>719.60387661691902</v>
      </c>
      <c r="L1075">
        <v>623.73972066674696</v>
      </c>
      <c r="M1075">
        <v>42.462829696408903</v>
      </c>
      <c r="N1075">
        <v>0.96469737595521798</v>
      </c>
      <c r="O1075">
        <v>14.7736811519338</v>
      </c>
      <c r="P1075">
        <v>75.968639927281004</v>
      </c>
      <c r="Q1075">
        <v>0.15999538115282699</v>
      </c>
    </row>
    <row r="1076" spans="1:17" hidden="1" x14ac:dyDescent="0.3">
      <c r="A1076" t="s">
        <v>2308</v>
      </c>
      <c r="B1076" t="s">
        <v>2309</v>
      </c>
      <c r="C1076" t="s">
        <v>3159</v>
      </c>
      <c r="D1076" t="s">
        <v>1500</v>
      </c>
      <c r="E1076">
        <v>2395.5998881999999</v>
      </c>
      <c r="F1076">
        <v>341.85</v>
      </c>
      <c r="G1076">
        <v>39.131071378407398</v>
      </c>
      <c r="H1076">
        <v>15.402546630544901</v>
      </c>
      <c r="I1076">
        <v>50.199846295946003</v>
      </c>
      <c r="J1076">
        <v>16.0688695443332</v>
      </c>
      <c r="K1076">
        <v>278.88561996507502</v>
      </c>
      <c r="L1076">
        <v>239.145472292433</v>
      </c>
      <c r="M1076">
        <v>69.622790149229999</v>
      </c>
      <c r="N1076">
        <v>0.63092142647594596</v>
      </c>
      <c r="O1076">
        <v>5.3824776948954103</v>
      </c>
      <c r="P1076">
        <v>153.222222222222</v>
      </c>
      <c r="Q1076">
        <v>8.7862247761051004E-2</v>
      </c>
    </row>
    <row r="1077" spans="1:17" x14ac:dyDescent="0.3">
      <c r="A1077" t="s">
        <v>2310</v>
      </c>
      <c r="B1077" t="s">
        <v>2311</v>
      </c>
      <c r="C1077" t="s">
        <v>3148</v>
      </c>
      <c r="D1077" t="s">
        <v>713</v>
      </c>
      <c r="E1077">
        <v>2392.1543937599999</v>
      </c>
      <c r="F1077">
        <v>449.6</v>
      </c>
      <c r="G1077">
        <v>-41.698650095614802</v>
      </c>
      <c r="H1077">
        <v>-8.5279126642343392</v>
      </c>
      <c r="I1077">
        <v>-9.5761513860200296</v>
      </c>
      <c r="J1077">
        <v>3.12519144831115</v>
      </c>
      <c r="K1077">
        <v>469.98119576862501</v>
      </c>
      <c r="L1077">
        <v>482.330552903311</v>
      </c>
      <c r="M1077">
        <v>41.749392626431003</v>
      </c>
      <c r="N1077">
        <v>0.382720759358602</v>
      </c>
      <c r="O1077">
        <v>27.7580071174377</v>
      </c>
      <c r="P1077">
        <v>15.5487021331277</v>
      </c>
      <c r="Q1077">
        <v>-0.10297550245183</v>
      </c>
    </row>
    <row r="1078" spans="1:17" hidden="1" x14ac:dyDescent="0.3">
      <c r="A1078" t="s">
        <v>2312</v>
      </c>
      <c r="B1078" t="s">
        <v>2313</v>
      </c>
      <c r="C1078" t="s">
        <v>3159</v>
      </c>
      <c r="D1078" t="s">
        <v>46</v>
      </c>
      <c r="E1078">
        <v>2372.30512</v>
      </c>
      <c r="F1078">
        <v>105.23</v>
      </c>
      <c r="G1078">
        <v>69.780149185233398</v>
      </c>
      <c r="H1078">
        <v>-8.9680479615001296</v>
      </c>
      <c r="I1078">
        <v>42.090357019916702</v>
      </c>
      <c r="J1078">
        <v>-6.6167190030380096</v>
      </c>
      <c r="K1078">
        <v>104.36536092932</v>
      </c>
      <c r="L1078">
        <v>82.605146298449299</v>
      </c>
      <c r="M1078">
        <v>29.945114268303701</v>
      </c>
      <c r="N1078">
        <v>0.39898274158927799</v>
      </c>
      <c r="O1078">
        <v>14.6631188824479</v>
      </c>
      <c r="P1078">
        <v>123.893617021276</v>
      </c>
      <c r="Q1078">
        <v>0.149823379131725</v>
      </c>
    </row>
    <row r="1079" spans="1:17" hidden="1" x14ac:dyDescent="0.3">
      <c r="A1079" t="s">
        <v>2314</v>
      </c>
      <c r="B1079" t="s">
        <v>2315</v>
      </c>
      <c r="C1079" t="s">
        <v>3159</v>
      </c>
      <c r="D1079" t="s">
        <v>2316</v>
      </c>
      <c r="E1079">
        <v>2361</v>
      </c>
      <c r="F1079">
        <v>472.1</v>
      </c>
      <c r="G1079">
        <v>98.994877455723696</v>
      </c>
      <c r="H1079">
        <v>-11.9226820583227</v>
      </c>
      <c r="I1079">
        <v>113.949299434091</v>
      </c>
      <c r="J1079">
        <v>-4.3858408901919104</v>
      </c>
      <c r="K1079">
        <v>519.16396250169203</v>
      </c>
      <c r="M1079">
        <v>34.0048858885622</v>
      </c>
      <c r="N1079">
        <v>0.62011325537000495</v>
      </c>
      <c r="O1079">
        <v>51.821647955941501</v>
      </c>
      <c r="P1079">
        <v>136.05000000000001</v>
      </c>
    </row>
    <row r="1080" spans="1:17" hidden="1" x14ac:dyDescent="0.3">
      <c r="A1080" t="s">
        <v>2317</v>
      </c>
      <c r="B1080" t="s">
        <v>2318</v>
      </c>
      <c r="C1080" t="s">
        <v>3159</v>
      </c>
      <c r="D1080" t="s">
        <v>378</v>
      </c>
      <c r="E1080">
        <v>2360.4246135599901</v>
      </c>
      <c r="F1080">
        <v>1203.5999999999999</v>
      </c>
      <c r="G1080">
        <v>-41.286238459987302</v>
      </c>
      <c r="H1080">
        <v>-3.9622126728619</v>
      </c>
      <c r="I1080">
        <v>2.80489981004339</v>
      </c>
      <c r="J1080">
        <v>0.36628751906541002</v>
      </c>
      <c r="K1080">
        <v>1228.53447655935</v>
      </c>
      <c r="L1080">
        <v>1215.7172885135999</v>
      </c>
      <c r="M1080">
        <v>46.175287303018202</v>
      </c>
      <c r="N1080">
        <v>0.24343743185913699</v>
      </c>
      <c r="O1080">
        <v>22.499169159189101</v>
      </c>
      <c r="P1080">
        <v>45.8820677534694</v>
      </c>
      <c r="Q1080">
        <v>-3.7987743830864E-2</v>
      </c>
    </row>
    <row r="1081" spans="1:17" hidden="1" x14ac:dyDescent="0.3">
      <c r="A1081" t="s">
        <v>2319</v>
      </c>
      <c r="B1081" t="s">
        <v>2320</v>
      </c>
      <c r="C1081" t="s">
        <v>3159</v>
      </c>
      <c r="D1081" t="s">
        <v>206</v>
      </c>
      <c r="E1081">
        <v>2355.3649055999999</v>
      </c>
      <c r="F1081">
        <v>1448.4</v>
      </c>
      <c r="G1081">
        <v>40.324376357830999</v>
      </c>
      <c r="H1081">
        <v>5.14249543563814</v>
      </c>
      <c r="I1081">
        <v>50.6383539821528</v>
      </c>
      <c r="J1081">
        <v>-2.6612047620050299</v>
      </c>
      <c r="K1081">
        <v>1324.47515997751</v>
      </c>
      <c r="L1081">
        <v>1094.5747570517599</v>
      </c>
      <c r="M1081">
        <v>53.740128884838398</v>
      </c>
      <c r="N1081">
        <v>0.82189367003711999</v>
      </c>
      <c r="O1081">
        <v>6.4553990610328702</v>
      </c>
      <c r="P1081">
        <v>86.757784797885293</v>
      </c>
      <c r="Q1081">
        <v>5.4315579392336999E-2</v>
      </c>
    </row>
    <row r="1082" spans="1:17" hidden="1" x14ac:dyDescent="0.3">
      <c r="A1082" t="s">
        <v>2321</v>
      </c>
      <c r="B1082" t="s">
        <v>2322</v>
      </c>
      <c r="C1082" t="s">
        <v>3159</v>
      </c>
      <c r="D1082" t="s">
        <v>158</v>
      </c>
      <c r="E1082">
        <v>2345.5293419999998</v>
      </c>
      <c r="F1082">
        <v>1290</v>
      </c>
      <c r="G1082">
        <v>365.61392507477098</v>
      </c>
      <c r="H1082">
        <v>-9.3281782522476195</v>
      </c>
      <c r="I1082">
        <v>367.36035023068399</v>
      </c>
      <c r="J1082">
        <v>-0.285239818633029</v>
      </c>
      <c r="K1082">
        <v>1298.8003715868001</v>
      </c>
      <c r="M1082">
        <v>35.620600927550697</v>
      </c>
      <c r="N1082">
        <v>0.368181818181818</v>
      </c>
      <c r="O1082">
        <v>21.6279069767441</v>
      </c>
      <c r="P1082">
        <v>457.596714934082</v>
      </c>
    </row>
    <row r="1083" spans="1:17" hidden="1" x14ac:dyDescent="0.3">
      <c r="A1083" t="s">
        <v>2323</v>
      </c>
      <c r="B1083" t="s">
        <v>2324</v>
      </c>
      <c r="C1083" t="s">
        <v>3159</v>
      </c>
      <c r="D1083" t="s">
        <v>635</v>
      </c>
      <c r="E1083">
        <v>2344.3739999999998</v>
      </c>
      <c r="F1083">
        <v>417</v>
      </c>
      <c r="G1083">
        <v>9.0931504757049098</v>
      </c>
      <c r="H1083">
        <v>-8.4857502513674508</v>
      </c>
      <c r="I1083">
        <v>14.723272085944201</v>
      </c>
      <c r="J1083">
        <v>-0.52360943968497198</v>
      </c>
      <c r="K1083">
        <v>409.14769780351401</v>
      </c>
      <c r="L1083">
        <v>360.76798387776199</v>
      </c>
      <c r="M1083">
        <v>41.970419118385401</v>
      </c>
      <c r="N1083">
        <v>0.44229213597938799</v>
      </c>
      <c r="O1083">
        <v>13.6690647482014</v>
      </c>
      <c r="P1083">
        <v>60.076775431861797</v>
      </c>
      <c r="Q1083">
        <v>7.5448896435304003E-2</v>
      </c>
    </row>
    <row r="1084" spans="1:17" hidden="1" x14ac:dyDescent="0.3">
      <c r="A1084" t="s">
        <v>2325</v>
      </c>
      <c r="B1084" t="s">
        <v>2326</v>
      </c>
      <c r="C1084" t="s">
        <v>3159</v>
      </c>
      <c r="D1084" t="s">
        <v>106</v>
      </c>
      <c r="E1084">
        <v>2342.5442429929999</v>
      </c>
      <c r="F1084">
        <v>19.97</v>
      </c>
      <c r="G1084">
        <v>23.5052399879951</v>
      </c>
      <c r="H1084">
        <v>-17.307019267606499</v>
      </c>
      <c r="I1084">
        <v>-7.6223125266789404</v>
      </c>
      <c r="J1084">
        <v>-2.99996254198388</v>
      </c>
      <c r="K1084">
        <v>20.4021765463918</v>
      </c>
      <c r="L1084">
        <v>19.000146542901</v>
      </c>
      <c r="M1084">
        <v>31.2329020710973</v>
      </c>
      <c r="N1084">
        <v>0.69646004497353298</v>
      </c>
      <c r="O1084">
        <v>59.662795317530602</v>
      </c>
      <c r="P1084">
        <v>79.059946692028205</v>
      </c>
      <c r="Q1084">
        <v>0.157865630380254</v>
      </c>
    </row>
    <row r="1085" spans="1:17" x14ac:dyDescent="0.3">
      <c r="A1085" t="s">
        <v>2327</v>
      </c>
      <c r="B1085" t="s">
        <v>2328</v>
      </c>
      <c r="C1085" t="s">
        <v>3153</v>
      </c>
      <c r="D1085" t="s">
        <v>78</v>
      </c>
      <c r="E1085">
        <v>2335.5253659999998</v>
      </c>
      <c r="F1085">
        <v>90.41</v>
      </c>
      <c r="G1085">
        <v>-45.876538484657701</v>
      </c>
      <c r="H1085">
        <v>-9.0106207847218691</v>
      </c>
      <c r="I1085">
        <v>-20.900025370456898</v>
      </c>
      <c r="J1085">
        <v>-1.8577204063046</v>
      </c>
      <c r="K1085">
        <v>92.579809622498004</v>
      </c>
      <c r="L1085">
        <v>97.952084855428694</v>
      </c>
      <c r="M1085">
        <v>55.820570723804202</v>
      </c>
      <c r="N1085">
        <v>0.36646099684162498</v>
      </c>
      <c r="O1085">
        <v>72.547284592412296</v>
      </c>
      <c r="P1085">
        <v>9.0591073582629598</v>
      </c>
      <c r="Q1085">
        <v>2.8529271423302999E-2</v>
      </c>
    </row>
    <row r="1086" spans="1:17" hidden="1" x14ac:dyDescent="0.3">
      <c r="A1086" t="s">
        <v>2329</v>
      </c>
      <c r="B1086" t="s">
        <v>2330</v>
      </c>
      <c r="C1086" t="s">
        <v>3159</v>
      </c>
      <c r="E1086">
        <v>2333.9864238</v>
      </c>
      <c r="F1086">
        <v>1269.55</v>
      </c>
      <c r="G1086">
        <v>5740.8674238864896</v>
      </c>
      <c r="H1086">
        <v>48.8028329229506</v>
      </c>
      <c r="I1086">
        <v>305.45392548519999</v>
      </c>
      <c r="J1086">
        <v>22.8900143798333</v>
      </c>
      <c r="K1086">
        <v>862.17074892058895</v>
      </c>
      <c r="L1086">
        <v>559.00720587937997</v>
      </c>
      <c r="M1086">
        <v>99.684121011317501</v>
      </c>
      <c r="N1086">
        <v>1.3336595551125801</v>
      </c>
      <c r="O1086">
        <v>0</v>
      </c>
      <c r="P1086">
        <v>5766.6820702402902</v>
      </c>
    </row>
    <row r="1087" spans="1:17" hidden="1" x14ac:dyDescent="0.3">
      <c r="A1087" t="s">
        <v>2331</v>
      </c>
      <c r="B1087" t="s">
        <v>2332</v>
      </c>
      <c r="C1087" t="s">
        <v>3159</v>
      </c>
      <c r="D1087" t="s">
        <v>46</v>
      </c>
      <c r="E1087">
        <v>2325.8600040000001</v>
      </c>
      <c r="F1087">
        <v>552</v>
      </c>
      <c r="G1087">
        <v>-29.8730455890482</v>
      </c>
      <c r="H1087">
        <v>5.2863616672774301</v>
      </c>
      <c r="I1087">
        <v>-17.475010367649901</v>
      </c>
      <c r="J1087">
        <v>-10.3722799211587</v>
      </c>
      <c r="K1087">
        <v>574.24044899334501</v>
      </c>
      <c r="L1087">
        <v>572.14739106180605</v>
      </c>
      <c r="M1087">
        <v>35.387833072196599</v>
      </c>
      <c r="N1087">
        <v>1.1020621163245099</v>
      </c>
      <c r="O1087">
        <v>53.985507246376798</v>
      </c>
      <c r="P1087">
        <v>27.615304589064799</v>
      </c>
      <c r="Q1087">
        <v>0.18061816480426901</v>
      </c>
    </row>
    <row r="1088" spans="1:17" hidden="1" x14ac:dyDescent="0.3">
      <c r="A1088" t="s">
        <v>2333</v>
      </c>
      <c r="B1088" t="s">
        <v>2334</v>
      </c>
      <c r="C1088" t="s">
        <v>3159</v>
      </c>
      <c r="D1088" t="s">
        <v>95</v>
      </c>
      <c r="E1088">
        <v>2322.28533952</v>
      </c>
      <c r="F1088">
        <v>26.56</v>
      </c>
      <c r="G1088">
        <v>120.260652393105</v>
      </c>
      <c r="H1088">
        <v>-6.7474784649497099</v>
      </c>
      <c r="I1088">
        <v>13.309948602595</v>
      </c>
      <c r="J1088">
        <v>-5.4467283113691698</v>
      </c>
      <c r="K1088">
        <v>27.269776189938099</v>
      </c>
      <c r="L1088">
        <v>23.775261841672702</v>
      </c>
      <c r="M1088">
        <v>36.456548565285097</v>
      </c>
      <c r="N1088">
        <v>0.961966788759122</v>
      </c>
      <c r="O1088">
        <v>26.317771084337299</v>
      </c>
      <c r="P1088">
        <v>169.96610445048799</v>
      </c>
      <c r="Q1088">
        <v>6.7979088496431E-2</v>
      </c>
    </row>
    <row r="1089" spans="1:17" hidden="1" x14ac:dyDescent="0.3">
      <c r="A1089" t="s">
        <v>2335</v>
      </c>
      <c r="B1089" t="s">
        <v>2336</v>
      </c>
      <c r="C1089" t="s">
        <v>3159</v>
      </c>
      <c r="D1089" t="s">
        <v>976</v>
      </c>
      <c r="E1089">
        <v>2315.4487927499999</v>
      </c>
      <c r="F1089">
        <v>652.15</v>
      </c>
      <c r="G1089">
        <v>63.846543118353402</v>
      </c>
      <c r="H1089">
        <v>15.466951251889601</v>
      </c>
      <c r="I1089">
        <v>114.602178390341</v>
      </c>
      <c r="J1089">
        <v>9.9080588672545495</v>
      </c>
      <c r="K1089">
        <v>572.76090711135896</v>
      </c>
      <c r="L1089">
        <v>436.92383305176702</v>
      </c>
      <c r="M1089">
        <v>63.578632678393902</v>
      </c>
      <c r="N1089">
        <v>0.608025072893565</v>
      </c>
      <c r="O1089">
        <v>7.5979452579927997</v>
      </c>
      <c r="P1089">
        <v>155.644845158761</v>
      </c>
      <c r="Q1089">
        <v>0.16348008167229899</v>
      </c>
    </row>
    <row r="1090" spans="1:17" hidden="1" x14ac:dyDescent="0.3">
      <c r="A1090" t="s">
        <v>2337</v>
      </c>
      <c r="B1090" t="s">
        <v>2338</v>
      </c>
      <c r="C1090" t="s">
        <v>3159</v>
      </c>
      <c r="D1090" t="s">
        <v>438</v>
      </c>
      <c r="E1090">
        <v>2309.5873774500001</v>
      </c>
      <c r="F1090">
        <v>14.86</v>
      </c>
      <c r="G1090">
        <v>-12.0901565578817</v>
      </c>
      <c r="H1090">
        <v>47.167595366389499</v>
      </c>
      <c r="I1090">
        <v>-1.8360130768260701</v>
      </c>
      <c r="J1090">
        <v>58.239194662085602</v>
      </c>
      <c r="K1090">
        <v>11.4715231579979</v>
      </c>
      <c r="L1090">
        <v>12.0010573181053</v>
      </c>
      <c r="M1090">
        <v>70.598598530753804</v>
      </c>
      <c r="N1090">
        <v>3.9799066457155101</v>
      </c>
      <c r="O1090">
        <v>18.102288021534299</v>
      </c>
      <c r="P1090">
        <v>50.101010101009997</v>
      </c>
      <c r="Q1090">
        <v>0.12837209403960301</v>
      </c>
    </row>
    <row r="1091" spans="1:17" hidden="1" x14ac:dyDescent="0.3">
      <c r="A1091" t="s">
        <v>2339</v>
      </c>
      <c r="B1091" t="s">
        <v>2340</v>
      </c>
      <c r="C1091" t="s">
        <v>3159</v>
      </c>
      <c r="D1091" t="s">
        <v>138</v>
      </c>
      <c r="E1091">
        <v>2307.4301253150002</v>
      </c>
      <c r="F1091">
        <v>135.44999999999999</v>
      </c>
      <c r="G1091">
        <v>23.6062030670493</v>
      </c>
      <c r="H1091">
        <v>25.657863268422101</v>
      </c>
      <c r="I1091">
        <v>10.456390044630499</v>
      </c>
      <c r="J1091">
        <v>1.23024287717754</v>
      </c>
      <c r="K1091">
        <v>119.590647597382</v>
      </c>
      <c r="L1091">
        <v>112.243043262215</v>
      </c>
      <c r="M1091">
        <v>56.247799186637003</v>
      </c>
      <c r="N1091">
        <v>1.9020600888135</v>
      </c>
      <c r="O1091">
        <v>8.9700996677740896</v>
      </c>
      <c r="P1091">
        <v>68.260869565217305</v>
      </c>
      <c r="Q1091">
        <v>4.5326787134477999E-2</v>
      </c>
    </row>
    <row r="1092" spans="1:17" hidden="1" x14ac:dyDescent="0.3">
      <c r="A1092" t="s">
        <v>2341</v>
      </c>
      <c r="B1092" t="s">
        <v>2342</v>
      </c>
      <c r="C1092" t="s">
        <v>3159</v>
      </c>
      <c r="D1092" t="s">
        <v>51</v>
      </c>
      <c r="E1092">
        <v>2306.2287823919901</v>
      </c>
      <c r="F1092">
        <v>209.68</v>
      </c>
      <c r="G1092">
        <v>-24.471002081204599</v>
      </c>
      <c r="H1092">
        <v>-2.8512302731064101</v>
      </c>
      <c r="I1092">
        <v>-8.0759106499418696</v>
      </c>
      <c r="J1092">
        <v>-1.00868625401237</v>
      </c>
      <c r="K1092">
        <v>216.160472266444</v>
      </c>
      <c r="L1092">
        <v>223.25181244253801</v>
      </c>
      <c r="M1092">
        <v>42.0557710340657</v>
      </c>
      <c r="N1092">
        <v>1.0842982375582999</v>
      </c>
      <c r="O1092">
        <v>35.229874093857298</v>
      </c>
      <c r="P1092">
        <v>14.5479377219339</v>
      </c>
      <c r="Q1092">
        <v>0.10111865768363899</v>
      </c>
    </row>
    <row r="1093" spans="1:17" hidden="1" x14ac:dyDescent="0.3">
      <c r="A1093" t="s">
        <v>2343</v>
      </c>
      <c r="B1093" t="s">
        <v>2344</v>
      </c>
      <c r="C1093" t="s">
        <v>3159</v>
      </c>
      <c r="D1093" t="s">
        <v>54</v>
      </c>
      <c r="E1093">
        <v>2305.2537424799998</v>
      </c>
      <c r="F1093">
        <v>797.9</v>
      </c>
      <c r="G1093">
        <v>-0.75195042903519704</v>
      </c>
      <c r="H1093">
        <v>6.0433490087415196</v>
      </c>
      <c r="I1093">
        <v>14.6056141338846</v>
      </c>
      <c r="J1093">
        <v>-0.503142460926434</v>
      </c>
      <c r="K1093">
        <v>771.42031956436699</v>
      </c>
      <c r="L1093">
        <v>708.15012122370194</v>
      </c>
      <c r="M1093">
        <v>48.358755237513002</v>
      </c>
      <c r="N1093">
        <v>2.3082070280565801</v>
      </c>
      <c r="O1093">
        <v>8.10878556210052</v>
      </c>
      <c r="P1093">
        <v>41.496719276467402</v>
      </c>
      <c r="Q1093">
        <v>-2.6259101071356001E-2</v>
      </c>
    </row>
    <row r="1094" spans="1:17" hidden="1" x14ac:dyDescent="0.3">
      <c r="A1094" t="s">
        <v>2345</v>
      </c>
      <c r="B1094" t="s">
        <v>2346</v>
      </c>
      <c r="C1094" t="s">
        <v>3159</v>
      </c>
      <c r="D1094" t="s">
        <v>1618</v>
      </c>
      <c r="E1094">
        <v>2304.3057776639998</v>
      </c>
      <c r="F1094">
        <v>105.87</v>
      </c>
      <c r="G1094">
        <v>-24.503641569111</v>
      </c>
      <c r="H1094">
        <v>13.239718850227201</v>
      </c>
      <c r="I1094">
        <v>-8.5703693029683006</v>
      </c>
      <c r="J1094">
        <v>9.2119623015199004</v>
      </c>
      <c r="K1094">
        <v>96.308894262582001</v>
      </c>
      <c r="L1094">
        <v>96.630097713113798</v>
      </c>
      <c r="M1094">
        <v>76.346749083592698</v>
      </c>
      <c r="N1094">
        <v>1.6802277137195301</v>
      </c>
      <c r="O1094">
        <v>22.319826201945698</v>
      </c>
      <c r="P1094">
        <v>27.554216867469801</v>
      </c>
      <c r="Q1094">
        <v>5.0926768118399003E-2</v>
      </c>
    </row>
    <row r="1095" spans="1:17" hidden="1" x14ac:dyDescent="0.3">
      <c r="A1095" t="s">
        <v>2347</v>
      </c>
      <c r="B1095" t="s">
        <v>2348</v>
      </c>
      <c r="C1095" t="s">
        <v>3159</v>
      </c>
      <c r="D1095" t="s">
        <v>541</v>
      </c>
      <c r="E1095">
        <v>2301.1711448249998</v>
      </c>
      <c r="F1095">
        <v>666.05</v>
      </c>
      <c r="G1095">
        <v>10.1277967526393</v>
      </c>
      <c r="H1095">
        <v>-13.528000410382599</v>
      </c>
      <c r="I1095">
        <v>49.6724340964888</v>
      </c>
      <c r="J1095">
        <v>-5.3942329732087897</v>
      </c>
      <c r="K1095">
        <v>724.67272529777404</v>
      </c>
      <c r="L1095">
        <v>615.17511135419102</v>
      </c>
      <c r="M1095">
        <v>27.227492008709302</v>
      </c>
      <c r="N1095">
        <v>0.89482103544104596</v>
      </c>
      <c r="O1095">
        <v>40.830267997897998</v>
      </c>
      <c r="P1095">
        <v>73</v>
      </c>
      <c r="Q1095">
        <v>0.15626812723046199</v>
      </c>
    </row>
    <row r="1096" spans="1:17" hidden="1" x14ac:dyDescent="0.3">
      <c r="A1096" t="s">
        <v>2349</v>
      </c>
      <c r="B1096" t="s">
        <v>2350</v>
      </c>
      <c r="C1096" t="s">
        <v>3159</v>
      </c>
      <c r="D1096" t="s">
        <v>274</v>
      </c>
      <c r="E1096">
        <v>2300.9071233499999</v>
      </c>
      <c r="F1096">
        <v>464.15</v>
      </c>
      <c r="G1096">
        <v>-26.179570685666501</v>
      </c>
      <c r="H1096">
        <v>6.4242022959877403</v>
      </c>
      <c r="I1096">
        <v>-0.72853615618899004</v>
      </c>
      <c r="J1096">
        <v>-2.9153744137148299</v>
      </c>
      <c r="K1096">
        <v>453.55471653217398</v>
      </c>
      <c r="L1096">
        <v>446.360852562547</v>
      </c>
      <c r="M1096">
        <v>45.263205933067802</v>
      </c>
      <c r="N1096">
        <v>1.12099049483921</v>
      </c>
      <c r="O1096">
        <v>38.069589572336497</v>
      </c>
      <c r="P1096">
        <v>40.651515151515099</v>
      </c>
      <c r="Q1096">
        <v>5.7562475330694002E-2</v>
      </c>
    </row>
    <row r="1097" spans="1:17" hidden="1" x14ac:dyDescent="0.3">
      <c r="A1097" t="s">
        <v>2351</v>
      </c>
      <c r="B1097" t="s">
        <v>2352</v>
      </c>
      <c r="C1097" t="s">
        <v>3159</v>
      </c>
      <c r="D1097" t="s">
        <v>232</v>
      </c>
      <c r="E1097">
        <v>2281.2267964500002</v>
      </c>
      <c r="F1097">
        <v>4441.5</v>
      </c>
      <c r="G1097">
        <v>40.605347276415102</v>
      </c>
      <c r="H1097">
        <v>2.6182730030923</v>
      </c>
      <c r="I1097">
        <v>18.6050373096713</v>
      </c>
      <c r="J1097">
        <v>-0.71111294764229505</v>
      </c>
      <c r="K1097">
        <v>4360.3376032238702</v>
      </c>
      <c r="L1097">
        <v>3694.9644838869699</v>
      </c>
      <c r="M1097">
        <v>37.563390500390398</v>
      </c>
      <c r="N1097">
        <v>0.83191981807663695</v>
      </c>
      <c r="O1097">
        <v>12.1242823370482</v>
      </c>
      <c r="P1097">
        <v>88.959795788130094</v>
      </c>
      <c r="Q1097">
        <v>0.104226331823083</v>
      </c>
    </row>
    <row r="1098" spans="1:17" hidden="1" x14ac:dyDescent="0.3">
      <c r="A1098" t="s">
        <v>2353</v>
      </c>
      <c r="B1098" t="s">
        <v>2354</v>
      </c>
      <c r="C1098" t="s">
        <v>3159</v>
      </c>
      <c r="D1098" t="s">
        <v>292</v>
      </c>
      <c r="E1098">
        <v>2278.4894130299999</v>
      </c>
      <c r="F1098">
        <v>1508.3</v>
      </c>
      <c r="G1098">
        <v>15.3855034308844</v>
      </c>
      <c r="H1098">
        <v>-8.1659713162951597</v>
      </c>
      <c r="I1098">
        <v>-15.2347885040062</v>
      </c>
      <c r="J1098">
        <v>-3.6647872439953799</v>
      </c>
      <c r="K1098">
        <v>1607.93254368817</v>
      </c>
      <c r="L1098">
        <v>1503.8787366843301</v>
      </c>
      <c r="M1098">
        <v>27.4913657726811</v>
      </c>
      <c r="N1098">
        <v>0.63610611585445798</v>
      </c>
      <c r="O1098">
        <v>29.629384074786099</v>
      </c>
      <c r="P1098">
        <v>48.945835184910798</v>
      </c>
      <c r="Q1098">
        <v>-7.0348919795739998E-3</v>
      </c>
    </row>
    <row r="1099" spans="1:17" x14ac:dyDescent="0.3">
      <c r="A1099" t="s">
        <v>2355</v>
      </c>
      <c r="B1099" t="s">
        <v>2356</v>
      </c>
      <c r="C1099" t="s">
        <v>3154</v>
      </c>
      <c r="D1099" t="s">
        <v>220</v>
      </c>
      <c r="E1099">
        <v>2274.7574339349999</v>
      </c>
      <c r="F1099">
        <v>294.35000000000002</v>
      </c>
      <c r="G1099">
        <v>-47.768776010435303</v>
      </c>
      <c r="H1099">
        <v>-8.84461282750142</v>
      </c>
      <c r="I1099">
        <v>-13.166895467367</v>
      </c>
      <c r="J1099">
        <v>5.2473065668300303E-2</v>
      </c>
      <c r="K1099">
        <v>295.179245998358</v>
      </c>
      <c r="L1099">
        <v>314.215493139221</v>
      </c>
      <c r="M1099">
        <v>62.297082181271598</v>
      </c>
      <c r="N1099">
        <v>0.53021152357902102</v>
      </c>
      <c r="O1099">
        <v>32.699167657550497</v>
      </c>
      <c r="P1099">
        <v>19.9225911590955</v>
      </c>
    </row>
    <row r="1100" spans="1:17" hidden="1" x14ac:dyDescent="0.3">
      <c r="A1100" t="s">
        <v>2357</v>
      </c>
      <c r="B1100" t="s">
        <v>2358</v>
      </c>
      <c r="C1100" t="s">
        <v>3159</v>
      </c>
      <c r="D1100" t="s">
        <v>135</v>
      </c>
      <c r="E1100">
        <v>2274.4808825199998</v>
      </c>
      <c r="F1100">
        <v>1763.6</v>
      </c>
      <c r="G1100">
        <v>-15.3756708387396</v>
      </c>
      <c r="H1100">
        <v>10.2616301396504</v>
      </c>
      <c r="I1100">
        <v>-2.57089611803308</v>
      </c>
      <c r="J1100">
        <v>6.9073950668420103</v>
      </c>
      <c r="K1100">
        <v>1665.47229933157</v>
      </c>
      <c r="L1100">
        <v>1606.1719558867601</v>
      </c>
      <c r="M1100">
        <v>56.6636408306927</v>
      </c>
      <c r="N1100">
        <v>1.64298337558235</v>
      </c>
      <c r="O1100">
        <v>19.0179178952143</v>
      </c>
      <c r="P1100">
        <v>38.538884524744702</v>
      </c>
      <c r="Q1100">
        <v>0.127643337198866</v>
      </c>
    </row>
    <row r="1101" spans="1:17" hidden="1" x14ac:dyDescent="0.3">
      <c r="A1101" t="s">
        <v>2359</v>
      </c>
      <c r="B1101" t="s">
        <v>2360</v>
      </c>
      <c r="C1101" t="s">
        <v>3159</v>
      </c>
      <c r="D1101" t="s">
        <v>756</v>
      </c>
      <c r="E1101">
        <v>2265.8122621950001</v>
      </c>
      <c r="F1101">
        <v>877.35</v>
      </c>
      <c r="G1101">
        <v>49.866170626576299</v>
      </c>
      <c r="H1101">
        <v>11.2454959664289</v>
      </c>
      <c r="I1101">
        <v>-15.666821239751499</v>
      </c>
      <c r="J1101">
        <v>-6.0301189110908799</v>
      </c>
      <c r="K1101">
        <v>841.01057714588705</v>
      </c>
      <c r="L1101">
        <v>807.85559709434699</v>
      </c>
      <c r="M1101">
        <v>56.2129731001057</v>
      </c>
      <c r="N1101">
        <v>1.07955535601743</v>
      </c>
      <c r="O1101">
        <v>48.173476947626298</v>
      </c>
      <c r="P1101">
        <v>82.78125</v>
      </c>
      <c r="Q1101">
        <v>0.194191320755673</v>
      </c>
    </row>
    <row r="1102" spans="1:17" hidden="1" x14ac:dyDescent="0.3">
      <c r="A1102" t="s">
        <v>2361</v>
      </c>
      <c r="B1102" t="s">
        <v>2362</v>
      </c>
      <c r="C1102" t="s">
        <v>3159</v>
      </c>
      <c r="D1102" t="s">
        <v>127</v>
      </c>
      <c r="E1102">
        <v>2259.8585129399999</v>
      </c>
      <c r="F1102">
        <v>285.5</v>
      </c>
      <c r="G1102">
        <v>6.0560233921583402</v>
      </c>
      <c r="H1102">
        <v>1.34239786954069E-2</v>
      </c>
      <c r="I1102">
        <v>39.0872546161645</v>
      </c>
      <c r="J1102">
        <v>0.65845226974900894</v>
      </c>
      <c r="K1102">
        <v>282.439582739049</v>
      </c>
      <c r="L1102">
        <v>257.90348892432399</v>
      </c>
      <c r="M1102">
        <v>43.145274867168702</v>
      </c>
      <c r="N1102">
        <v>0.97968333661034201</v>
      </c>
      <c r="O1102">
        <v>19.159369527145302</v>
      </c>
      <c r="P1102">
        <v>53.991370010787399</v>
      </c>
      <c r="Q1102">
        <v>8.8260415853345001E-2</v>
      </c>
    </row>
    <row r="1103" spans="1:17" hidden="1" x14ac:dyDescent="0.3">
      <c r="A1103" t="s">
        <v>2363</v>
      </c>
      <c r="B1103" t="s">
        <v>2364</v>
      </c>
      <c r="C1103" t="s">
        <v>3159</v>
      </c>
      <c r="D1103" t="s">
        <v>490</v>
      </c>
      <c r="E1103">
        <v>2257.8011486</v>
      </c>
      <c r="F1103">
        <v>965.2</v>
      </c>
      <c r="G1103">
        <v>-68.334894090817698</v>
      </c>
      <c r="H1103">
        <v>-2.8459406595433401</v>
      </c>
      <c r="I1103">
        <v>-31.423164172148201</v>
      </c>
      <c r="J1103">
        <v>2.4503222325232299</v>
      </c>
      <c r="K1103">
        <v>1022.7252020186299</v>
      </c>
      <c r="L1103">
        <v>1215.3194986042499</v>
      </c>
      <c r="M1103">
        <v>37.092751272321003</v>
      </c>
      <c r="N1103">
        <v>1.0181259881108</v>
      </c>
      <c r="O1103">
        <v>74.823870700372893</v>
      </c>
      <c r="P1103">
        <v>3.53445964065433</v>
      </c>
      <c r="Q1103">
        <v>-0.14205659760752901</v>
      </c>
    </row>
    <row r="1104" spans="1:17" hidden="1" x14ac:dyDescent="0.3">
      <c r="A1104" t="s">
        <v>2365</v>
      </c>
      <c r="B1104" t="s">
        <v>2366</v>
      </c>
      <c r="C1104" t="s">
        <v>3159</v>
      </c>
      <c r="D1104" t="s">
        <v>177</v>
      </c>
      <c r="E1104">
        <v>2249.35144236</v>
      </c>
      <c r="F1104">
        <v>83.82</v>
      </c>
      <c r="G1104">
        <v>266.50924786571699</v>
      </c>
      <c r="H1104">
        <v>-21.7004976496948</v>
      </c>
      <c r="I1104">
        <v>-39.274264857112797</v>
      </c>
      <c r="J1104">
        <v>0.41224397854577</v>
      </c>
      <c r="K1104">
        <v>90.417390425982603</v>
      </c>
      <c r="L1104">
        <v>83.477558864656899</v>
      </c>
      <c r="M1104">
        <v>28.1041343049068</v>
      </c>
      <c r="N1104">
        <v>0.53787127368397103</v>
      </c>
      <c r="O1104">
        <v>67.024576473395399</v>
      </c>
      <c r="P1104">
        <v>363.02996823643099</v>
      </c>
      <c r="Q1104">
        <v>0.18572839179276801</v>
      </c>
    </row>
    <row r="1105" spans="1:17" hidden="1" x14ac:dyDescent="0.3">
      <c r="A1105" t="s">
        <v>2367</v>
      </c>
      <c r="B1105" t="s">
        <v>2368</v>
      </c>
      <c r="C1105" t="s">
        <v>3159</v>
      </c>
      <c r="D1105" t="s">
        <v>490</v>
      </c>
      <c r="E1105">
        <v>2246.1828919999998</v>
      </c>
      <c r="F1105">
        <v>433.25</v>
      </c>
      <c r="G1105">
        <v>-39.328969140505301</v>
      </c>
      <c r="H1105">
        <v>-2.1629834327778599</v>
      </c>
      <c r="I1105">
        <v>-11.8090126698993</v>
      </c>
      <c r="J1105">
        <v>-3.5981110211511398</v>
      </c>
      <c r="K1105">
        <v>441.15220530169199</v>
      </c>
      <c r="L1105">
        <v>455.000013086038</v>
      </c>
      <c r="M1105">
        <v>40.547964056213203</v>
      </c>
      <c r="N1105">
        <v>1.38323571186754</v>
      </c>
      <c r="O1105">
        <v>30.0288517022504</v>
      </c>
      <c r="P1105">
        <v>13.120104438642199</v>
      </c>
      <c r="Q1105">
        <v>-9.3003561851079993E-3</v>
      </c>
    </row>
    <row r="1106" spans="1:17" hidden="1" x14ac:dyDescent="0.3">
      <c r="A1106" t="s">
        <v>2369</v>
      </c>
      <c r="B1106" t="s">
        <v>2370</v>
      </c>
      <c r="C1106" t="s">
        <v>3159</v>
      </c>
      <c r="D1106" t="s">
        <v>127</v>
      </c>
      <c r="E1106">
        <v>2245.2933461699999</v>
      </c>
      <c r="F1106">
        <v>325.14999999999998</v>
      </c>
      <c r="G1106">
        <v>-28.8475701281052</v>
      </c>
      <c r="H1106">
        <v>-11.333697950647499</v>
      </c>
      <c r="I1106">
        <v>-13.8931481497372</v>
      </c>
      <c r="J1106">
        <v>-3.9477252638728899</v>
      </c>
      <c r="K1106">
        <v>353.04688496732001</v>
      </c>
      <c r="M1106">
        <v>24.097263670490602</v>
      </c>
      <c r="O1106">
        <v>23.020144548669801</v>
      </c>
      <c r="P1106">
        <v>4.88709677419354</v>
      </c>
    </row>
    <row r="1107" spans="1:17" hidden="1" x14ac:dyDescent="0.3">
      <c r="A1107" t="s">
        <v>2371</v>
      </c>
      <c r="B1107" t="s">
        <v>2372</v>
      </c>
      <c r="C1107" t="s">
        <v>3159</v>
      </c>
      <c r="D1107" t="s">
        <v>703</v>
      </c>
      <c r="E1107">
        <v>2237.0646937500001</v>
      </c>
      <c r="F1107">
        <v>562.5</v>
      </c>
      <c r="G1107">
        <v>-28.132958414232402</v>
      </c>
      <c r="H1107">
        <v>0.85546089370019596</v>
      </c>
      <c r="I1107">
        <v>-1.4882624854845601</v>
      </c>
      <c r="J1107">
        <v>0.42387188552252503</v>
      </c>
      <c r="K1107">
        <v>559.46212049818905</v>
      </c>
      <c r="L1107">
        <v>541.13475277465398</v>
      </c>
      <c r="M1107">
        <v>48.291528598890203</v>
      </c>
      <c r="N1107">
        <v>0.50799486733950705</v>
      </c>
      <c r="O1107">
        <v>19.982222222222202</v>
      </c>
      <c r="P1107">
        <v>20.954736049887099</v>
      </c>
      <c r="Q1107">
        <v>0.10835931468899899</v>
      </c>
    </row>
    <row r="1108" spans="1:17" hidden="1" x14ac:dyDescent="0.3">
      <c r="A1108" t="s">
        <v>2373</v>
      </c>
      <c r="B1108" t="s">
        <v>2374</v>
      </c>
      <c r="C1108" t="s">
        <v>3159</v>
      </c>
      <c r="D1108" t="s">
        <v>127</v>
      </c>
      <c r="E1108">
        <v>2224.8585104970002</v>
      </c>
      <c r="F1108">
        <v>164.87</v>
      </c>
      <c r="G1108">
        <v>19.7659275976347</v>
      </c>
      <c r="H1108">
        <v>-8.9163025472056194</v>
      </c>
      <c r="I1108">
        <v>24.667930166285899</v>
      </c>
      <c r="J1108">
        <v>-4.5468966686850001</v>
      </c>
      <c r="K1108">
        <v>174.90632557165199</v>
      </c>
      <c r="L1108">
        <v>148.39979207123699</v>
      </c>
      <c r="M1108">
        <v>28.607305128446299</v>
      </c>
      <c r="N1108">
        <v>0.83935286703100498</v>
      </c>
      <c r="O1108">
        <v>23.806635531024401</v>
      </c>
      <c r="P1108">
        <v>75.207226354941497</v>
      </c>
      <c r="Q1108">
        <v>0.172040626099111</v>
      </c>
    </row>
    <row r="1109" spans="1:17" hidden="1" x14ac:dyDescent="0.3">
      <c r="A1109" t="s">
        <v>2375</v>
      </c>
      <c r="B1109" t="s">
        <v>2376</v>
      </c>
      <c r="C1109" t="s">
        <v>3159</v>
      </c>
      <c r="D1109" t="s">
        <v>292</v>
      </c>
      <c r="E1109">
        <v>2219.2336499200001</v>
      </c>
      <c r="F1109">
        <v>197.25</v>
      </c>
      <c r="G1109">
        <v>-31.921843611987399</v>
      </c>
      <c r="H1109">
        <v>-18.398496864283299</v>
      </c>
      <c r="I1109">
        <v>-16.967421633619399</v>
      </c>
      <c r="J1109">
        <v>-10.9285477553862</v>
      </c>
      <c r="M1109">
        <v>56.483764556760697</v>
      </c>
      <c r="O1109">
        <v>33.835234474017703</v>
      </c>
      <c r="P1109">
        <v>5.4249064671298699</v>
      </c>
    </row>
    <row r="1110" spans="1:17" hidden="1" x14ac:dyDescent="0.3">
      <c r="A1110" t="s">
        <v>2377</v>
      </c>
      <c r="B1110" t="s">
        <v>2378</v>
      </c>
      <c r="C1110" t="s">
        <v>3159</v>
      </c>
      <c r="D1110" t="s">
        <v>54</v>
      </c>
      <c r="E1110">
        <v>2214.9454878000001</v>
      </c>
      <c r="F1110">
        <v>240.65</v>
      </c>
      <c r="G1110">
        <v>22.955136039869501</v>
      </c>
      <c r="H1110">
        <v>-0.72483865086846699</v>
      </c>
      <c r="I1110">
        <v>-9.4057555727339199</v>
      </c>
      <c r="J1110">
        <v>-4.21676169807023</v>
      </c>
      <c r="K1110">
        <v>241.959742095933</v>
      </c>
      <c r="L1110">
        <v>216.42605604456099</v>
      </c>
      <c r="M1110">
        <v>34.202203587728398</v>
      </c>
      <c r="N1110">
        <v>0.65329188764828505</v>
      </c>
      <c r="O1110">
        <v>16.1853313941408</v>
      </c>
      <c r="P1110">
        <v>69.471830985915403</v>
      </c>
      <c r="Q1110">
        <v>9.2014483195650004E-2</v>
      </c>
    </row>
    <row r="1111" spans="1:17" hidden="1" x14ac:dyDescent="0.3">
      <c r="A1111" t="s">
        <v>2379</v>
      </c>
      <c r="B1111" t="s">
        <v>2380</v>
      </c>
      <c r="C1111" t="s">
        <v>3159</v>
      </c>
      <c r="D1111" t="s">
        <v>2381</v>
      </c>
      <c r="E1111">
        <v>2211.6954959999998</v>
      </c>
      <c r="F1111">
        <v>620</v>
      </c>
      <c r="G1111">
        <v>980.53795892814105</v>
      </c>
      <c r="H1111">
        <v>-14.398496864283301</v>
      </c>
      <c r="I1111">
        <v>23.951691258401301</v>
      </c>
      <c r="J1111">
        <v>-5.4133216786027702</v>
      </c>
      <c r="K1111">
        <v>647.60456604549802</v>
      </c>
      <c r="L1111">
        <v>462.08913781148698</v>
      </c>
      <c r="M1111">
        <v>36.927863428680702</v>
      </c>
      <c r="N1111">
        <v>0.50417331170491297</v>
      </c>
      <c r="O1111">
        <v>28.709677419354801</v>
      </c>
      <c r="P1111">
        <v>1006.35260528194</v>
      </c>
    </row>
    <row r="1112" spans="1:17" hidden="1" x14ac:dyDescent="0.3">
      <c r="A1112" t="s">
        <v>2382</v>
      </c>
      <c r="B1112" t="s">
        <v>2383</v>
      </c>
      <c r="C1112" t="s">
        <v>3159</v>
      </c>
      <c r="D1112" t="s">
        <v>232</v>
      </c>
      <c r="E1112">
        <v>2211.6547780199999</v>
      </c>
      <c r="F1112">
        <v>587.15</v>
      </c>
      <c r="G1112">
        <v>-16.394221456297299</v>
      </c>
      <c r="H1112">
        <v>-6.9052142437972002</v>
      </c>
      <c r="I1112">
        <v>-2.50997525197756</v>
      </c>
      <c r="J1112">
        <v>1.89293441287176</v>
      </c>
      <c r="K1112">
        <v>602.375151041859</v>
      </c>
      <c r="L1112">
        <v>566.59568400303601</v>
      </c>
      <c r="M1112">
        <v>47.771695251157702</v>
      </c>
      <c r="N1112">
        <v>0.44061704494239701</v>
      </c>
      <c r="O1112">
        <v>23.988759260836201</v>
      </c>
      <c r="P1112">
        <v>31.3534675615212</v>
      </c>
      <c r="Q1112">
        <v>4.3852800157197003E-2</v>
      </c>
    </row>
    <row r="1113" spans="1:17" hidden="1" x14ac:dyDescent="0.3">
      <c r="A1113" t="s">
        <v>2384</v>
      </c>
      <c r="B1113" t="s">
        <v>2385</v>
      </c>
      <c r="C1113" t="s">
        <v>3159</v>
      </c>
      <c r="D1113" t="s">
        <v>206</v>
      </c>
      <c r="E1113">
        <v>2209.2336191200002</v>
      </c>
      <c r="F1113">
        <v>701.9</v>
      </c>
      <c r="G1113">
        <v>-17.796794707139501</v>
      </c>
      <c r="H1113">
        <v>4.5603100919004103</v>
      </c>
      <c r="I1113">
        <v>40.199713211999303</v>
      </c>
      <c r="J1113">
        <v>-0.83252508280034898</v>
      </c>
      <c r="K1113">
        <v>626.50798838232402</v>
      </c>
      <c r="L1113">
        <v>544.24737428532603</v>
      </c>
      <c r="M1113">
        <v>49.993244825056401</v>
      </c>
      <c r="N1113">
        <v>1.14306761602718</v>
      </c>
      <c r="O1113">
        <v>12.8579569739279</v>
      </c>
      <c r="P1113">
        <v>74.601990049751194</v>
      </c>
      <c r="Q1113">
        <v>2.8415918108029001E-2</v>
      </c>
    </row>
    <row r="1114" spans="1:17" hidden="1" x14ac:dyDescent="0.3">
      <c r="A1114" t="s">
        <v>2386</v>
      </c>
      <c r="B1114" t="s">
        <v>2387</v>
      </c>
      <c r="C1114" t="s">
        <v>3159</v>
      </c>
      <c r="D1114" t="s">
        <v>521</v>
      </c>
      <c r="E1114">
        <v>2205.8441820359999</v>
      </c>
      <c r="F1114">
        <v>122.54</v>
      </c>
      <c r="G1114">
        <v>58.594683969751401</v>
      </c>
      <c r="H1114">
        <v>-3.9431818017612499</v>
      </c>
      <c r="I1114">
        <v>-2.0325156720572899</v>
      </c>
      <c r="J1114">
        <v>-3.6744758127878101</v>
      </c>
      <c r="K1114">
        <v>124.326917979657</v>
      </c>
      <c r="L1114">
        <v>110.749501095707</v>
      </c>
      <c r="M1114">
        <v>32.7062528676326</v>
      </c>
      <c r="N1114">
        <v>0.40309874192823297</v>
      </c>
      <c r="O1114">
        <v>21.592949241064101</v>
      </c>
      <c r="P1114">
        <v>94.817170111287695</v>
      </c>
      <c r="Q1114">
        <v>6.0110545432364E-2</v>
      </c>
    </row>
    <row r="1115" spans="1:17" hidden="1" x14ac:dyDescent="0.3">
      <c r="A1115" t="s">
        <v>2388</v>
      </c>
      <c r="B1115" t="s">
        <v>2389</v>
      </c>
      <c r="C1115" t="s">
        <v>3159</v>
      </c>
      <c r="D1115" t="s">
        <v>118</v>
      </c>
      <c r="E1115">
        <v>2202.693584654</v>
      </c>
      <c r="F1115">
        <v>184.79</v>
      </c>
      <c r="G1115">
        <v>-34.717776745715298</v>
      </c>
      <c r="H1115">
        <v>-2.3560540203204798</v>
      </c>
      <c r="I1115">
        <v>-26.3654827201965</v>
      </c>
      <c r="J1115">
        <v>-1.2451246427011</v>
      </c>
      <c r="K1115">
        <v>191.71395468906599</v>
      </c>
      <c r="L1115">
        <v>194.897572023913</v>
      </c>
      <c r="M1115">
        <v>25.5378929504996</v>
      </c>
      <c r="N1115">
        <v>0.426147050089699</v>
      </c>
      <c r="O1115">
        <v>56.799610368526402</v>
      </c>
      <c r="P1115">
        <v>23.357810413885101</v>
      </c>
      <c r="Q1115">
        <v>3.5930021407767E-2</v>
      </c>
    </row>
    <row r="1116" spans="1:17" hidden="1" x14ac:dyDescent="0.3">
      <c r="A1116" t="s">
        <v>2390</v>
      </c>
      <c r="B1116" t="s">
        <v>2391</v>
      </c>
      <c r="C1116" t="s">
        <v>3159</v>
      </c>
      <c r="D1116" t="s">
        <v>490</v>
      </c>
      <c r="E1116">
        <v>2197.309792</v>
      </c>
      <c r="F1116">
        <v>2123.65</v>
      </c>
      <c r="G1116">
        <v>-6.6757964239263003</v>
      </c>
      <c r="H1116">
        <v>16.637321718468801</v>
      </c>
      <c r="I1116">
        <v>15.818969134470001</v>
      </c>
      <c r="J1116">
        <v>9.0989040377767196</v>
      </c>
      <c r="K1116">
        <v>1913.92396408954</v>
      </c>
      <c r="L1116">
        <v>1820.66052146732</v>
      </c>
      <c r="M1116">
        <v>76.021676286950097</v>
      </c>
      <c r="N1116">
        <v>1.7498052244887099</v>
      </c>
      <c r="O1116">
        <v>14.2678878346243</v>
      </c>
      <c r="P1116">
        <v>40.174917491749099</v>
      </c>
    </row>
    <row r="1117" spans="1:17" hidden="1" x14ac:dyDescent="0.3">
      <c r="A1117" t="s">
        <v>2392</v>
      </c>
      <c r="B1117" t="s">
        <v>2393</v>
      </c>
      <c r="C1117" t="s">
        <v>3159</v>
      </c>
      <c r="D1117" t="s">
        <v>635</v>
      </c>
      <c r="E1117">
        <v>2196.1391096399998</v>
      </c>
      <c r="F1117">
        <v>484.05</v>
      </c>
      <c r="G1117">
        <v>-44.788533196786297</v>
      </c>
      <c r="H1117">
        <v>-9.1144934354534008</v>
      </c>
      <c r="I1117">
        <v>-7.7721613363520996</v>
      </c>
      <c r="J1117">
        <v>-1.13569147470529</v>
      </c>
      <c r="K1117">
        <v>491.63785289587997</v>
      </c>
      <c r="L1117">
        <v>496.95604656453497</v>
      </c>
      <c r="M1117">
        <v>45.996792263034301</v>
      </c>
      <c r="N1117">
        <v>0.44909378976043002</v>
      </c>
      <c r="O1117">
        <v>31.184794959198399</v>
      </c>
      <c r="P1117">
        <v>18.17626953125</v>
      </c>
      <c r="Q1117">
        <v>1.5531994099787999E-2</v>
      </c>
    </row>
    <row r="1118" spans="1:17" hidden="1" x14ac:dyDescent="0.3">
      <c r="A1118" t="s">
        <v>2394</v>
      </c>
      <c r="B1118" t="s">
        <v>2395</v>
      </c>
      <c r="C1118" t="s">
        <v>3159</v>
      </c>
      <c r="D1118" t="s">
        <v>127</v>
      </c>
      <c r="E1118">
        <v>2195.6100797849999</v>
      </c>
      <c r="F1118">
        <v>151.94999999999999</v>
      </c>
      <c r="G1118">
        <v>-41.233516378848798</v>
      </c>
      <c r="H1118">
        <v>-9.7190195730825604</v>
      </c>
      <c r="I1118">
        <v>-13.0488307481388</v>
      </c>
      <c r="J1118">
        <v>-1.24521524056874</v>
      </c>
      <c r="K1118">
        <v>161.11939407262199</v>
      </c>
      <c r="L1118">
        <v>163.41591342931699</v>
      </c>
      <c r="M1118">
        <v>36.255070811819799</v>
      </c>
      <c r="N1118">
        <v>0.72589043828400202</v>
      </c>
      <c r="O1118">
        <v>40.046067785455698</v>
      </c>
      <c r="P1118">
        <v>12.5555555555555</v>
      </c>
      <c r="Q1118">
        <v>-1.846026641943E-3</v>
      </c>
    </row>
    <row r="1119" spans="1:17" hidden="1" x14ac:dyDescent="0.3">
      <c r="A1119" t="s">
        <v>2396</v>
      </c>
      <c r="B1119" t="s">
        <v>2397</v>
      </c>
      <c r="C1119" t="s">
        <v>3159</v>
      </c>
      <c r="D1119" t="s">
        <v>124</v>
      </c>
      <c r="E1119">
        <v>2194.3160429119998</v>
      </c>
      <c r="F1119">
        <v>144.08000000000001</v>
      </c>
      <c r="G1119">
        <v>-19.795514639304098</v>
      </c>
      <c r="H1119">
        <v>5.6794269329963898</v>
      </c>
      <c r="I1119">
        <v>-18.560416559929099</v>
      </c>
      <c r="J1119">
        <v>-2.9116762872349402</v>
      </c>
      <c r="K1119">
        <v>135.40514241761301</v>
      </c>
      <c r="L1119">
        <v>142.46489468342301</v>
      </c>
      <c r="M1119">
        <v>48.580721888903298</v>
      </c>
      <c r="N1119">
        <v>2.1511598889006098</v>
      </c>
      <c r="O1119">
        <v>34.647418101054903</v>
      </c>
      <c r="P1119">
        <v>20.066666666666599</v>
      </c>
    </row>
    <row r="1120" spans="1:17" hidden="1" x14ac:dyDescent="0.3">
      <c r="A1120" t="s">
        <v>2398</v>
      </c>
      <c r="B1120" t="s">
        <v>2399</v>
      </c>
      <c r="C1120" t="s">
        <v>3159</v>
      </c>
      <c r="D1120" t="s">
        <v>274</v>
      </c>
      <c r="E1120">
        <v>2192.8352249999998</v>
      </c>
      <c r="F1120">
        <v>445.1</v>
      </c>
      <c r="G1120">
        <v>-23.528078503633399</v>
      </c>
      <c r="H1120">
        <v>-4.4244163071417404</v>
      </c>
      <c r="I1120">
        <v>-12.255882328467001</v>
      </c>
      <c r="J1120">
        <v>0.74005956256347005</v>
      </c>
      <c r="K1120">
        <v>447.963593943874</v>
      </c>
      <c r="L1120">
        <v>439.97424747503197</v>
      </c>
      <c r="M1120">
        <v>38.360984573116603</v>
      </c>
      <c r="N1120">
        <v>0.65871400539905101</v>
      </c>
      <c r="O1120">
        <v>11.637834194563</v>
      </c>
      <c r="P1120">
        <v>16.655746297995002</v>
      </c>
      <c r="Q1120">
        <v>-2.6449710539659999E-3</v>
      </c>
    </row>
    <row r="1121" spans="1:17" hidden="1" x14ac:dyDescent="0.3">
      <c r="A1121" t="s">
        <v>2400</v>
      </c>
      <c r="B1121" t="s">
        <v>2401</v>
      </c>
      <c r="C1121" t="s">
        <v>3159</v>
      </c>
      <c r="D1121" t="s">
        <v>274</v>
      </c>
      <c r="E1121">
        <v>2192.3263057949998</v>
      </c>
      <c r="F1121">
        <v>399.15</v>
      </c>
      <c r="G1121">
        <v>54.632912416543498</v>
      </c>
      <c r="H1121">
        <v>10.765114820442401</v>
      </c>
      <c r="I1121">
        <v>94.463849698641894</v>
      </c>
      <c r="J1121">
        <v>0.71937390473990204</v>
      </c>
      <c r="K1121">
        <v>337.11798285075901</v>
      </c>
      <c r="M1121">
        <v>44.883016715481403</v>
      </c>
      <c r="N1121">
        <v>0.407654258509762</v>
      </c>
      <c r="O1121">
        <v>10.033821871476899</v>
      </c>
      <c r="P1121">
        <v>139.37031484257801</v>
      </c>
    </row>
    <row r="1122" spans="1:17" hidden="1" x14ac:dyDescent="0.3">
      <c r="A1122" t="s">
        <v>2402</v>
      </c>
      <c r="B1122" t="s">
        <v>2403</v>
      </c>
      <c r="C1122" t="s">
        <v>3159</v>
      </c>
      <c r="D1122" t="s">
        <v>262</v>
      </c>
      <c r="E1122">
        <v>2186.0864550000001</v>
      </c>
      <c r="F1122">
        <v>893.25</v>
      </c>
      <c r="G1122">
        <v>132.761124380025</v>
      </c>
      <c r="H1122">
        <v>15.419427022248801</v>
      </c>
      <c r="I1122">
        <v>185.01589354440799</v>
      </c>
      <c r="J1122">
        <v>-7.0382110265098303</v>
      </c>
      <c r="K1122">
        <v>834.11552604446001</v>
      </c>
      <c r="M1122">
        <v>49.783084298807303</v>
      </c>
      <c r="N1122">
        <v>0.84543140524883698</v>
      </c>
      <c r="O1122">
        <v>26.694654352084999</v>
      </c>
      <c r="P1122">
        <v>280.10638297872299</v>
      </c>
    </row>
    <row r="1123" spans="1:17" hidden="1" x14ac:dyDescent="0.3">
      <c r="A1123" t="s">
        <v>2404</v>
      </c>
      <c r="B1123" t="s">
        <v>2405</v>
      </c>
      <c r="C1123" t="s">
        <v>3159</v>
      </c>
      <c r="D1123" t="s">
        <v>257</v>
      </c>
      <c r="E1123">
        <v>2183.9823071999999</v>
      </c>
      <c r="F1123">
        <v>606</v>
      </c>
      <c r="G1123">
        <v>-7.4321497724365297</v>
      </c>
      <c r="H1123">
        <v>-1.1019133828702401</v>
      </c>
      <c r="I1123">
        <v>3.53335750281237</v>
      </c>
      <c r="J1123">
        <v>-1.76332660563868</v>
      </c>
      <c r="K1123">
        <v>626.10583676514</v>
      </c>
      <c r="L1123">
        <v>611.23718451360401</v>
      </c>
      <c r="M1123">
        <v>29.580367833587701</v>
      </c>
      <c r="N1123">
        <v>0.74508642091820299</v>
      </c>
      <c r="O1123">
        <v>54.290429042904201</v>
      </c>
      <c r="P1123">
        <v>39.4225238697802</v>
      </c>
      <c r="Q1123">
        <v>6.4316724212976004E-2</v>
      </c>
    </row>
    <row r="1124" spans="1:17" hidden="1" x14ac:dyDescent="0.3">
      <c r="A1124" t="s">
        <v>2406</v>
      </c>
      <c r="B1124" t="s">
        <v>2407</v>
      </c>
      <c r="C1124" t="s">
        <v>3159</v>
      </c>
      <c r="D1124" t="s">
        <v>740</v>
      </c>
      <c r="E1124">
        <v>2180.653534008</v>
      </c>
      <c r="F1124">
        <v>276.20999999999998</v>
      </c>
      <c r="G1124">
        <v>0.268340819249615</v>
      </c>
      <c r="H1124">
        <v>0.54329826838085604</v>
      </c>
      <c r="I1124">
        <v>1.48876891315851</v>
      </c>
      <c r="J1124">
        <v>0.15780404727596201</v>
      </c>
      <c r="K1124">
        <v>271.56058255672201</v>
      </c>
      <c r="L1124">
        <v>251.446763887374</v>
      </c>
      <c r="M1124">
        <v>58.290846172297002</v>
      </c>
      <c r="N1124">
        <v>0.87979611549351899</v>
      </c>
      <c r="O1124">
        <v>4.2684913652655698</v>
      </c>
      <c r="P1124">
        <v>33.305984555984502</v>
      </c>
      <c r="Q1124">
        <v>3.2968413234804997E-2</v>
      </c>
    </row>
    <row r="1125" spans="1:17" hidden="1" x14ac:dyDescent="0.3">
      <c r="A1125" t="s">
        <v>2408</v>
      </c>
      <c r="B1125" t="s">
        <v>2409</v>
      </c>
      <c r="C1125" t="s">
        <v>3159</v>
      </c>
      <c r="D1125" t="s">
        <v>407</v>
      </c>
      <c r="E1125">
        <v>2179.51774088</v>
      </c>
      <c r="F1125">
        <v>144.80000000000001</v>
      </c>
      <c r="G1125">
        <v>107.35765638372</v>
      </c>
      <c r="H1125">
        <v>0.83882165425723898</v>
      </c>
      <c r="I1125">
        <v>43.840630325422602</v>
      </c>
      <c r="J1125">
        <v>-0.99821132482756103</v>
      </c>
      <c r="K1125">
        <v>136.65705520778101</v>
      </c>
      <c r="L1125">
        <v>110.742402562696</v>
      </c>
      <c r="M1125">
        <v>45.587263243474503</v>
      </c>
      <c r="N1125">
        <v>0.442919020992323</v>
      </c>
      <c r="O1125">
        <v>13.5359116022099</v>
      </c>
      <c r="P1125">
        <v>160.19766397124801</v>
      </c>
      <c r="Q1125">
        <v>0.111633209332668</v>
      </c>
    </row>
    <row r="1126" spans="1:17" hidden="1" x14ac:dyDescent="0.3">
      <c r="A1126" t="s">
        <v>2410</v>
      </c>
      <c r="B1126" t="s">
        <v>2411</v>
      </c>
      <c r="C1126" t="s">
        <v>3159</v>
      </c>
      <c r="D1126" t="s">
        <v>138</v>
      </c>
      <c r="E1126">
        <v>2171.5781114199999</v>
      </c>
      <c r="F1126">
        <v>118.73</v>
      </c>
      <c r="G1126">
        <v>133.70447932926001</v>
      </c>
      <c r="H1126">
        <v>-3.12650381174323</v>
      </c>
      <c r="I1126">
        <v>14.316370247657</v>
      </c>
      <c r="J1126">
        <v>-1.4996125827168301</v>
      </c>
      <c r="K1126">
        <v>123.911732280336</v>
      </c>
      <c r="L1126">
        <v>104.085547422171</v>
      </c>
      <c r="M1126">
        <v>30.8046890937757</v>
      </c>
      <c r="N1126">
        <v>0.35868080406335401</v>
      </c>
      <c r="O1126">
        <v>36.823043881074597</v>
      </c>
      <c r="P1126">
        <v>178.38218053927301</v>
      </c>
      <c r="Q1126">
        <v>4.9475746267211997E-2</v>
      </c>
    </row>
    <row r="1127" spans="1:17" hidden="1" x14ac:dyDescent="0.3">
      <c r="A1127" t="s">
        <v>2412</v>
      </c>
      <c r="B1127" t="s">
        <v>2413</v>
      </c>
      <c r="C1127" t="s">
        <v>3159</v>
      </c>
      <c r="D1127" t="s">
        <v>521</v>
      </c>
      <c r="E1127">
        <v>2169.6826875759998</v>
      </c>
      <c r="F1127">
        <v>241.05</v>
      </c>
      <c r="G1127">
        <v>-45.384215923369602</v>
      </c>
      <c r="H1127">
        <v>-4.1872729402415301</v>
      </c>
      <c r="I1127">
        <v>-15.6588025744842</v>
      </c>
      <c r="J1127">
        <v>3.9285725287684401</v>
      </c>
      <c r="K1127">
        <v>251.11237346806999</v>
      </c>
      <c r="L1127">
        <v>257.83881358986503</v>
      </c>
      <c r="M1127">
        <v>42.962519258339903</v>
      </c>
      <c r="N1127">
        <v>0.586823716721669</v>
      </c>
      <c r="O1127">
        <v>31.507985895042498</v>
      </c>
      <c r="P1127">
        <v>13.169014084506999</v>
      </c>
      <c r="Q1127">
        <v>6.4695871795248994E-2</v>
      </c>
    </row>
    <row r="1128" spans="1:17" hidden="1" x14ac:dyDescent="0.3">
      <c r="A1128" t="s">
        <v>2414</v>
      </c>
      <c r="B1128" t="s">
        <v>2415</v>
      </c>
      <c r="C1128" t="s">
        <v>3159</v>
      </c>
      <c r="D1128" t="s">
        <v>166</v>
      </c>
      <c r="E1128">
        <v>2166.8517000000002</v>
      </c>
      <c r="F1128">
        <v>2040.35</v>
      </c>
      <c r="G1128">
        <v>348.68535364619902</v>
      </c>
      <c r="H1128">
        <v>8.0876127156967605</v>
      </c>
      <c r="I1128">
        <v>96.239856826354298</v>
      </c>
      <c r="J1128">
        <v>2.88578619687787</v>
      </c>
      <c r="K1128">
        <v>1929.8342287252401</v>
      </c>
      <c r="L1128">
        <v>1424.2986801959901</v>
      </c>
      <c r="M1128">
        <v>50.995165944591299</v>
      </c>
      <c r="N1128">
        <v>0.74823660706895101</v>
      </c>
      <c r="O1128">
        <v>14.965569632660999</v>
      </c>
      <c r="P1128">
        <v>394.03147699757801</v>
      </c>
      <c r="Q1128">
        <v>0.19003841706108199</v>
      </c>
    </row>
    <row r="1129" spans="1:17" hidden="1" x14ac:dyDescent="0.3">
      <c r="A1129" t="s">
        <v>2416</v>
      </c>
      <c r="B1129" t="s">
        <v>2417</v>
      </c>
      <c r="C1129" t="s">
        <v>3159</v>
      </c>
      <c r="D1129" t="s">
        <v>2418</v>
      </c>
      <c r="E1129">
        <v>2164.3353099999999</v>
      </c>
      <c r="F1129">
        <v>219.85</v>
      </c>
      <c r="G1129">
        <v>86.498245968749401</v>
      </c>
      <c r="H1129">
        <v>12.8209406739782</v>
      </c>
      <c r="I1129">
        <v>29.394959037646</v>
      </c>
      <c r="J1129">
        <v>13.0976941872518</v>
      </c>
      <c r="K1129">
        <v>174.927333193257</v>
      </c>
      <c r="M1129">
        <v>80.993672936320706</v>
      </c>
      <c r="N1129">
        <v>2.41771217871857</v>
      </c>
      <c r="O1129">
        <v>12.8724130088697</v>
      </c>
      <c r="P1129">
        <v>147.43950478334199</v>
      </c>
    </row>
    <row r="1130" spans="1:17" hidden="1" x14ac:dyDescent="0.3">
      <c r="A1130" t="s">
        <v>2419</v>
      </c>
      <c r="B1130" t="s">
        <v>2420</v>
      </c>
      <c r="C1130" t="s">
        <v>3159</v>
      </c>
      <c r="D1130" t="s">
        <v>292</v>
      </c>
      <c r="E1130">
        <v>2160.2015176</v>
      </c>
      <c r="F1130">
        <v>3389.2</v>
      </c>
      <c r="G1130">
        <v>1772.8968382400301</v>
      </c>
      <c r="H1130">
        <v>-4.6562978811263598</v>
      </c>
      <c r="I1130">
        <v>218.076544683625</v>
      </c>
      <c r="J1130">
        <v>-3.9878990134125898</v>
      </c>
      <c r="K1130">
        <v>3395.5647003183499</v>
      </c>
      <c r="L1130">
        <v>1901.45816596228</v>
      </c>
      <c r="M1130">
        <v>36.312328678553897</v>
      </c>
      <c r="N1130">
        <v>0.43465432161570899</v>
      </c>
      <c r="O1130">
        <v>23.185412486722502</v>
      </c>
      <c r="P1130">
        <v>1905.44378698224</v>
      </c>
    </row>
    <row r="1131" spans="1:17" hidden="1" x14ac:dyDescent="0.3">
      <c r="A1131" t="s">
        <v>2421</v>
      </c>
      <c r="B1131" t="s">
        <v>2422</v>
      </c>
      <c r="C1131" t="s">
        <v>3159</v>
      </c>
      <c r="D1131" t="s">
        <v>118</v>
      </c>
      <c r="E1131">
        <v>2154.406995975</v>
      </c>
      <c r="F1131">
        <v>1677.75</v>
      </c>
      <c r="G1131">
        <v>383.67518055175702</v>
      </c>
      <c r="H1131">
        <v>7.9297477451652201</v>
      </c>
      <c r="I1131">
        <v>395.783290647971</v>
      </c>
      <c r="J1131">
        <v>-1.95021005480488</v>
      </c>
      <c r="K1131">
        <v>1469.0982998516799</v>
      </c>
      <c r="L1131">
        <v>772.59809796004595</v>
      </c>
      <c r="M1131">
        <v>33.371429099427601</v>
      </c>
      <c r="N1131">
        <v>1.6565733846883399</v>
      </c>
      <c r="O1131">
        <v>55.485024586499698</v>
      </c>
      <c r="P1131">
        <v>687.67605633802805</v>
      </c>
      <c r="Q1131">
        <v>0.24451424279811901</v>
      </c>
    </row>
    <row r="1132" spans="1:17" hidden="1" x14ac:dyDescent="0.3">
      <c r="A1132" t="s">
        <v>2423</v>
      </c>
      <c r="B1132" t="s">
        <v>2424</v>
      </c>
      <c r="C1132" t="s">
        <v>3159</v>
      </c>
      <c r="D1132" t="s">
        <v>121</v>
      </c>
      <c r="E1132">
        <v>2150.9153661</v>
      </c>
      <c r="F1132">
        <v>96.9</v>
      </c>
      <c r="G1132">
        <v>73.9997675032985</v>
      </c>
      <c r="H1132">
        <v>-8.4019747693570395</v>
      </c>
      <c r="I1132">
        <v>46.739190115907199</v>
      </c>
      <c r="J1132">
        <v>3.0872120429726799E-2</v>
      </c>
      <c r="K1132">
        <v>93.602079630396105</v>
      </c>
      <c r="L1132">
        <v>76.162379174312704</v>
      </c>
      <c r="M1132">
        <v>53.949422846434501</v>
      </c>
      <c r="N1132">
        <v>1.0652759472859099</v>
      </c>
      <c r="O1132">
        <v>11.3519091847265</v>
      </c>
      <c r="P1132">
        <v>150.97125097124999</v>
      </c>
      <c r="Q1132">
        <v>7.5030418485278999E-2</v>
      </c>
    </row>
    <row r="1133" spans="1:17" hidden="1" x14ac:dyDescent="0.3">
      <c r="A1133" t="s">
        <v>2425</v>
      </c>
      <c r="B1133" t="s">
        <v>2426</v>
      </c>
      <c r="C1133" t="s">
        <v>3159</v>
      </c>
      <c r="D1133" t="s">
        <v>776</v>
      </c>
      <c r="E1133">
        <v>2145.9758701369901</v>
      </c>
      <c r="F1133">
        <v>20.14</v>
      </c>
      <c r="G1133">
        <v>-13.614089250736001</v>
      </c>
      <c r="H1133">
        <v>-11.120898961107301</v>
      </c>
      <c r="I1133">
        <v>-19.522355894706401</v>
      </c>
      <c r="J1133">
        <v>-0.73631850237586505</v>
      </c>
      <c r="K1133">
        <v>21.5581166998392</v>
      </c>
      <c r="L1133">
        <v>22.041022540869701</v>
      </c>
      <c r="M1133">
        <v>22.2810252440166</v>
      </c>
      <c r="N1133">
        <v>0.60988192948301101</v>
      </c>
      <c r="O1133">
        <v>59.880834160873803</v>
      </c>
      <c r="P1133">
        <v>23.558282208588899</v>
      </c>
      <c r="Q1133">
        <v>-4.9883183569265001E-2</v>
      </c>
    </row>
    <row r="1134" spans="1:17" x14ac:dyDescent="0.3">
      <c r="A1134" t="s">
        <v>2427</v>
      </c>
      <c r="B1134" t="s">
        <v>2428</v>
      </c>
      <c r="C1134" t="s">
        <v>3149</v>
      </c>
      <c r="D1134" t="s">
        <v>257</v>
      </c>
      <c r="E1134">
        <v>2142.0114304599902</v>
      </c>
      <c r="F1134">
        <v>486.15</v>
      </c>
      <c r="G1134">
        <v>-46.006717272293002</v>
      </c>
      <c r="H1134">
        <v>-3.3224471177825499</v>
      </c>
      <c r="I1134">
        <v>-24.1019482979804</v>
      </c>
      <c r="J1134">
        <v>-1.77432038447385</v>
      </c>
      <c r="K1134">
        <v>499.977248309066</v>
      </c>
      <c r="L1134">
        <v>529.23801481166004</v>
      </c>
      <c r="M1134">
        <v>30.491346684529201</v>
      </c>
      <c r="N1134">
        <v>0.87011198066900297</v>
      </c>
      <c r="O1134">
        <v>31.266070142959901</v>
      </c>
      <c r="P1134">
        <v>7.0814977973568203</v>
      </c>
    </row>
    <row r="1135" spans="1:17" hidden="1" x14ac:dyDescent="0.3">
      <c r="A1135" t="s">
        <v>2429</v>
      </c>
      <c r="B1135" t="s">
        <v>2430</v>
      </c>
      <c r="C1135" t="s">
        <v>3159</v>
      </c>
      <c r="D1135" t="s">
        <v>163</v>
      </c>
      <c r="E1135">
        <v>2140.5352499999999</v>
      </c>
      <c r="F1135">
        <v>2145.9</v>
      </c>
      <c r="G1135">
        <v>-9.38580364314954</v>
      </c>
      <c r="H1135">
        <v>-4.2029742085143802</v>
      </c>
      <c r="I1135">
        <v>3.35325727557785</v>
      </c>
      <c r="J1135">
        <v>1.74803465507902</v>
      </c>
      <c r="K1135">
        <v>2179.2510463562999</v>
      </c>
      <c r="L1135">
        <v>2093.7844765446098</v>
      </c>
      <c r="M1135">
        <v>41.842000194370598</v>
      </c>
      <c r="N1135">
        <v>0.49104700662121098</v>
      </c>
      <c r="O1135">
        <v>29.488792581201299</v>
      </c>
      <c r="P1135">
        <v>26.976331360946698</v>
      </c>
      <c r="Q1135">
        <v>0.113671604037287</v>
      </c>
    </row>
    <row r="1136" spans="1:17" hidden="1" x14ac:dyDescent="0.3">
      <c r="A1136" t="s">
        <v>2431</v>
      </c>
      <c r="B1136" t="s">
        <v>2432</v>
      </c>
      <c r="C1136" t="s">
        <v>3159</v>
      </c>
      <c r="D1136" t="s">
        <v>703</v>
      </c>
      <c r="E1136">
        <v>2135.8025610999998</v>
      </c>
      <c r="F1136">
        <v>338.65</v>
      </c>
      <c r="G1136">
        <v>-39.5893121717504</v>
      </c>
      <c r="H1136">
        <v>-3.4619976161445898</v>
      </c>
      <c r="I1136">
        <v>-8.3632510098146398</v>
      </c>
      <c r="J1136">
        <v>-1.1679816207437499</v>
      </c>
      <c r="K1136">
        <v>346.140201461716</v>
      </c>
      <c r="L1136">
        <v>335.36043472254897</v>
      </c>
      <c r="M1136">
        <v>29.948538905482199</v>
      </c>
      <c r="N1136">
        <v>0.29905258499338799</v>
      </c>
      <c r="O1136">
        <v>24.568138195777301</v>
      </c>
      <c r="P1136">
        <v>20.946428571428498</v>
      </c>
      <c r="Q1136">
        <v>7.2559111955424999E-2</v>
      </c>
    </row>
    <row r="1137" spans="1:17" hidden="1" x14ac:dyDescent="0.3">
      <c r="A1137" t="s">
        <v>2433</v>
      </c>
      <c r="B1137" t="s">
        <v>2434</v>
      </c>
      <c r="C1137" t="s">
        <v>3159</v>
      </c>
      <c r="D1137" t="s">
        <v>635</v>
      </c>
      <c r="E1137">
        <v>2133.3232244699998</v>
      </c>
      <c r="F1137">
        <v>428.15</v>
      </c>
      <c r="G1137">
        <v>2.16323438151599</v>
      </c>
      <c r="H1137">
        <v>-5.0308070683113798E-2</v>
      </c>
      <c r="I1137">
        <v>-11.9460508742191</v>
      </c>
      <c r="J1137">
        <v>-1.9272931011915899</v>
      </c>
      <c r="K1137">
        <v>412.815741123328</v>
      </c>
      <c r="L1137">
        <v>402.38253971022698</v>
      </c>
      <c r="M1137">
        <v>58.254255083519801</v>
      </c>
      <c r="N1137">
        <v>0.86642951819091496</v>
      </c>
      <c r="O1137">
        <v>47.133014130561698</v>
      </c>
      <c r="P1137">
        <v>56.401826484018201</v>
      </c>
      <c r="Q1137">
        <v>9.1844043546099999E-2</v>
      </c>
    </row>
    <row r="1138" spans="1:17" hidden="1" x14ac:dyDescent="0.3">
      <c r="A1138" t="s">
        <v>2435</v>
      </c>
      <c r="B1138" t="s">
        <v>2436</v>
      </c>
      <c r="C1138" t="s">
        <v>3159</v>
      </c>
      <c r="D1138" t="s">
        <v>538</v>
      </c>
      <c r="E1138">
        <v>2131.6564851119902</v>
      </c>
      <c r="F1138">
        <v>212.52</v>
      </c>
      <c r="G1138">
        <v>21.922579923572101</v>
      </c>
      <c r="H1138">
        <v>18.138902467727601</v>
      </c>
      <c r="I1138">
        <v>63.765905452012397</v>
      </c>
      <c r="J1138">
        <v>3.7766039562375999</v>
      </c>
      <c r="K1138">
        <v>179.40227766396501</v>
      </c>
      <c r="L1138">
        <v>152.31051186826099</v>
      </c>
      <c r="M1138">
        <v>76.738869555446101</v>
      </c>
      <c r="N1138">
        <v>1.7055535013373999</v>
      </c>
      <c r="O1138">
        <v>2.4844720496894399</v>
      </c>
      <c r="P1138">
        <v>93.9051094890511</v>
      </c>
      <c r="Q1138">
        <v>0.124358057573751</v>
      </c>
    </row>
    <row r="1139" spans="1:17" hidden="1" x14ac:dyDescent="0.3">
      <c r="A1139" t="s">
        <v>2437</v>
      </c>
      <c r="B1139" t="s">
        <v>2438</v>
      </c>
      <c r="C1139" t="s">
        <v>3159</v>
      </c>
      <c r="D1139" t="s">
        <v>78</v>
      </c>
      <c r="E1139">
        <v>2124.82536162</v>
      </c>
      <c r="F1139">
        <v>244.77</v>
      </c>
      <c r="G1139">
        <v>0.38798318989675401</v>
      </c>
      <c r="H1139">
        <v>2.1863413263119802</v>
      </c>
      <c r="I1139">
        <v>5.0621057216552998</v>
      </c>
      <c r="J1139">
        <v>3.7244748140324102</v>
      </c>
      <c r="K1139">
        <v>241.378069304653</v>
      </c>
      <c r="L1139">
        <v>227.98363970270501</v>
      </c>
      <c r="M1139">
        <v>52.791990990222999</v>
      </c>
      <c r="N1139">
        <v>0.96113446020497895</v>
      </c>
      <c r="O1139">
        <v>12.1460963353352</v>
      </c>
      <c r="P1139">
        <v>40.996543778801801</v>
      </c>
      <c r="Q1139">
        <v>-6.3764174565001996E-2</v>
      </c>
    </row>
    <row r="1140" spans="1:17" hidden="1" x14ac:dyDescent="0.3">
      <c r="A1140" t="s">
        <v>2439</v>
      </c>
      <c r="B1140" t="s">
        <v>2440</v>
      </c>
      <c r="C1140" t="s">
        <v>3159</v>
      </c>
      <c r="D1140" t="s">
        <v>1500</v>
      </c>
      <c r="E1140">
        <v>2105.88</v>
      </c>
      <c r="F1140">
        <v>130.85</v>
      </c>
      <c r="G1140">
        <v>67.2933819815009</v>
      </c>
      <c r="H1140">
        <v>-22.787762163201201</v>
      </c>
      <c r="I1140">
        <v>109.685873719966</v>
      </c>
      <c r="J1140">
        <v>5.2291044436620497</v>
      </c>
      <c r="K1140">
        <v>112.120278576441</v>
      </c>
      <c r="L1140">
        <v>87.690484708309398</v>
      </c>
      <c r="M1140">
        <v>65.964480766055601</v>
      </c>
      <c r="N1140">
        <v>3.2625039515364902</v>
      </c>
      <c r="O1140">
        <v>19.755445166220799</v>
      </c>
      <c r="P1140">
        <v>151.58623341665</v>
      </c>
      <c r="Q1140">
        <v>0.17433713658887001</v>
      </c>
    </row>
    <row r="1141" spans="1:17" hidden="1" x14ac:dyDescent="0.3">
      <c r="A1141" t="s">
        <v>2441</v>
      </c>
      <c r="B1141" t="s">
        <v>2442</v>
      </c>
      <c r="C1141" t="s">
        <v>3159</v>
      </c>
      <c r="D1141" t="s">
        <v>250</v>
      </c>
      <c r="E1141">
        <v>2105.2901003040001</v>
      </c>
      <c r="F1141">
        <v>107.97</v>
      </c>
      <c r="G1141">
        <v>-45.047141865469698</v>
      </c>
      <c r="H1141">
        <v>-3.1112609004194098</v>
      </c>
      <c r="I1141">
        <v>-3.2346262893076698</v>
      </c>
      <c r="J1141">
        <v>-1.15676415717194</v>
      </c>
      <c r="K1141">
        <v>111.98158274919901</v>
      </c>
      <c r="L1141">
        <v>113.00876657887601</v>
      </c>
      <c r="M1141">
        <v>40.6881705723168</v>
      </c>
      <c r="N1141">
        <v>0.61759045167031101</v>
      </c>
      <c r="O1141">
        <v>44.484579049735999</v>
      </c>
      <c r="P1141">
        <v>24.878556557945799</v>
      </c>
      <c r="Q1141">
        <v>0.192128908519792</v>
      </c>
    </row>
    <row r="1142" spans="1:17" hidden="1" x14ac:dyDescent="0.3">
      <c r="A1142" t="s">
        <v>2443</v>
      </c>
      <c r="B1142" t="s">
        <v>2444</v>
      </c>
      <c r="C1142" t="s">
        <v>3159</v>
      </c>
      <c r="D1142" t="s">
        <v>78</v>
      </c>
      <c r="E1142">
        <v>2105.0419558499998</v>
      </c>
      <c r="F1142">
        <v>2791.5</v>
      </c>
      <c r="G1142">
        <v>-37.983292621400103</v>
      </c>
      <c r="H1142">
        <v>-6.9358940709143804</v>
      </c>
      <c r="I1142">
        <v>-7.1467507264194303</v>
      </c>
      <c r="J1142">
        <v>-1.94692680471853</v>
      </c>
      <c r="K1142">
        <v>2849.8641967510298</v>
      </c>
      <c r="L1142">
        <v>2815.1557297745799</v>
      </c>
      <c r="M1142">
        <v>39.811767061261001</v>
      </c>
      <c r="N1142">
        <v>1.2279488559565901</v>
      </c>
      <c r="O1142">
        <v>15.2068780225685</v>
      </c>
      <c r="P1142">
        <v>19.007524566751201</v>
      </c>
      <c r="Q1142">
        <v>-0.14749458426850501</v>
      </c>
    </row>
    <row r="1143" spans="1:17" hidden="1" x14ac:dyDescent="0.3">
      <c r="A1143" t="s">
        <v>2445</v>
      </c>
      <c r="B1143" t="s">
        <v>2446</v>
      </c>
      <c r="C1143" t="s">
        <v>3159</v>
      </c>
      <c r="D1143" t="s">
        <v>18</v>
      </c>
      <c r="E1143">
        <v>2103.4182144239999</v>
      </c>
      <c r="F1143">
        <v>214.92</v>
      </c>
      <c r="G1143">
        <v>-54.507413440727703</v>
      </c>
      <c r="H1143">
        <v>-0.29039011049260699</v>
      </c>
      <c r="I1143">
        <v>-15.552020384301199</v>
      </c>
      <c r="J1143">
        <v>-3.1171893212202102</v>
      </c>
      <c r="K1143">
        <v>214.85789565203001</v>
      </c>
      <c r="M1143">
        <v>39.521210184614901</v>
      </c>
      <c r="N1143">
        <v>1.8411715297531599</v>
      </c>
      <c r="O1143">
        <v>60.0828215149823</v>
      </c>
      <c r="P1143">
        <v>17.7966566182515</v>
      </c>
    </row>
    <row r="1144" spans="1:17" hidden="1" x14ac:dyDescent="0.3">
      <c r="A1144" t="s">
        <v>2447</v>
      </c>
      <c r="B1144" t="s">
        <v>2448</v>
      </c>
      <c r="C1144" t="s">
        <v>3159</v>
      </c>
      <c r="D1144" t="s">
        <v>223</v>
      </c>
      <c r="E1144">
        <v>2102.7093755000001</v>
      </c>
      <c r="F1144">
        <v>557.79999999999995</v>
      </c>
      <c r="G1144">
        <v>-16.281018469656701</v>
      </c>
      <c r="H1144">
        <v>-4.02059738034301</v>
      </c>
      <c r="I1144">
        <v>30.641551372919</v>
      </c>
      <c r="J1144">
        <v>-2.0609045207364698</v>
      </c>
      <c r="K1144">
        <v>564.98391793543897</v>
      </c>
      <c r="L1144">
        <v>492.61467923613998</v>
      </c>
      <c r="M1144">
        <v>34.773627191323101</v>
      </c>
      <c r="N1144">
        <v>0.58529144168772096</v>
      </c>
      <c r="O1144">
        <v>19.110792398709201</v>
      </c>
      <c r="P1144">
        <v>63.2903981264636</v>
      </c>
      <c r="Q1144">
        <v>0.124905629296968</v>
      </c>
    </row>
    <row r="1145" spans="1:17" hidden="1" x14ac:dyDescent="0.3">
      <c r="A1145" t="s">
        <v>2449</v>
      </c>
      <c r="B1145" t="s">
        <v>2450</v>
      </c>
      <c r="C1145" t="s">
        <v>3159</v>
      </c>
      <c r="D1145" t="s">
        <v>185</v>
      </c>
      <c r="E1145">
        <v>2098.1714457180001</v>
      </c>
      <c r="F1145">
        <v>186.99</v>
      </c>
      <c r="G1145">
        <v>21.886775447147699</v>
      </c>
      <c r="H1145">
        <v>11.9562887108794</v>
      </c>
      <c r="I1145">
        <v>25.330598639862799</v>
      </c>
      <c r="J1145">
        <v>1.99488846175477</v>
      </c>
      <c r="K1145">
        <v>168.12374962764301</v>
      </c>
      <c r="L1145">
        <v>146.69401733974601</v>
      </c>
      <c r="M1145">
        <v>57.541228795067603</v>
      </c>
      <c r="N1145">
        <v>0.87625955986404003</v>
      </c>
      <c r="O1145">
        <v>7.2677683298571996</v>
      </c>
      <c r="P1145">
        <v>72.579603137978793</v>
      </c>
      <c r="Q1145">
        <v>5.0834629451714998E-2</v>
      </c>
    </row>
    <row r="1146" spans="1:17" hidden="1" x14ac:dyDescent="0.3">
      <c r="A1146" t="s">
        <v>2451</v>
      </c>
      <c r="B1146" t="s">
        <v>2452</v>
      </c>
      <c r="C1146" t="s">
        <v>3159</v>
      </c>
      <c r="D1146" t="s">
        <v>21</v>
      </c>
      <c r="E1146">
        <v>2095.2414005850001</v>
      </c>
      <c r="F1146">
        <v>230.61</v>
      </c>
      <c r="G1146">
        <v>-62.806449632488601</v>
      </c>
      <c r="H1146">
        <v>7.42812362062506</v>
      </c>
      <c r="I1146">
        <v>-36.289488724663997</v>
      </c>
      <c r="J1146">
        <v>-1.9088592784121301</v>
      </c>
      <c r="K1146">
        <v>239.004470522372</v>
      </c>
      <c r="M1146">
        <v>39.228565322483099</v>
      </c>
      <c r="N1146">
        <v>1.08154264516738</v>
      </c>
      <c r="O1146">
        <v>83.730107107237302</v>
      </c>
      <c r="P1146">
        <v>12.4926829268292</v>
      </c>
    </row>
    <row r="1147" spans="1:17" hidden="1" x14ac:dyDescent="0.3">
      <c r="A1147" t="s">
        <v>1752</v>
      </c>
      <c r="B1147" t="s">
        <v>2453</v>
      </c>
      <c r="C1147" t="s">
        <v>3159</v>
      </c>
      <c r="D1147" t="s">
        <v>1754</v>
      </c>
      <c r="E1147">
        <v>2091.9342556299998</v>
      </c>
      <c r="F1147">
        <v>37.35</v>
      </c>
      <c r="G1147">
        <v>-13.9882990484108</v>
      </c>
      <c r="H1147">
        <v>1.67617303135174</v>
      </c>
      <c r="I1147">
        <v>9.0434674383720992</v>
      </c>
      <c r="J1147">
        <v>-4.0905863668824098</v>
      </c>
      <c r="K1147">
        <v>38.670808063499997</v>
      </c>
      <c r="L1147">
        <v>35.478366506419398</v>
      </c>
      <c r="M1147">
        <v>49.333103027404697</v>
      </c>
      <c r="N1147">
        <v>0.752868216147906</v>
      </c>
      <c r="O1147">
        <v>23.025435073627801</v>
      </c>
      <c r="P1147">
        <v>37.569060773480601</v>
      </c>
      <c r="Q1147">
        <v>7.0291434656782004E-2</v>
      </c>
    </row>
    <row r="1148" spans="1:17" hidden="1" x14ac:dyDescent="0.3">
      <c r="A1148" t="s">
        <v>2454</v>
      </c>
      <c r="B1148" t="s">
        <v>2455</v>
      </c>
      <c r="C1148" t="s">
        <v>3159</v>
      </c>
      <c r="D1148" t="s">
        <v>130</v>
      </c>
      <c r="E1148">
        <v>2091.4158786520002</v>
      </c>
      <c r="F1148">
        <v>128.41</v>
      </c>
      <c r="G1148">
        <v>107.276658783248</v>
      </c>
      <c r="H1148">
        <v>-7.2643521886360203</v>
      </c>
      <c r="I1148">
        <v>-42.044575929558498</v>
      </c>
      <c r="J1148">
        <v>-2.0623098742197601</v>
      </c>
      <c r="K1148">
        <v>124.046210990818</v>
      </c>
      <c r="L1148">
        <v>126.215614731787</v>
      </c>
      <c r="M1148">
        <v>55.114820035413501</v>
      </c>
      <c r="N1148">
        <v>0.57587226687998305</v>
      </c>
      <c r="O1148">
        <v>113.69052254497301</v>
      </c>
      <c r="P1148">
        <v>167.520833333333</v>
      </c>
    </row>
    <row r="1149" spans="1:17" hidden="1" x14ac:dyDescent="0.3">
      <c r="A1149" t="s">
        <v>2456</v>
      </c>
      <c r="B1149" t="s">
        <v>2457</v>
      </c>
      <c r="C1149" t="s">
        <v>3159</v>
      </c>
      <c r="E1149">
        <v>2068.5453098309999</v>
      </c>
      <c r="F1149">
        <v>38.61</v>
      </c>
      <c r="G1149">
        <v>2229.4806179663801</v>
      </c>
      <c r="H1149">
        <v>-53.356706588297399</v>
      </c>
      <c r="I1149">
        <v>85.914198784716405</v>
      </c>
      <c r="J1149">
        <v>-17.167932030502001</v>
      </c>
      <c r="K1149">
        <v>60.940068879577403</v>
      </c>
      <c r="L1149">
        <v>38.487997892474098</v>
      </c>
      <c r="M1149">
        <v>2.8131750596941698</v>
      </c>
      <c r="N1149">
        <v>0.81804111196713003</v>
      </c>
      <c r="O1149">
        <v>131.33903133903101</v>
      </c>
      <c r="P1149">
        <v>2255.2952643201802</v>
      </c>
      <c r="Q1149">
        <v>0.30648115585138103</v>
      </c>
    </row>
    <row r="1150" spans="1:17" hidden="1" x14ac:dyDescent="0.3">
      <c r="A1150" t="s">
        <v>2458</v>
      </c>
      <c r="B1150" t="s">
        <v>2459</v>
      </c>
      <c r="C1150" t="s">
        <v>3159</v>
      </c>
      <c r="D1150" t="s">
        <v>138</v>
      </c>
      <c r="E1150">
        <v>2068.3378798799999</v>
      </c>
      <c r="F1150">
        <v>119.27</v>
      </c>
      <c r="G1150">
        <v>254.63192461908599</v>
      </c>
      <c r="H1150">
        <v>-1.92479601565408</v>
      </c>
      <c r="I1150">
        <v>34.786374720916598</v>
      </c>
      <c r="J1150">
        <v>-1.8799311060416899</v>
      </c>
      <c r="K1150">
        <v>120.856915217384</v>
      </c>
      <c r="L1150">
        <v>97.314583606669999</v>
      </c>
      <c r="M1150">
        <v>42.421773797890197</v>
      </c>
      <c r="N1150">
        <v>0.62806514080480202</v>
      </c>
      <c r="O1150">
        <v>15.435566362035701</v>
      </c>
      <c r="P1150">
        <v>300.234899328859</v>
      </c>
    </row>
    <row r="1151" spans="1:17" hidden="1" x14ac:dyDescent="0.3">
      <c r="A1151" t="s">
        <v>2460</v>
      </c>
      <c r="B1151" t="s">
        <v>2461</v>
      </c>
      <c r="C1151" t="s">
        <v>3159</v>
      </c>
      <c r="D1151" t="s">
        <v>141</v>
      </c>
      <c r="E1151">
        <v>2067.3387560000001</v>
      </c>
      <c r="F1151">
        <v>140</v>
      </c>
      <c r="G1151">
        <v>32.717796178189403</v>
      </c>
      <c r="H1151">
        <v>-11.7176187309933</v>
      </c>
      <c r="I1151">
        <v>29.069810607076601</v>
      </c>
      <c r="J1151">
        <v>1.81249654521351</v>
      </c>
      <c r="K1151">
        <v>136.898188801706</v>
      </c>
      <c r="L1151">
        <v>119.59989162328</v>
      </c>
      <c r="M1151">
        <v>43.205200434491204</v>
      </c>
      <c r="N1151">
        <v>0.71878786568030195</v>
      </c>
      <c r="O1151">
        <v>27.6428571428571</v>
      </c>
      <c r="P1151">
        <v>68.674698795180703</v>
      </c>
      <c r="Q1151">
        <v>0.16390910678380199</v>
      </c>
    </row>
    <row r="1152" spans="1:17" hidden="1" x14ac:dyDescent="0.3">
      <c r="A1152" t="s">
        <v>2462</v>
      </c>
      <c r="B1152" t="s">
        <v>2463</v>
      </c>
      <c r="C1152" t="s">
        <v>3159</v>
      </c>
      <c r="D1152" t="s">
        <v>533</v>
      </c>
      <c r="E1152">
        <v>2065.3311524999999</v>
      </c>
      <c r="F1152">
        <v>1070</v>
      </c>
      <c r="G1152">
        <v>392.09435655036202</v>
      </c>
      <c r="H1152">
        <v>40.896001337105197</v>
      </c>
      <c r="I1152">
        <v>96.463937608679501</v>
      </c>
      <c r="J1152">
        <v>5.9630830978211202</v>
      </c>
      <c r="K1152">
        <v>864.72398544303098</v>
      </c>
      <c r="L1152">
        <v>603.30015578119401</v>
      </c>
      <c r="M1152">
        <v>59.5596970412997</v>
      </c>
      <c r="N1152">
        <v>1.72754268270002</v>
      </c>
      <c r="O1152">
        <v>13.5607476635513</v>
      </c>
      <c r="P1152">
        <v>475.268817204301</v>
      </c>
      <c r="Q1152">
        <v>0.23002238852806201</v>
      </c>
    </row>
    <row r="1153" spans="1:17" hidden="1" x14ac:dyDescent="0.3">
      <c r="A1153" t="s">
        <v>2464</v>
      </c>
      <c r="B1153" t="s">
        <v>2465</v>
      </c>
      <c r="C1153" t="s">
        <v>3159</v>
      </c>
      <c r="D1153" t="s">
        <v>478</v>
      </c>
      <c r="E1153">
        <v>2062.8296938499998</v>
      </c>
      <c r="F1153">
        <v>2424.9</v>
      </c>
      <c r="G1153">
        <v>11.2782980152636</v>
      </c>
      <c r="H1153">
        <v>-11.7078582565403</v>
      </c>
      <c r="I1153">
        <v>66.489296578272302</v>
      </c>
      <c r="J1153">
        <v>3.16004453930764</v>
      </c>
      <c r="K1153">
        <v>2476.76138192282</v>
      </c>
      <c r="L1153">
        <v>2051.0148622199799</v>
      </c>
      <c r="M1153">
        <v>44.281649905767402</v>
      </c>
      <c r="N1153">
        <v>0.412017392428424</v>
      </c>
      <c r="O1153">
        <v>39.3459524104086</v>
      </c>
      <c r="P1153">
        <v>87.562362222995702</v>
      </c>
      <c r="Q1153">
        <v>-2.5225339034634999E-2</v>
      </c>
    </row>
    <row r="1154" spans="1:17" hidden="1" x14ac:dyDescent="0.3">
      <c r="A1154" t="s">
        <v>2466</v>
      </c>
      <c r="B1154" t="s">
        <v>2467</v>
      </c>
      <c r="C1154" t="s">
        <v>3159</v>
      </c>
      <c r="D1154" t="s">
        <v>292</v>
      </c>
      <c r="E1154">
        <v>2056.5982135849999</v>
      </c>
      <c r="F1154">
        <v>1325.15</v>
      </c>
      <c r="G1154">
        <v>-34.102417133784797</v>
      </c>
      <c r="H1154">
        <v>-1.3600990320095501</v>
      </c>
      <c r="I1154">
        <v>-9.3550539426476895</v>
      </c>
      <c r="J1154">
        <v>-4.9204477601798002</v>
      </c>
      <c r="K1154">
        <v>1307.14193800512</v>
      </c>
      <c r="L1154">
        <v>1315.08176950392</v>
      </c>
      <c r="M1154">
        <v>48.5772529463</v>
      </c>
      <c r="N1154">
        <v>1.3043688792007699</v>
      </c>
      <c r="O1154">
        <v>14.979436290231201</v>
      </c>
      <c r="P1154">
        <v>15.642726241382301</v>
      </c>
      <c r="Q1154">
        <v>1.638394106817E-3</v>
      </c>
    </row>
    <row r="1155" spans="1:17" hidden="1" x14ac:dyDescent="0.3">
      <c r="A1155" t="s">
        <v>2468</v>
      </c>
      <c r="B1155" t="s">
        <v>2469</v>
      </c>
      <c r="C1155" t="s">
        <v>3159</v>
      </c>
      <c r="D1155" t="s">
        <v>417</v>
      </c>
      <c r="E1155">
        <v>2046.0478499999999</v>
      </c>
      <c r="F1155">
        <v>912.9</v>
      </c>
      <c r="G1155">
        <v>181.04249650334199</v>
      </c>
      <c r="H1155">
        <v>15.4733785358743</v>
      </c>
      <c r="I1155">
        <v>24.024527397617501</v>
      </c>
      <c r="J1155">
        <v>2.83849649779869</v>
      </c>
      <c r="K1155">
        <v>858.48752104688197</v>
      </c>
      <c r="L1155">
        <v>688.10142492951297</v>
      </c>
      <c r="M1155">
        <v>44.954807823106897</v>
      </c>
      <c r="N1155">
        <v>0.99303168778968398</v>
      </c>
      <c r="O1155">
        <v>13.374958922116299</v>
      </c>
      <c r="P1155">
        <v>222.40861734063199</v>
      </c>
      <c r="Q1155">
        <v>0.17327046134214799</v>
      </c>
    </row>
    <row r="1156" spans="1:17" hidden="1" x14ac:dyDescent="0.3">
      <c r="A1156" t="s">
        <v>2470</v>
      </c>
      <c r="B1156" t="s">
        <v>2471</v>
      </c>
      <c r="C1156" t="s">
        <v>3159</v>
      </c>
      <c r="D1156" t="s">
        <v>138</v>
      </c>
      <c r="E1156">
        <v>2045.958618245</v>
      </c>
      <c r="F1156">
        <v>255.95</v>
      </c>
      <c r="G1156">
        <v>363.10607952967598</v>
      </c>
      <c r="H1156">
        <v>-9.3631368279390301</v>
      </c>
      <c r="I1156">
        <v>87.396940612948995</v>
      </c>
      <c r="J1156">
        <v>-2.9499248603672501</v>
      </c>
      <c r="K1156">
        <v>236.07878151750401</v>
      </c>
      <c r="L1156">
        <v>162.18073340703199</v>
      </c>
      <c r="M1156">
        <v>37.945736045928697</v>
      </c>
      <c r="N1156">
        <v>0.62439665674604095</v>
      </c>
      <c r="O1156">
        <v>16.428990037116598</v>
      </c>
      <c r="P1156">
        <v>416.02822580645102</v>
      </c>
      <c r="Q1156">
        <v>0.168428310286445</v>
      </c>
    </row>
    <row r="1157" spans="1:17" hidden="1" x14ac:dyDescent="0.3">
      <c r="A1157" t="s">
        <v>2472</v>
      </c>
      <c r="B1157" t="s">
        <v>2473</v>
      </c>
      <c r="C1157" t="s">
        <v>3159</v>
      </c>
      <c r="D1157" t="s">
        <v>2474</v>
      </c>
      <c r="E1157">
        <v>2042.06811850999</v>
      </c>
      <c r="F1157">
        <v>1906.9</v>
      </c>
      <c r="G1157">
        <v>364.01324987019098</v>
      </c>
      <c r="H1157">
        <v>-2.26417099349844</v>
      </c>
      <c r="I1157">
        <v>32.5804255418238</v>
      </c>
      <c r="J1157">
        <v>-9.5133374168030596</v>
      </c>
      <c r="K1157">
        <v>1910.4231105503</v>
      </c>
      <c r="L1157">
        <v>1452.16680178243</v>
      </c>
      <c r="M1157">
        <v>36.929219835424099</v>
      </c>
      <c r="N1157">
        <v>0.94519769530767195</v>
      </c>
      <c r="O1157">
        <v>18.516964707116198</v>
      </c>
      <c r="P1157">
        <v>441.34847409510201</v>
      </c>
      <c r="Q1157">
        <v>0.23790867922103101</v>
      </c>
    </row>
    <row r="1158" spans="1:17" hidden="1" x14ac:dyDescent="0.3">
      <c r="A1158" t="s">
        <v>2475</v>
      </c>
      <c r="B1158" t="s">
        <v>2476</v>
      </c>
      <c r="C1158" t="s">
        <v>3159</v>
      </c>
      <c r="D1158" t="s">
        <v>1390</v>
      </c>
      <c r="E1158">
        <v>2030.5406449750001</v>
      </c>
      <c r="F1158">
        <v>783.95</v>
      </c>
      <c r="G1158">
        <v>-15.817452583630301</v>
      </c>
      <c r="H1158">
        <v>-20.9929263286515</v>
      </c>
      <c r="I1158">
        <v>46.907938232738601</v>
      </c>
      <c r="J1158">
        <v>1.0879447478445501</v>
      </c>
      <c r="K1158">
        <v>820.34659513359998</v>
      </c>
      <c r="L1158">
        <v>710.80414563569502</v>
      </c>
      <c r="M1158">
        <v>35.825949583361201</v>
      </c>
      <c r="N1158">
        <v>1.0635614019170001</v>
      </c>
      <c r="O1158">
        <v>27.3678168250526</v>
      </c>
      <c r="P1158">
        <v>73.632336655592397</v>
      </c>
      <c r="Q1158">
        <v>-3.3461131744233E-2</v>
      </c>
    </row>
    <row r="1159" spans="1:17" hidden="1" x14ac:dyDescent="0.3">
      <c r="A1159" t="s">
        <v>2477</v>
      </c>
      <c r="B1159" t="s">
        <v>2478</v>
      </c>
      <c r="C1159" t="s">
        <v>3159</v>
      </c>
      <c r="D1159" t="s">
        <v>206</v>
      </c>
      <c r="E1159">
        <v>2025.9178830000001</v>
      </c>
      <c r="F1159">
        <v>328.2</v>
      </c>
      <c r="G1159">
        <v>41.933884185428099</v>
      </c>
      <c r="H1159">
        <v>-6.7687228923206302</v>
      </c>
      <c r="I1159">
        <v>18.7094558456496</v>
      </c>
      <c r="J1159">
        <v>-2.5763996862154701</v>
      </c>
      <c r="K1159">
        <v>343.49698841949402</v>
      </c>
      <c r="L1159">
        <v>297.90410411087498</v>
      </c>
      <c r="M1159">
        <v>25.3852983482656</v>
      </c>
      <c r="N1159">
        <v>0.326604061079527</v>
      </c>
      <c r="O1159">
        <v>20.597196831200399</v>
      </c>
      <c r="P1159">
        <v>79.5306602483452</v>
      </c>
      <c r="Q1159">
        <v>0.16069834773479999</v>
      </c>
    </row>
    <row r="1160" spans="1:17" hidden="1" x14ac:dyDescent="0.3">
      <c r="A1160" t="s">
        <v>2479</v>
      </c>
      <c r="B1160" t="s">
        <v>2480</v>
      </c>
      <c r="C1160" t="s">
        <v>3159</v>
      </c>
      <c r="D1160" t="s">
        <v>206</v>
      </c>
      <c r="E1160">
        <v>2024.944415165</v>
      </c>
      <c r="F1160">
        <v>1244.95</v>
      </c>
      <c r="G1160">
        <v>40.101259556774899</v>
      </c>
      <c r="H1160">
        <v>49.650657498369299</v>
      </c>
      <c r="I1160">
        <v>67.333434824453406</v>
      </c>
      <c r="J1160">
        <v>3.2787839944378701</v>
      </c>
      <c r="K1160">
        <v>1057.5926409643801</v>
      </c>
      <c r="L1160">
        <v>871.81763857776502</v>
      </c>
      <c r="M1160">
        <v>53.530341764892199</v>
      </c>
      <c r="N1160">
        <v>0.67099245547858499</v>
      </c>
      <c r="O1160">
        <v>22.816177356520299</v>
      </c>
      <c r="P1160">
        <v>97.297939778129901</v>
      </c>
      <c r="Q1160">
        <v>0.12119479594916099</v>
      </c>
    </row>
    <row r="1161" spans="1:17" hidden="1" x14ac:dyDescent="0.3">
      <c r="A1161" t="s">
        <v>2481</v>
      </c>
      <c r="B1161" t="s">
        <v>2482</v>
      </c>
      <c r="C1161" t="s">
        <v>3159</v>
      </c>
      <c r="D1161" t="s">
        <v>257</v>
      </c>
      <c r="E1161">
        <v>2023.819082</v>
      </c>
      <c r="F1161">
        <v>1485.35</v>
      </c>
      <c r="G1161">
        <v>0.68424650942592502</v>
      </c>
      <c r="H1161">
        <v>-2.8859677504944798</v>
      </c>
      <c r="I1161">
        <v>3.1694086661770098</v>
      </c>
      <c r="J1161">
        <v>0.72079639867079903</v>
      </c>
      <c r="K1161">
        <v>1477.7936412934</v>
      </c>
      <c r="L1161">
        <v>1360.68832032041</v>
      </c>
      <c r="M1161">
        <v>47.215559080398698</v>
      </c>
      <c r="N1161">
        <v>0.745514278045182</v>
      </c>
      <c r="O1161">
        <v>16.531457232302099</v>
      </c>
      <c r="P1161">
        <v>44.468219617759999</v>
      </c>
      <c r="Q1161">
        <v>2.7341136567643001E-2</v>
      </c>
    </row>
    <row r="1162" spans="1:17" hidden="1" x14ac:dyDescent="0.3">
      <c r="A1162" t="s">
        <v>2483</v>
      </c>
      <c r="B1162" t="s">
        <v>2484</v>
      </c>
      <c r="C1162" t="s">
        <v>3159</v>
      </c>
      <c r="D1162" t="s">
        <v>345</v>
      </c>
      <c r="E1162">
        <v>2011.80707852</v>
      </c>
      <c r="F1162">
        <v>1125.2</v>
      </c>
      <c r="G1162">
        <v>-37.757047355521699</v>
      </c>
      <c r="H1162">
        <v>20.4813478422349</v>
      </c>
      <c r="I1162">
        <v>21.5785703514982</v>
      </c>
      <c r="J1162">
        <v>8.9843393772677693</v>
      </c>
      <c r="K1162">
        <v>897.41618347218605</v>
      </c>
      <c r="L1162">
        <v>919.690363525674</v>
      </c>
      <c r="M1162">
        <v>83.813208437608907</v>
      </c>
      <c r="N1162">
        <v>2.25364598715172</v>
      </c>
      <c r="O1162">
        <v>16.281549946676101</v>
      </c>
      <c r="P1162">
        <v>66.720995703067103</v>
      </c>
      <c r="Q1162">
        <v>5.7394520573409999E-3</v>
      </c>
    </row>
    <row r="1163" spans="1:17" hidden="1" x14ac:dyDescent="0.3">
      <c r="A1163" t="s">
        <v>2485</v>
      </c>
      <c r="B1163" t="s">
        <v>2486</v>
      </c>
      <c r="C1163" t="s">
        <v>3159</v>
      </c>
      <c r="D1163" t="s">
        <v>2487</v>
      </c>
      <c r="E1163">
        <v>2011.16249065999</v>
      </c>
      <c r="F1163">
        <v>1208.5999999999999</v>
      </c>
      <c r="G1163">
        <v>-24.7357804175284</v>
      </c>
      <c r="H1163">
        <v>-1.1346670770493399</v>
      </c>
      <c r="I1163">
        <v>-9.7813584391604493</v>
      </c>
      <c r="J1163">
        <v>3.8005360279374001</v>
      </c>
      <c r="O1163">
        <v>8.7870263114347296</v>
      </c>
      <c r="P1163">
        <v>8.8681709678872096</v>
      </c>
    </row>
    <row r="1164" spans="1:17" hidden="1" x14ac:dyDescent="0.3">
      <c r="A1164" t="s">
        <v>2488</v>
      </c>
      <c r="B1164" t="s">
        <v>2489</v>
      </c>
      <c r="C1164" t="s">
        <v>3159</v>
      </c>
      <c r="D1164" t="s">
        <v>756</v>
      </c>
      <c r="E1164">
        <v>2010.6174387250001</v>
      </c>
      <c r="F1164">
        <v>17.75</v>
      </c>
      <c r="G1164">
        <v>-58.375436627356301</v>
      </c>
      <c r="H1164">
        <v>-8.1430503105822805</v>
      </c>
      <c r="I1164">
        <v>-15.1728928390439</v>
      </c>
      <c r="J1164">
        <v>-0.33339555633794399</v>
      </c>
      <c r="K1164">
        <v>16.487358669644301</v>
      </c>
      <c r="L1164">
        <v>17.643720354409002</v>
      </c>
      <c r="M1164">
        <v>78.553193322252397</v>
      </c>
      <c r="N1164">
        <v>1.86718269234016</v>
      </c>
      <c r="O1164">
        <v>56.507042253521099</v>
      </c>
      <c r="P1164">
        <v>25.797306874557002</v>
      </c>
      <c r="Q1164">
        <v>6.1426272136563001E-2</v>
      </c>
    </row>
    <row r="1165" spans="1:17" hidden="1" x14ac:dyDescent="0.3">
      <c r="A1165" t="s">
        <v>2490</v>
      </c>
      <c r="B1165" t="s">
        <v>2491</v>
      </c>
      <c r="C1165" t="s">
        <v>3159</v>
      </c>
      <c r="D1165" t="s">
        <v>46</v>
      </c>
      <c r="E1165">
        <v>1998.9616074</v>
      </c>
      <c r="F1165">
        <v>158.19</v>
      </c>
      <c r="G1165">
        <v>224.55080215118301</v>
      </c>
      <c r="H1165">
        <v>-11.320921372581999</v>
      </c>
      <c r="I1165">
        <v>74.049185326496598</v>
      </c>
      <c r="J1165">
        <v>-12.2535937187822</v>
      </c>
      <c r="K1165">
        <v>165.63349630204601</v>
      </c>
      <c r="L1165">
        <v>120.888717848981</v>
      </c>
      <c r="M1165">
        <v>18.5042076059819</v>
      </c>
      <c r="N1165">
        <v>0.93891873487100197</v>
      </c>
      <c r="O1165">
        <v>28.958846956191898</v>
      </c>
      <c r="P1165">
        <v>264.70317002881802</v>
      </c>
      <c r="Q1165">
        <v>0.192458706322922</v>
      </c>
    </row>
    <row r="1166" spans="1:17" hidden="1" x14ac:dyDescent="0.3">
      <c r="A1166" t="s">
        <v>2492</v>
      </c>
      <c r="B1166" t="s">
        <v>2493</v>
      </c>
      <c r="C1166" t="s">
        <v>3159</v>
      </c>
      <c r="D1166" t="s">
        <v>1667</v>
      </c>
      <c r="E1166">
        <v>1984.1380216</v>
      </c>
      <c r="F1166">
        <v>60.45</v>
      </c>
      <c r="G1166">
        <v>-5.7789037009009503</v>
      </c>
      <c r="H1166">
        <v>1.38982271886902</v>
      </c>
      <c r="I1166">
        <v>-3.2596547777104599</v>
      </c>
      <c r="J1166">
        <v>1.7491661720571099</v>
      </c>
      <c r="K1166">
        <v>60.551308857703603</v>
      </c>
      <c r="L1166">
        <v>58.005711941908302</v>
      </c>
      <c r="M1166">
        <v>58.880462682991599</v>
      </c>
      <c r="N1166">
        <v>1.02235896064151</v>
      </c>
      <c r="O1166">
        <v>5.7899090157154696</v>
      </c>
      <c r="P1166">
        <v>25.545171339563801</v>
      </c>
      <c r="Q1166">
        <v>-2.8254867209200001E-2</v>
      </c>
    </row>
    <row r="1167" spans="1:17" hidden="1" x14ac:dyDescent="0.3">
      <c r="A1167" t="s">
        <v>2494</v>
      </c>
      <c r="B1167" t="s">
        <v>2495</v>
      </c>
      <c r="C1167" t="s">
        <v>3159</v>
      </c>
      <c r="D1167" t="s">
        <v>417</v>
      </c>
      <c r="E1167">
        <v>1979.489345</v>
      </c>
      <c r="F1167">
        <v>1525</v>
      </c>
      <c r="G1167">
        <v>301.35622199353799</v>
      </c>
      <c r="H1167">
        <v>8.8863474157042592</v>
      </c>
      <c r="I1167">
        <v>62.829980635957398</v>
      </c>
      <c r="J1167">
        <v>3.0671594469754901</v>
      </c>
      <c r="K1167">
        <v>1338.55848626541</v>
      </c>
      <c r="L1167">
        <v>971.45469392206803</v>
      </c>
      <c r="M1167">
        <v>60.802617907981599</v>
      </c>
      <c r="N1167">
        <v>0.32320014012698001</v>
      </c>
      <c r="O1167">
        <v>8.6229508196721198</v>
      </c>
      <c r="P1167">
        <v>339.16486681065498</v>
      </c>
      <c r="Q1167">
        <v>0.13248652653221801</v>
      </c>
    </row>
    <row r="1168" spans="1:17" hidden="1" x14ac:dyDescent="0.3">
      <c r="A1168" t="s">
        <v>2496</v>
      </c>
      <c r="B1168" t="s">
        <v>2497</v>
      </c>
      <c r="C1168" t="s">
        <v>3159</v>
      </c>
      <c r="D1168" t="s">
        <v>407</v>
      </c>
      <c r="E1168">
        <v>1973.1812150000001</v>
      </c>
      <c r="F1168">
        <v>3307.1</v>
      </c>
      <c r="G1168">
        <v>166.849070460359</v>
      </c>
      <c r="H1168">
        <v>-5.5731855955678702</v>
      </c>
      <c r="I1168">
        <v>98.310896082491396</v>
      </c>
      <c r="J1168">
        <v>-0.88361801888041902</v>
      </c>
      <c r="K1168">
        <v>3297.2110498022298</v>
      </c>
      <c r="L1168">
        <v>2427.2577391270702</v>
      </c>
      <c r="M1168">
        <v>34.305514774811101</v>
      </c>
      <c r="N1168">
        <v>0.70634920013253399</v>
      </c>
      <c r="O1168">
        <v>23.529678570348601</v>
      </c>
      <c r="P1168">
        <v>280.12643678160902</v>
      </c>
      <c r="Q1168">
        <v>0.123988477712175</v>
      </c>
    </row>
    <row r="1169" spans="1:17" hidden="1" x14ac:dyDescent="0.3">
      <c r="A1169" t="s">
        <v>2498</v>
      </c>
      <c r="B1169" t="s">
        <v>2499</v>
      </c>
      <c r="C1169" t="s">
        <v>3159</v>
      </c>
      <c r="D1169" t="s">
        <v>490</v>
      </c>
      <c r="E1169">
        <v>1972.1021940000001</v>
      </c>
      <c r="F1169">
        <v>640.4</v>
      </c>
      <c r="G1169">
        <v>1.7804921199994701</v>
      </c>
      <c r="H1169">
        <v>0.677238623494684</v>
      </c>
      <c r="I1169">
        <v>36.748396115520997</v>
      </c>
      <c r="J1169">
        <v>-3.1833791161801099</v>
      </c>
      <c r="K1169">
        <v>629.72552665578405</v>
      </c>
      <c r="L1169">
        <v>551.81090548653196</v>
      </c>
      <c r="M1169">
        <v>35.990611029846697</v>
      </c>
      <c r="N1169">
        <v>0.78152411014136003</v>
      </c>
      <c r="O1169">
        <v>13.522798251093</v>
      </c>
      <c r="P1169">
        <v>59.105590062111801</v>
      </c>
      <c r="Q1169">
        <v>-3.2485211505435999E-2</v>
      </c>
    </row>
    <row r="1170" spans="1:17" hidden="1" x14ac:dyDescent="0.3">
      <c r="A1170" t="s">
        <v>2500</v>
      </c>
      <c r="B1170" t="s">
        <v>2501</v>
      </c>
      <c r="C1170" t="s">
        <v>3159</v>
      </c>
      <c r="D1170" t="s">
        <v>483</v>
      </c>
      <c r="E1170">
        <v>1970.6794984799999</v>
      </c>
      <c r="F1170">
        <v>235.62</v>
      </c>
      <c r="G1170">
        <v>-12.2299953703832</v>
      </c>
      <c r="H1170">
        <v>-18.610964412252699</v>
      </c>
      <c r="I1170">
        <v>1.04668609713975</v>
      </c>
      <c r="J1170">
        <v>-3.18353598331591</v>
      </c>
      <c r="K1170">
        <v>255.77822989542199</v>
      </c>
      <c r="L1170">
        <v>238.84362687130701</v>
      </c>
      <c r="M1170">
        <v>10.8595783434371</v>
      </c>
      <c r="N1170">
        <v>0.37690184706014102</v>
      </c>
      <c r="O1170">
        <v>31.355572532043102</v>
      </c>
      <c r="P1170">
        <v>30.5012461921905</v>
      </c>
      <c r="Q1170">
        <v>9.0148158739755999E-2</v>
      </c>
    </row>
    <row r="1171" spans="1:17" hidden="1" x14ac:dyDescent="0.3">
      <c r="A1171" t="s">
        <v>2502</v>
      </c>
      <c r="B1171" t="s">
        <v>2503</v>
      </c>
      <c r="C1171" t="s">
        <v>3159</v>
      </c>
      <c r="D1171" t="s">
        <v>490</v>
      </c>
      <c r="E1171">
        <v>1969.959189055</v>
      </c>
      <c r="F1171">
        <v>380.05</v>
      </c>
      <c r="G1171">
        <v>14.1411628894332</v>
      </c>
      <c r="H1171">
        <v>15.6093439371773</v>
      </c>
      <c r="I1171">
        <v>-8.3932521457205507</v>
      </c>
      <c r="J1171">
        <v>0.68417401336057704</v>
      </c>
      <c r="K1171">
        <v>359.53206619051798</v>
      </c>
      <c r="L1171">
        <v>346.26431845707799</v>
      </c>
      <c r="M1171">
        <v>48.861961530989497</v>
      </c>
      <c r="N1171">
        <v>2.2479324820667799</v>
      </c>
      <c r="O1171">
        <v>19.063281147217399</v>
      </c>
      <c r="P1171">
        <v>45.613026819923299</v>
      </c>
      <c r="Q1171">
        <v>-4.2206051568066998E-2</v>
      </c>
    </row>
    <row r="1172" spans="1:17" hidden="1" x14ac:dyDescent="0.3">
      <c r="A1172" t="s">
        <v>2504</v>
      </c>
      <c r="B1172" t="s">
        <v>2505</v>
      </c>
      <c r="C1172" t="s">
        <v>3159</v>
      </c>
      <c r="D1172" t="s">
        <v>289</v>
      </c>
      <c r="E1172">
        <v>1969.4539579499999</v>
      </c>
      <c r="F1172">
        <v>314.10000000000002</v>
      </c>
      <c r="G1172">
        <v>5.8558629733849896</v>
      </c>
      <c r="H1172">
        <v>2.1785502021253702</v>
      </c>
      <c r="I1172">
        <v>-19.711065930858599</v>
      </c>
      <c r="J1172">
        <v>-1.49250665296116E-2</v>
      </c>
      <c r="K1172">
        <v>325.69070390111898</v>
      </c>
      <c r="L1172">
        <v>314.21490467964998</v>
      </c>
      <c r="M1172">
        <v>36.406354035632603</v>
      </c>
      <c r="N1172">
        <v>0.72122503433823104</v>
      </c>
      <c r="O1172">
        <v>34.559057624960097</v>
      </c>
      <c r="P1172">
        <v>47.672778561354001</v>
      </c>
      <c r="Q1172">
        <v>0.107490043477528</v>
      </c>
    </row>
    <row r="1173" spans="1:17" hidden="1" x14ac:dyDescent="0.3">
      <c r="A1173" t="s">
        <v>2506</v>
      </c>
      <c r="B1173" t="s">
        <v>2507</v>
      </c>
      <c r="C1173" t="s">
        <v>3159</v>
      </c>
      <c r="D1173" t="s">
        <v>364</v>
      </c>
      <c r="E1173">
        <v>1966.5996048</v>
      </c>
      <c r="F1173">
        <v>807</v>
      </c>
      <c r="G1173">
        <v>-34.245373688419299</v>
      </c>
      <c r="H1173">
        <v>-6.5608301355477296</v>
      </c>
      <c r="I1173">
        <v>5.50603373559892</v>
      </c>
      <c r="J1173">
        <v>0.59639308992421902</v>
      </c>
      <c r="K1173">
        <v>833.26667137515403</v>
      </c>
      <c r="L1173">
        <v>805.37189045779405</v>
      </c>
      <c r="M1173">
        <v>30.054914317497801</v>
      </c>
      <c r="N1173">
        <v>0.36869747106094602</v>
      </c>
      <c r="O1173">
        <v>35.068153655514202</v>
      </c>
      <c r="P1173">
        <v>25.2230584219101</v>
      </c>
      <c r="Q1173">
        <v>-6.9170205324130998E-2</v>
      </c>
    </row>
    <row r="1174" spans="1:17" hidden="1" x14ac:dyDescent="0.3">
      <c r="A1174" t="s">
        <v>2508</v>
      </c>
      <c r="B1174" t="s">
        <v>2509</v>
      </c>
      <c r="C1174" t="s">
        <v>3159</v>
      </c>
      <c r="D1174" t="s">
        <v>378</v>
      </c>
      <c r="E1174">
        <v>1951.05665092</v>
      </c>
      <c r="F1174">
        <v>487.6</v>
      </c>
      <c r="G1174">
        <v>-1.3951515847263301</v>
      </c>
      <c r="H1174">
        <v>29.306116177508301</v>
      </c>
      <c r="I1174">
        <v>34.0862678956737</v>
      </c>
      <c r="J1174">
        <v>-2.3408175085213099</v>
      </c>
      <c r="K1174">
        <v>430.55782218738</v>
      </c>
      <c r="L1174">
        <v>379.46823711539099</v>
      </c>
      <c r="M1174">
        <v>55.447784710418702</v>
      </c>
      <c r="N1174">
        <v>1.3232825339970999</v>
      </c>
      <c r="O1174">
        <v>8.2649712879409201</v>
      </c>
      <c r="P1174">
        <v>73.894436519258207</v>
      </c>
      <c r="Q1174">
        <v>-7.1138915567831001E-2</v>
      </c>
    </row>
    <row r="1175" spans="1:17" hidden="1" x14ac:dyDescent="0.3">
      <c r="A1175" t="s">
        <v>2510</v>
      </c>
      <c r="B1175" t="s">
        <v>2511</v>
      </c>
      <c r="C1175" t="s">
        <v>3159</v>
      </c>
      <c r="D1175" t="s">
        <v>1595</v>
      </c>
      <c r="E1175">
        <v>1945.9569203200001</v>
      </c>
      <c r="F1175">
        <v>185.44</v>
      </c>
      <c r="G1175">
        <v>-49.799069391307697</v>
      </c>
      <c r="H1175">
        <v>-5.8782568206390904</v>
      </c>
      <c r="I1175">
        <v>-25.463033493553102</v>
      </c>
      <c r="J1175">
        <v>-2.6326234787473402</v>
      </c>
      <c r="K1175">
        <v>196.192246685085</v>
      </c>
      <c r="L1175">
        <v>217.09692922024399</v>
      </c>
      <c r="M1175">
        <v>30.456896275083999</v>
      </c>
      <c r="N1175">
        <v>0.518029778106052</v>
      </c>
      <c r="O1175">
        <v>62.828947368420998</v>
      </c>
      <c r="P1175">
        <v>1.3333333333333399</v>
      </c>
      <c r="Q1175">
        <v>0.14890460557061799</v>
      </c>
    </row>
    <row r="1176" spans="1:17" hidden="1" x14ac:dyDescent="0.3">
      <c r="A1176" t="s">
        <v>2512</v>
      </c>
      <c r="B1176" t="s">
        <v>2513</v>
      </c>
      <c r="C1176" t="s">
        <v>3159</v>
      </c>
      <c r="D1176" t="s">
        <v>364</v>
      </c>
      <c r="E1176">
        <v>1942.4612251250001</v>
      </c>
      <c r="F1176">
        <v>813.65</v>
      </c>
      <c r="G1176">
        <v>-39.292953457160301</v>
      </c>
      <c r="H1176">
        <v>-12.1553144961219</v>
      </c>
      <c r="I1176">
        <v>-27.7668828721641</v>
      </c>
      <c r="J1176">
        <v>-2.8679758165156599</v>
      </c>
      <c r="K1176">
        <v>869.92166391140404</v>
      </c>
      <c r="L1176">
        <v>917.88727451724401</v>
      </c>
      <c r="M1176">
        <v>31.224833250775401</v>
      </c>
      <c r="N1176">
        <v>0.84671828805074301</v>
      </c>
      <c r="O1176">
        <v>78.209303754685607</v>
      </c>
      <c r="P1176">
        <v>8.9661175840364198</v>
      </c>
      <c r="Q1176">
        <v>6.7330363180399995E-4</v>
      </c>
    </row>
    <row r="1177" spans="1:17" hidden="1" x14ac:dyDescent="0.3">
      <c r="A1177" t="s">
        <v>2514</v>
      </c>
      <c r="B1177" t="s">
        <v>2515</v>
      </c>
      <c r="C1177" t="s">
        <v>3159</v>
      </c>
      <c r="D1177" t="s">
        <v>1373</v>
      </c>
      <c r="E1177">
        <v>1942.4353295349999</v>
      </c>
      <c r="F1177">
        <v>684.85</v>
      </c>
      <c r="G1177">
        <v>84.391001282786704</v>
      </c>
      <c r="H1177">
        <v>-8.4475516793722498</v>
      </c>
      <c r="I1177">
        <v>35.820006937482901</v>
      </c>
      <c r="J1177">
        <v>-3.3148610735793298</v>
      </c>
      <c r="K1177">
        <v>686.17112204847604</v>
      </c>
      <c r="L1177">
        <v>551.14332383030205</v>
      </c>
      <c r="M1177">
        <v>29.789846100657901</v>
      </c>
      <c r="N1177">
        <v>0.21938435053713101</v>
      </c>
      <c r="O1177">
        <v>31.707673213112301</v>
      </c>
      <c r="P1177">
        <v>119.257243476868</v>
      </c>
      <c r="Q1177">
        <v>5.2462484540370002E-2</v>
      </c>
    </row>
    <row r="1178" spans="1:17" hidden="1" x14ac:dyDescent="0.3">
      <c r="A1178" t="s">
        <v>2516</v>
      </c>
      <c r="B1178" t="s">
        <v>2517</v>
      </c>
      <c r="C1178" t="s">
        <v>3159</v>
      </c>
      <c r="D1178" t="s">
        <v>127</v>
      </c>
      <c r="E1178">
        <v>1939.1567703999999</v>
      </c>
      <c r="F1178">
        <v>283.3</v>
      </c>
      <c r="G1178">
        <v>-20.9857841891377</v>
      </c>
      <c r="H1178">
        <v>11.600262327493301</v>
      </c>
      <c r="I1178">
        <v>-14.8913896870851</v>
      </c>
      <c r="J1178">
        <v>-0.54864397071428095</v>
      </c>
      <c r="K1178">
        <v>268.16260283437299</v>
      </c>
      <c r="L1178">
        <v>270.33871073011301</v>
      </c>
      <c r="M1178">
        <v>53.891243384415702</v>
      </c>
      <c r="N1178">
        <v>1.7473566840541299</v>
      </c>
      <c r="O1178">
        <v>41.404871161313103</v>
      </c>
      <c r="P1178">
        <v>26.671137938743499</v>
      </c>
      <c r="Q1178">
        <v>0.128827818944559</v>
      </c>
    </row>
    <row r="1179" spans="1:17" hidden="1" x14ac:dyDescent="0.3">
      <c r="A1179" t="s">
        <v>2518</v>
      </c>
      <c r="B1179" t="s">
        <v>2519</v>
      </c>
      <c r="C1179" t="s">
        <v>3159</v>
      </c>
      <c r="D1179" t="s">
        <v>24</v>
      </c>
      <c r="E1179">
        <v>1937.1030526</v>
      </c>
      <c r="F1179">
        <v>182.32</v>
      </c>
      <c r="G1179">
        <v>-14.9818196060797</v>
      </c>
      <c r="H1179">
        <v>-5.6518065013819996</v>
      </c>
      <c r="I1179">
        <v>1.2332278225390101</v>
      </c>
      <c r="J1179">
        <v>-2.0185592297220798</v>
      </c>
      <c r="K1179">
        <v>190.74243423487701</v>
      </c>
      <c r="L1179">
        <v>182.08091849182799</v>
      </c>
      <c r="M1179">
        <v>24.567604847159501</v>
      </c>
      <c r="N1179">
        <v>0.56607426560383201</v>
      </c>
      <c r="O1179">
        <v>19.4054409828872</v>
      </c>
      <c r="P1179">
        <v>28.123682361208701</v>
      </c>
      <c r="Q1179">
        <v>-5.919264250848E-3</v>
      </c>
    </row>
    <row r="1180" spans="1:17" hidden="1" x14ac:dyDescent="0.3">
      <c r="A1180" t="s">
        <v>2520</v>
      </c>
      <c r="B1180" t="s">
        <v>2521</v>
      </c>
      <c r="C1180" t="s">
        <v>3159</v>
      </c>
      <c r="D1180" t="s">
        <v>206</v>
      </c>
      <c r="E1180">
        <v>1921.1751999999999</v>
      </c>
      <c r="F1180">
        <v>802.35</v>
      </c>
      <c r="G1180">
        <v>-24.966230064207299</v>
      </c>
      <c r="H1180">
        <v>-1.91539298443358</v>
      </c>
      <c r="I1180">
        <v>21.377105661650699</v>
      </c>
      <c r="J1180">
        <v>0.45860049109288198</v>
      </c>
      <c r="K1180">
        <v>807.441636482224</v>
      </c>
      <c r="L1180">
        <v>727.03756875769602</v>
      </c>
      <c r="M1180">
        <v>33.362632706523499</v>
      </c>
      <c r="N1180">
        <v>0.344684247310169</v>
      </c>
      <c r="O1180">
        <v>14.0337757836355</v>
      </c>
      <c r="P1180">
        <v>46.414233576642303</v>
      </c>
      <c r="Q1180">
        <v>-1.6786151999056999E-2</v>
      </c>
    </row>
    <row r="1181" spans="1:17" hidden="1" x14ac:dyDescent="0.3">
      <c r="A1181" t="s">
        <v>2522</v>
      </c>
      <c r="B1181" t="s">
        <v>2523</v>
      </c>
      <c r="C1181" t="s">
        <v>3159</v>
      </c>
      <c r="D1181" t="s">
        <v>271</v>
      </c>
      <c r="E1181">
        <v>1916.8715</v>
      </c>
      <c r="F1181">
        <v>4090</v>
      </c>
      <c r="G1181">
        <v>40.875794418111099</v>
      </c>
      <c r="H1181">
        <v>-2.8307806458179399</v>
      </c>
      <c r="I1181">
        <v>17.040207171256199</v>
      </c>
      <c r="J1181">
        <v>0.94012675593379702</v>
      </c>
      <c r="K1181">
        <v>3782.6398007688699</v>
      </c>
      <c r="L1181">
        <v>3242.3137936016601</v>
      </c>
      <c r="M1181">
        <v>70.836646145300804</v>
      </c>
      <c r="N1181">
        <v>0.52022312556801498</v>
      </c>
      <c r="O1181">
        <v>2.6638141809290898</v>
      </c>
      <c r="P1181">
        <v>85.993633469758905</v>
      </c>
      <c r="Q1181">
        <v>0.20156974232851099</v>
      </c>
    </row>
    <row r="1182" spans="1:17" hidden="1" x14ac:dyDescent="0.3">
      <c r="A1182" t="s">
        <v>2524</v>
      </c>
      <c r="B1182" t="s">
        <v>2525</v>
      </c>
      <c r="C1182" t="s">
        <v>3159</v>
      </c>
      <c r="D1182" t="s">
        <v>378</v>
      </c>
      <c r="E1182">
        <v>1910.267292</v>
      </c>
      <c r="F1182">
        <v>218</v>
      </c>
      <c r="G1182">
        <v>-55.9764275487384</v>
      </c>
      <c r="H1182">
        <v>-5.2813337437160097</v>
      </c>
      <c r="I1182">
        <v>-30.609902269781401</v>
      </c>
      <c r="J1182">
        <v>-0.241136870384178</v>
      </c>
      <c r="K1182">
        <v>224.20451097873001</v>
      </c>
      <c r="L1182">
        <v>243.92801980309801</v>
      </c>
      <c r="M1182">
        <v>39.898516727751201</v>
      </c>
      <c r="N1182">
        <v>0.73936574208560002</v>
      </c>
      <c r="O1182">
        <v>59.793577981651303</v>
      </c>
      <c r="P1182">
        <v>4.9792930752191102</v>
      </c>
      <c r="Q1182">
        <v>0.14593900530913401</v>
      </c>
    </row>
    <row r="1183" spans="1:17" hidden="1" x14ac:dyDescent="0.3">
      <c r="A1183" t="s">
        <v>2526</v>
      </c>
      <c r="B1183" t="s">
        <v>2527</v>
      </c>
      <c r="C1183" t="s">
        <v>3159</v>
      </c>
      <c r="D1183" t="s">
        <v>21</v>
      </c>
      <c r="E1183">
        <v>1908.2408129999999</v>
      </c>
      <c r="F1183">
        <v>1501</v>
      </c>
      <c r="G1183">
        <v>88.079190482680104</v>
      </c>
      <c r="H1183">
        <v>17.6629677384662</v>
      </c>
      <c r="I1183">
        <v>72.177395281905802</v>
      </c>
      <c r="J1183">
        <v>0.93212210803888895</v>
      </c>
      <c r="K1183">
        <v>1391.77390185031</v>
      </c>
      <c r="L1183">
        <v>1089.9339416533901</v>
      </c>
      <c r="M1183">
        <v>47.776826161746001</v>
      </c>
      <c r="N1183">
        <v>1.0436024650986</v>
      </c>
      <c r="O1183">
        <v>15.7161892071952</v>
      </c>
      <c r="P1183">
        <v>153.14107428956899</v>
      </c>
      <c r="Q1183">
        <v>0.18190013369333499</v>
      </c>
    </row>
    <row r="1184" spans="1:17" hidden="1" x14ac:dyDescent="0.3">
      <c r="A1184" t="s">
        <v>2528</v>
      </c>
      <c r="B1184" t="s">
        <v>2529</v>
      </c>
      <c r="C1184" t="s">
        <v>3159</v>
      </c>
      <c r="D1184" t="s">
        <v>1667</v>
      </c>
      <c r="E1184">
        <v>1906.0882018</v>
      </c>
      <c r="F1184">
        <v>62.16</v>
      </c>
      <c r="G1184">
        <v>-5.6290315046121497</v>
      </c>
      <c r="H1184">
        <v>1.4623815052753</v>
      </c>
      <c r="I1184">
        <v>-2.7746740363606102</v>
      </c>
      <c r="J1184">
        <v>1.8517766221818801</v>
      </c>
      <c r="K1184">
        <v>62.109039415008901</v>
      </c>
      <c r="L1184">
        <v>59.489295746986997</v>
      </c>
      <c r="M1184">
        <v>59.453032016997597</v>
      </c>
      <c r="N1184">
        <v>1.11140923967126</v>
      </c>
      <c r="O1184">
        <v>6.0328185328185402</v>
      </c>
      <c r="P1184">
        <v>25.5757575757575</v>
      </c>
      <c r="Q1184">
        <v>-2.8326200589973E-2</v>
      </c>
    </row>
    <row r="1185" spans="1:17" hidden="1" x14ac:dyDescent="0.3">
      <c r="A1185" t="s">
        <v>2530</v>
      </c>
      <c r="B1185" t="s">
        <v>2531</v>
      </c>
      <c r="C1185" t="s">
        <v>3159</v>
      </c>
      <c r="D1185" t="s">
        <v>1667</v>
      </c>
      <c r="E1185">
        <v>1905.052968</v>
      </c>
      <c r="F1185">
        <v>62.07</v>
      </c>
      <c r="G1185">
        <v>-5.7566192744964102</v>
      </c>
      <c r="H1185">
        <v>1.5543141428276499</v>
      </c>
      <c r="I1185">
        <v>-2.9874402252756602</v>
      </c>
      <c r="J1185">
        <v>1.8686566224689301</v>
      </c>
      <c r="K1185">
        <v>62.079698092926797</v>
      </c>
      <c r="L1185">
        <v>59.461189287384101</v>
      </c>
      <c r="M1185">
        <v>55.931821315525497</v>
      </c>
      <c r="N1185">
        <v>0.85382445650636396</v>
      </c>
      <c r="O1185">
        <v>7.3787659094570701</v>
      </c>
      <c r="P1185">
        <v>26.1328998171103</v>
      </c>
      <c r="Q1185">
        <v>-2.9924776916618E-2</v>
      </c>
    </row>
    <row r="1186" spans="1:17" hidden="1" x14ac:dyDescent="0.3">
      <c r="A1186" t="s">
        <v>2532</v>
      </c>
      <c r="B1186" t="s">
        <v>2533</v>
      </c>
      <c r="C1186" t="s">
        <v>3159</v>
      </c>
      <c r="D1186" t="s">
        <v>1912</v>
      </c>
      <c r="E1186">
        <v>1901.74004447999</v>
      </c>
      <c r="F1186">
        <v>656.2</v>
      </c>
      <c r="G1186">
        <v>-12.6669612085289</v>
      </c>
      <c r="H1186">
        <v>2.0224418902130301</v>
      </c>
      <c r="I1186">
        <v>-6.6187628980690798</v>
      </c>
      <c r="J1186">
        <v>1.36926170019862</v>
      </c>
      <c r="K1186">
        <v>652.09309671399603</v>
      </c>
      <c r="L1186">
        <v>645.93493219256004</v>
      </c>
      <c r="M1186">
        <v>47.051146121007697</v>
      </c>
      <c r="N1186">
        <v>0.49653220659772601</v>
      </c>
      <c r="O1186">
        <v>39.439195367266002</v>
      </c>
      <c r="P1186">
        <v>26.192307692307601</v>
      </c>
      <c r="Q1186">
        <v>0.14898712306788101</v>
      </c>
    </row>
    <row r="1187" spans="1:17" hidden="1" x14ac:dyDescent="0.3">
      <c r="A1187" t="s">
        <v>2534</v>
      </c>
      <c r="B1187" t="s">
        <v>2535</v>
      </c>
      <c r="C1187" t="s">
        <v>3159</v>
      </c>
      <c r="D1187" t="s">
        <v>740</v>
      </c>
      <c r="E1187">
        <v>1901.11000107</v>
      </c>
      <c r="F1187">
        <v>796.07</v>
      </c>
      <c r="G1187">
        <v>35.261392657166603</v>
      </c>
      <c r="H1187">
        <v>0.44738006534650698</v>
      </c>
      <c r="I1187">
        <v>13.043649614824499</v>
      </c>
      <c r="J1187">
        <v>0.21000506478006001</v>
      </c>
      <c r="K1187">
        <v>778.46697216600001</v>
      </c>
      <c r="L1187">
        <v>683.22278974679705</v>
      </c>
      <c r="M1187">
        <v>43.078312623575101</v>
      </c>
      <c r="N1187">
        <v>0.83142385035051503</v>
      </c>
      <c r="O1187">
        <v>4.2245028703505803</v>
      </c>
      <c r="P1187">
        <v>79.476947356555002</v>
      </c>
      <c r="Q1187">
        <v>-3.6227040049000002E-5</v>
      </c>
    </row>
    <row r="1188" spans="1:17" hidden="1" x14ac:dyDescent="0.3">
      <c r="A1188" t="s">
        <v>2536</v>
      </c>
      <c r="B1188" t="s">
        <v>2537</v>
      </c>
      <c r="C1188" t="s">
        <v>3159</v>
      </c>
      <c r="D1188" t="s">
        <v>1958</v>
      </c>
      <c r="E1188">
        <v>1895.0021902999999</v>
      </c>
      <c r="F1188">
        <v>168.5</v>
      </c>
      <c r="G1188">
        <v>-33.938964783461998</v>
      </c>
      <c r="H1188">
        <v>0.30874902991966402</v>
      </c>
      <c r="I1188">
        <v>-12.1201130364341</v>
      </c>
      <c r="J1188">
        <v>1.4923671427903999</v>
      </c>
      <c r="K1188">
        <v>166.66740843922199</v>
      </c>
      <c r="L1188">
        <v>169.755177508625</v>
      </c>
      <c r="M1188">
        <v>59.3366777093119</v>
      </c>
      <c r="N1188">
        <v>0.79615733329109295</v>
      </c>
      <c r="O1188">
        <v>29.258160237388701</v>
      </c>
      <c r="P1188">
        <v>13.697705802968899</v>
      </c>
      <c r="Q1188">
        <v>-5.1887594763077999E-2</v>
      </c>
    </row>
    <row r="1189" spans="1:17" hidden="1" x14ac:dyDescent="0.3">
      <c r="A1189" t="s">
        <v>2538</v>
      </c>
      <c r="B1189" t="s">
        <v>2539</v>
      </c>
      <c r="C1189" t="s">
        <v>3159</v>
      </c>
      <c r="D1189" t="s">
        <v>769</v>
      </c>
      <c r="E1189">
        <v>1893.8590850000001</v>
      </c>
      <c r="F1189">
        <v>308.14999999999998</v>
      </c>
      <c r="G1189">
        <v>243.71407411627999</v>
      </c>
      <c r="H1189">
        <v>-10.7826623426211</v>
      </c>
      <c r="I1189">
        <v>12.770668302601999</v>
      </c>
      <c r="J1189">
        <v>-3.7379200962152499</v>
      </c>
      <c r="K1189">
        <v>327.18261626448498</v>
      </c>
      <c r="L1189">
        <v>266.30103267665697</v>
      </c>
      <c r="M1189">
        <v>36.001416748549197</v>
      </c>
      <c r="N1189">
        <v>0.39726298232034302</v>
      </c>
      <c r="O1189">
        <v>44.4101898426091</v>
      </c>
      <c r="P1189">
        <v>300.55894969452697</v>
      </c>
      <c r="Q1189">
        <v>0.111786322882292</v>
      </c>
    </row>
    <row r="1190" spans="1:17" hidden="1" x14ac:dyDescent="0.3">
      <c r="A1190" t="s">
        <v>2540</v>
      </c>
      <c r="B1190" t="s">
        <v>2541</v>
      </c>
      <c r="C1190" t="s">
        <v>3159</v>
      </c>
      <c r="D1190" t="s">
        <v>78</v>
      </c>
      <c r="E1190">
        <v>1888.45141023</v>
      </c>
      <c r="F1190">
        <v>33.369999999999997</v>
      </c>
      <c r="G1190">
        <v>-25.302598161029</v>
      </c>
      <c r="H1190">
        <v>-9.7431021491914205</v>
      </c>
      <c r="I1190">
        <v>-21.968375680706401</v>
      </c>
      <c r="J1190">
        <v>-2.9201353727464401</v>
      </c>
      <c r="K1190">
        <v>37.268075097636498</v>
      </c>
      <c r="L1190">
        <v>36.915410372481197</v>
      </c>
      <c r="M1190">
        <v>37.1987886856136</v>
      </c>
      <c r="N1190">
        <v>0.41171852943433102</v>
      </c>
      <c r="O1190">
        <v>45.6397962241534</v>
      </c>
      <c r="P1190">
        <v>15.8680555555555</v>
      </c>
    </row>
    <row r="1191" spans="1:17" hidden="1" x14ac:dyDescent="0.3">
      <c r="A1191" t="s">
        <v>2542</v>
      </c>
      <c r="B1191" t="s">
        <v>2543</v>
      </c>
      <c r="C1191" t="s">
        <v>3159</v>
      </c>
      <c r="D1191" t="s">
        <v>250</v>
      </c>
      <c r="E1191">
        <v>1887.7270128749999</v>
      </c>
      <c r="F1191">
        <v>826.25</v>
      </c>
      <c r="G1191">
        <v>26.4053241694128</v>
      </c>
      <c r="H1191">
        <v>4.4910326684977102</v>
      </c>
      <c r="I1191">
        <v>56.695340193029899</v>
      </c>
      <c r="J1191">
        <v>-3.4474828579252499</v>
      </c>
      <c r="K1191">
        <v>796.81130849929104</v>
      </c>
      <c r="L1191">
        <v>664.44506133040397</v>
      </c>
      <c r="M1191">
        <v>42.7844569476161</v>
      </c>
      <c r="N1191">
        <v>0.69797740703238098</v>
      </c>
      <c r="O1191">
        <v>14.735249621785099</v>
      </c>
      <c r="P1191">
        <v>78.055771054219406</v>
      </c>
      <c r="Q1191">
        <v>5.6943467453045002E-2</v>
      </c>
    </row>
    <row r="1192" spans="1:17" hidden="1" x14ac:dyDescent="0.3">
      <c r="A1192" t="s">
        <v>2544</v>
      </c>
      <c r="B1192" t="s">
        <v>2545</v>
      </c>
      <c r="C1192" t="s">
        <v>3159</v>
      </c>
      <c r="D1192" t="s">
        <v>378</v>
      </c>
      <c r="E1192">
        <v>1881.70688548</v>
      </c>
      <c r="F1192">
        <v>1496.9</v>
      </c>
      <c r="G1192">
        <v>32.2445902229382</v>
      </c>
      <c r="H1192">
        <v>5.6285529090713897</v>
      </c>
      <c r="I1192">
        <v>76.862374069514004</v>
      </c>
      <c r="J1192">
        <v>3.4240427719654201</v>
      </c>
      <c r="K1192">
        <v>1370.41555782049</v>
      </c>
      <c r="L1192">
        <v>1111.8471430961299</v>
      </c>
      <c r="M1192">
        <v>46.241072113382501</v>
      </c>
      <c r="N1192">
        <v>0.94907485850190099</v>
      </c>
      <c r="O1192">
        <v>9.0253189925846709</v>
      </c>
      <c r="P1192">
        <v>113.90397256358899</v>
      </c>
      <c r="Q1192">
        <v>3.2380430060139E-2</v>
      </c>
    </row>
    <row r="1193" spans="1:17" hidden="1" x14ac:dyDescent="0.3">
      <c r="A1193" t="s">
        <v>2546</v>
      </c>
      <c r="B1193" t="s">
        <v>2547</v>
      </c>
      <c r="C1193" t="s">
        <v>3159</v>
      </c>
      <c r="D1193" t="s">
        <v>54</v>
      </c>
      <c r="E1193">
        <v>1878.31094957</v>
      </c>
      <c r="F1193">
        <v>901.2</v>
      </c>
      <c r="G1193">
        <v>116.50855880887801</v>
      </c>
      <c r="H1193">
        <v>2.1462325809414899</v>
      </c>
      <c r="I1193">
        <v>56.914140327164901</v>
      </c>
      <c r="J1193">
        <v>11.2431423658666</v>
      </c>
      <c r="K1193">
        <v>784.85173935988701</v>
      </c>
      <c r="L1193">
        <v>612.80392286532697</v>
      </c>
      <c r="M1193">
        <v>69.275826383000094</v>
      </c>
      <c r="N1193">
        <v>0.68347892636591301</v>
      </c>
      <c r="O1193">
        <v>3.0847758544163302</v>
      </c>
      <c r="P1193">
        <v>189.21694480102599</v>
      </c>
      <c r="Q1193">
        <v>8.9852700368479005E-2</v>
      </c>
    </row>
    <row r="1194" spans="1:17" hidden="1" x14ac:dyDescent="0.3">
      <c r="A1194" t="s">
        <v>2548</v>
      </c>
      <c r="B1194" t="s">
        <v>2549</v>
      </c>
      <c r="C1194" t="s">
        <v>3159</v>
      </c>
      <c r="D1194" t="s">
        <v>257</v>
      </c>
      <c r="E1194">
        <v>1877.4923515200001</v>
      </c>
      <c r="F1194">
        <v>435</v>
      </c>
      <c r="G1194">
        <v>135.133164084112</v>
      </c>
      <c r="H1194">
        <v>11.5744238320415</v>
      </c>
      <c r="I1194">
        <v>35.555123992120897</v>
      </c>
      <c r="J1194">
        <v>-3.28820910276107</v>
      </c>
      <c r="K1194">
        <v>433.81444108226901</v>
      </c>
      <c r="L1194">
        <v>358.43273151851599</v>
      </c>
      <c r="M1194">
        <v>37.620478814329601</v>
      </c>
      <c r="N1194">
        <v>1.0471392168809099</v>
      </c>
      <c r="O1194">
        <v>14.954022988505701</v>
      </c>
      <c r="P1194">
        <v>182.28423101881799</v>
      </c>
      <c r="Q1194">
        <v>0.25500506696456099</v>
      </c>
    </row>
    <row r="1195" spans="1:17" hidden="1" x14ac:dyDescent="0.3">
      <c r="A1195" t="s">
        <v>2550</v>
      </c>
      <c r="B1195" t="s">
        <v>2551</v>
      </c>
      <c r="C1195" t="s">
        <v>3159</v>
      </c>
      <c r="D1195" t="s">
        <v>206</v>
      </c>
      <c r="E1195">
        <v>1863.411374</v>
      </c>
      <c r="F1195">
        <v>434.05</v>
      </c>
      <c r="G1195">
        <v>-43.334836377553003</v>
      </c>
      <c r="H1195">
        <v>5.2338302813484798</v>
      </c>
      <c r="I1195">
        <v>-4.30566441471034</v>
      </c>
      <c r="J1195">
        <v>3.09727701774688</v>
      </c>
      <c r="K1195">
        <v>422.17317035858702</v>
      </c>
      <c r="L1195">
        <v>421.05682253720801</v>
      </c>
      <c r="M1195">
        <v>52.082430277254701</v>
      </c>
      <c r="N1195">
        <v>0.77395596414179402</v>
      </c>
      <c r="O1195">
        <v>25.4118189148715</v>
      </c>
      <c r="P1195">
        <v>21.5145576707726</v>
      </c>
      <c r="Q1195">
        <v>-6.4039544783839998E-3</v>
      </c>
    </row>
    <row r="1196" spans="1:17" hidden="1" x14ac:dyDescent="0.3">
      <c r="A1196" t="s">
        <v>2552</v>
      </c>
      <c r="B1196" t="s">
        <v>2553</v>
      </c>
      <c r="C1196" t="s">
        <v>3159</v>
      </c>
      <c r="D1196" t="s">
        <v>206</v>
      </c>
      <c r="E1196">
        <v>1855.9672711200001</v>
      </c>
      <c r="F1196">
        <v>1560.6</v>
      </c>
      <c r="G1196">
        <v>178.366232702822</v>
      </c>
      <c r="H1196">
        <v>32.227643342910397</v>
      </c>
      <c r="I1196">
        <v>82.762604408686997</v>
      </c>
      <c r="J1196">
        <v>0.8329750140619</v>
      </c>
      <c r="K1196">
        <v>1233.8548787494799</v>
      </c>
      <c r="L1196">
        <v>918.33860155876005</v>
      </c>
      <c r="M1196">
        <v>58.883363179951701</v>
      </c>
      <c r="N1196">
        <v>0.97830319428591495</v>
      </c>
      <c r="O1196">
        <v>15.4684095860566</v>
      </c>
      <c r="P1196">
        <v>212.12</v>
      </c>
      <c r="Q1196">
        <v>0.19842741106029499</v>
      </c>
    </row>
    <row r="1197" spans="1:17" hidden="1" x14ac:dyDescent="0.3">
      <c r="A1197" t="s">
        <v>2554</v>
      </c>
      <c r="B1197" t="s">
        <v>2555</v>
      </c>
      <c r="C1197" t="s">
        <v>3159</v>
      </c>
      <c r="D1197" t="s">
        <v>410</v>
      </c>
      <c r="E1197">
        <v>1852.8795367799901</v>
      </c>
      <c r="F1197">
        <v>3474.15</v>
      </c>
      <c r="G1197">
        <v>230.50843056927599</v>
      </c>
      <c r="H1197">
        <v>-78.571738109311795</v>
      </c>
      <c r="I1197">
        <v>131.84123218958899</v>
      </c>
      <c r="J1197">
        <v>5.8465743231801204</v>
      </c>
      <c r="K1197">
        <v>3543.1782310918202</v>
      </c>
      <c r="L1197">
        <v>2436.8783899220398</v>
      </c>
      <c r="M1197">
        <v>37.342302152864903</v>
      </c>
      <c r="N1197">
        <v>0.63256505322471901</v>
      </c>
      <c r="O1197">
        <v>38.599369629981403</v>
      </c>
      <c r="P1197">
        <v>287.56693440428302</v>
      </c>
      <c r="Q1197">
        <v>0.233071402395091</v>
      </c>
    </row>
    <row r="1198" spans="1:17" hidden="1" x14ac:dyDescent="0.3">
      <c r="A1198" t="s">
        <v>2556</v>
      </c>
      <c r="B1198" t="s">
        <v>2557</v>
      </c>
      <c r="C1198" t="s">
        <v>3159</v>
      </c>
      <c r="D1198" t="s">
        <v>378</v>
      </c>
      <c r="E1198">
        <v>1846.610566848</v>
      </c>
      <c r="F1198">
        <v>90.68</v>
      </c>
      <c r="G1198">
        <v>-5.7086860888994098</v>
      </c>
      <c r="H1198">
        <v>4.9493129277114196</v>
      </c>
      <c r="I1198">
        <v>2.2776421248798302</v>
      </c>
      <c r="J1198">
        <v>3.7626479565000399</v>
      </c>
      <c r="K1198">
        <v>86.208591594755404</v>
      </c>
      <c r="L1198">
        <v>80.855439235033202</v>
      </c>
      <c r="M1198">
        <v>61.1446985135102</v>
      </c>
      <c r="N1198">
        <v>0.70197031811195099</v>
      </c>
      <c r="O1198">
        <v>18.548742831936401</v>
      </c>
      <c r="P1198">
        <v>42.578616352201202</v>
      </c>
      <c r="Q1198">
        <v>5.4985053743147001E-2</v>
      </c>
    </row>
    <row r="1199" spans="1:17" hidden="1" x14ac:dyDescent="0.3">
      <c r="A1199" t="s">
        <v>2558</v>
      </c>
      <c r="B1199" t="s">
        <v>2559</v>
      </c>
      <c r="C1199" t="s">
        <v>3159</v>
      </c>
      <c r="D1199" t="s">
        <v>257</v>
      </c>
      <c r="E1199">
        <v>1841.6</v>
      </c>
      <c r="F1199">
        <v>575.5</v>
      </c>
      <c r="G1199">
        <v>44.3257823232139</v>
      </c>
      <c r="H1199">
        <v>-11.206646995467899</v>
      </c>
      <c r="I1199">
        <v>16.7309517691195</v>
      </c>
      <c r="J1199">
        <v>0.22218955004503499</v>
      </c>
      <c r="K1199">
        <v>586.265140917248</v>
      </c>
      <c r="L1199">
        <v>497.179907860257</v>
      </c>
      <c r="M1199">
        <v>39.540505980686397</v>
      </c>
      <c r="N1199">
        <v>0.51372913668520104</v>
      </c>
      <c r="O1199">
        <v>13.987836663770601</v>
      </c>
      <c r="P1199">
        <v>101.294158796782</v>
      </c>
      <c r="Q1199">
        <v>0.156595832249973</v>
      </c>
    </row>
    <row r="1200" spans="1:17" hidden="1" x14ac:dyDescent="0.3">
      <c r="A1200" t="s">
        <v>2560</v>
      </c>
      <c r="B1200" t="s">
        <v>2561</v>
      </c>
      <c r="C1200" t="s">
        <v>3159</v>
      </c>
      <c r="D1200" t="s">
        <v>257</v>
      </c>
      <c r="E1200">
        <v>1839.0566770799901</v>
      </c>
      <c r="F1200">
        <v>1352.4</v>
      </c>
      <c r="G1200">
        <v>-4.6589912586153002</v>
      </c>
      <c r="H1200">
        <v>-1.14698324667591</v>
      </c>
      <c r="I1200">
        <v>-18.115744880163899</v>
      </c>
      <c r="J1200">
        <v>3.6308515177598202</v>
      </c>
      <c r="K1200">
        <v>1348.4096321151801</v>
      </c>
      <c r="L1200">
        <v>1351.5225117080099</v>
      </c>
      <c r="M1200">
        <v>63.7203060044491</v>
      </c>
      <c r="N1200">
        <v>0.66424030313670701</v>
      </c>
      <c r="O1200">
        <v>30.878438331854401</v>
      </c>
      <c r="P1200">
        <v>32.328767123287598</v>
      </c>
      <c r="Q1200">
        <v>7.6745367785312005E-2</v>
      </c>
    </row>
    <row r="1201" spans="1:17" hidden="1" x14ac:dyDescent="0.3">
      <c r="A1201" t="s">
        <v>2562</v>
      </c>
      <c r="B1201" t="s">
        <v>2563</v>
      </c>
      <c r="C1201" t="s">
        <v>3159</v>
      </c>
      <c r="D1201" t="s">
        <v>239</v>
      </c>
      <c r="E1201">
        <v>1837.2857984</v>
      </c>
      <c r="F1201">
        <v>1700.8</v>
      </c>
      <c r="G1201">
        <v>151.73104555220499</v>
      </c>
      <c r="H1201">
        <v>2.8052396517980802</v>
      </c>
      <c r="I1201">
        <v>38.634369981604003</v>
      </c>
      <c r="J1201">
        <v>-4.2109256254520302</v>
      </c>
      <c r="K1201">
        <v>1434.7047547023201</v>
      </c>
      <c r="L1201">
        <v>1160.70818326734</v>
      </c>
      <c r="M1201">
        <v>68.494091175672395</v>
      </c>
      <c r="N1201">
        <v>0.94328286494722702</v>
      </c>
      <c r="O1201">
        <v>2.0255174035747898</v>
      </c>
      <c r="P1201">
        <v>206.257315206626</v>
      </c>
    </row>
    <row r="1202" spans="1:17" x14ac:dyDescent="0.3">
      <c r="A1202" t="s">
        <v>2564</v>
      </c>
      <c r="B1202" t="s">
        <v>2565</v>
      </c>
      <c r="C1202" t="s">
        <v>3147</v>
      </c>
      <c r="D1202" t="s">
        <v>121</v>
      </c>
      <c r="E1202">
        <v>1836.0375387199999</v>
      </c>
      <c r="F1202">
        <v>7.48</v>
      </c>
      <c r="G1202">
        <v>-67.377146353800001</v>
      </c>
      <c r="H1202">
        <v>-16.682493164005798</v>
      </c>
      <c r="I1202">
        <v>-70.097281596140505</v>
      </c>
      <c r="J1202">
        <v>1.35410444366205</v>
      </c>
      <c r="K1202">
        <v>9.9673043832262795</v>
      </c>
      <c r="L1202">
        <v>13.9839753513027</v>
      </c>
      <c r="M1202">
        <v>9.1756697177179092</v>
      </c>
      <c r="N1202">
        <v>6.2518963116625498E-2</v>
      </c>
      <c r="O1202">
        <v>262.96791443850202</v>
      </c>
      <c r="P1202">
        <v>11.4754098360655</v>
      </c>
      <c r="Q1202">
        <v>1.0341931577206E-2</v>
      </c>
    </row>
    <row r="1203" spans="1:17" hidden="1" x14ac:dyDescent="0.3">
      <c r="A1203" t="s">
        <v>2566</v>
      </c>
      <c r="B1203" t="s">
        <v>2567</v>
      </c>
      <c r="C1203" t="s">
        <v>3159</v>
      </c>
      <c r="D1203" t="s">
        <v>2568</v>
      </c>
      <c r="E1203">
        <v>1833.6658259999999</v>
      </c>
      <c r="F1203">
        <v>660.75</v>
      </c>
      <c r="G1203">
        <v>-12.575571803671499</v>
      </c>
      <c r="H1203">
        <v>-1.8787847241081701</v>
      </c>
      <c r="I1203">
        <v>9.4511376056312706</v>
      </c>
      <c r="J1203">
        <v>5.0426290338259898</v>
      </c>
      <c r="K1203">
        <v>662.00895943117996</v>
      </c>
      <c r="L1203">
        <v>591.21134176405099</v>
      </c>
      <c r="M1203">
        <v>45.040622817093798</v>
      </c>
      <c r="N1203">
        <v>0.125775792305237</v>
      </c>
      <c r="O1203">
        <v>27.794173287930299</v>
      </c>
      <c r="P1203">
        <v>40.585106382978701</v>
      </c>
      <c r="Q1203">
        <v>0.11341445072615999</v>
      </c>
    </row>
    <row r="1204" spans="1:17" hidden="1" x14ac:dyDescent="0.3">
      <c r="A1204" t="s">
        <v>2569</v>
      </c>
      <c r="B1204" t="s">
        <v>2570</v>
      </c>
      <c r="C1204" t="s">
        <v>3159</v>
      </c>
      <c r="D1204" t="s">
        <v>490</v>
      </c>
      <c r="E1204">
        <v>1833.1643543499999</v>
      </c>
      <c r="F1204">
        <v>5959</v>
      </c>
      <c r="G1204">
        <v>-35.462425833126197</v>
      </c>
      <c r="H1204">
        <v>4.1510371853607397</v>
      </c>
      <c r="I1204">
        <v>4.4008974814344501</v>
      </c>
      <c r="J1204">
        <v>1.2348217848927201</v>
      </c>
      <c r="K1204">
        <v>5848.0531392299799</v>
      </c>
      <c r="L1204">
        <v>5791.0105149206702</v>
      </c>
      <c r="M1204">
        <v>44.383736452594597</v>
      </c>
      <c r="N1204">
        <v>0.72527915392365505</v>
      </c>
      <c r="O1204">
        <v>12.4349723107904</v>
      </c>
      <c r="P1204">
        <v>33.490143369175598</v>
      </c>
      <c r="Q1204">
        <v>-7.1184894897250994E-2</v>
      </c>
    </row>
    <row r="1205" spans="1:17" hidden="1" x14ac:dyDescent="0.3">
      <c r="A1205" t="s">
        <v>2571</v>
      </c>
      <c r="B1205" t="s">
        <v>2572</v>
      </c>
      <c r="C1205" t="s">
        <v>3159</v>
      </c>
      <c r="D1205" t="s">
        <v>220</v>
      </c>
      <c r="E1205">
        <v>1831.40107109</v>
      </c>
      <c r="F1205">
        <v>1035.7</v>
      </c>
      <c r="G1205">
        <v>141.049563901288</v>
      </c>
      <c r="H1205">
        <v>8.6345948811995097</v>
      </c>
      <c r="I1205">
        <v>41.920421737563899</v>
      </c>
      <c r="J1205">
        <v>-6.5868046472470398</v>
      </c>
      <c r="K1205">
        <v>965.33376908979403</v>
      </c>
      <c r="L1205">
        <v>752.96686268664803</v>
      </c>
      <c r="M1205">
        <v>47.394644491635603</v>
      </c>
      <c r="N1205">
        <v>0.69618158873267799</v>
      </c>
      <c r="O1205">
        <v>10.3553152457275</v>
      </c>
      <c r="P1205">
        <v>186.89750692520701</v>
      </c>
      <c r="Q1205">
        <v>0.180378781397452</v>
      </c>
    </row>
    <row r="1206" spans="1:17" hidden="1" x14ac:dyDescent="0.3">
      <c r="A1206" t="s">
        <v>2573</v>
      </c>
      <c r="B1206" t="s">
        <v>2574</v>
      </c>
      <c r="C1206" t="s">
        <v>3159</v>
      </c>
      <c r="D1206" t="s">
        <v>62</v>
      </c>
      <c r="E1206">
        <v>1827.8031542799999</v>
      </c>
      <c r="F1206">
        <v>18.77</v>
      </c>
      <c r="G1206">
        <v>-20.365208151552899</v>
      </c>
      <c r="H1206">
        <v>-11.839617572098801</v>
      </c>
      <c r="I1206">
        <v>-3.2957544613919598</v>
      </c>
      <c r="J1206">
        <v>-4.1267642223151899</v>
      </c>
      <c r="K1206">
        <v>19.417447520197801</v>
      </c>
      <c r="L1206">
        <v>18.5161384134787</v>
      </c>
      <c r="M1206">
        <v>44.505915269347902</v>
      </c>
      <c r="N1206">
        <v>0.53114460651073103</v>
      </c>
      <c r="O1206">
        <v>49.440596696856701</v>
      </c>
      <c r="P1206">
        <v>34.071428571428498</v>
      </c>
      <c r="Q1206">
        <v>2.6607904403573E-2</v>
      </c>
    </row>
    <row r="1207" spans="1:17" hidden="1" x14ac:dyDescent="0.3">
      <c r="A1207" t="s">
        <v>2575</v>
      </c>
      <c r="B1207" t="s">
        <v>2576</v>
      </c>
      <c r="C1207" t="s">
        <v>3159</v>
      </c>
      <c r="D1207" t="s">
        <v>274</v>
      </c>
      <c r="E1207">
        <v>1823.1231138999999</v>
      </c>
      <c r="F1207">
        <v>55.55</v>
      </c>
      <c r="G1207">
        <v>28.662550531628099</v>
      </c>
      <c r="H1207">
        <v>-12.1884496581046</v>
      </c>
      <c r="I1207">
        <v>-18.044852612691901</v>
      </c>
      <c r="J1207">
        <v>-4.8007598845973698</v>
      </c>
      <c r="K1207">
        <v>61.100461996417302</v>
      </c>
      <c r="L1207">
        <v>59.890718739120601</v>
      </c>
      <c r="M1207">
        <v>18.097093486535702</v>
      </c>
      <c r="N1207">
        <v>0.74617140279344496</v>
      </c>
      <c r="O1207">
        <v>72.637263726372595</v>
      </c>
      <c r="P1207">
        <v>56.545019022121899</v>
      </c>
      <c r="Q1207">
        <v>7.1927968611199997E-4</v>
      </c>
    </row>
    <row r="1208" spans="1:17" hidden="1" x14ac:dyDescent="0.3">
      <c r="A1208" t="s">
        <v>2577</v>
      </c>
      <c r="B1208" t="s">
        <v>2578</v>
      </c>
      <c r="C1208" t="s">
        <v>3159</v>
      </c>
      <c r="D1208" t="s">
        <v>127</v>
      </c>
      <c r="E1208">
        <v>1812.2213300000001</v>
      </c>
      <c r="F1208">
        <v>47.02</v>
      </c>
      <c r="G1208">
        <v>262.78039496851397</v>
      </c>
      <c r="H1208">
        <v>23.6214634066401</v>
      </c>
      <c r="I1208">
        <v>46.134767277322503</v>
      </c>
      <c r="J1208">
        <v>7.9969615865191903</v>
      </c>
      <c r="K1208">
        <v>35.402489035776398</v>
      </c>
      <c r="L1208">
        <v>27.914113160350201</v>
      </c>
      <c r="M1208">
        <v>82.905441445609895</v>
      </c>
      <c r="N1208">
        <v>1.8072934456548999</v>
      </c>
      <c r="O1208">
        <v>0</v>
      </c>
      <c r="P1208">
        <v>301.88034188034197</v>
      </c>
      <c r="Q1208">
        <v>0.12168363718912099</v>
      </c>
    </row>
    <row r="1209" spans="1:17" hidden="1" x14ac:dyDescent="0.3">
      <c r="A1209" t="s">
        <v>2579</v>
      </c>
      <c r="B1209" t="s">
        <v>2580</v>
      </c>
      <c r="C1209" t="s">
        <v>3159</v>
      </c>
      <c r="D1209" t="s">
        <v>274</v>
      </c>
      <c r="E1209">
        <v>1804.5149334079999</v>
      </c>
      <c r="F1209">
        <v>77.459999999999994</v>
      </c>
      <c r="G1209">
        <v>-42.925400767925296</v>
      </c>
      <c r="H1209">
        <v>-5.2887588934166097</v>
      </c>
      <c r="I1209">
        <v>-1.9916368842163501</v>
      </c>
      <c r="J1209">
        <v>-4.9657414137560396</v>
      </c>
      <c r="K1209">
        <v>74.740668851805395</v>
      </c>
      <c r="L1209">
        <v>77.038006827604505</v>
      </c>
      <c r="M1209">
        <v>44.997099028838399</v>
      </c>
      <c r="N1209">
        <v>1.00085078776764</v>
      </c>
      <c r="O1209">
        <v>42.008778724502903</v>
      </c>
      <c r="P1209">
        <v>57.759674134419498</v>
      </c>
    </row>
    <row r="1210" spans="1:17" hidden="1" x14ac:dyDescent="0.3">
      <c r="A1210" t="s">
        <v>2581</v>
      </c>
      <c r="B1210" t="s">
        <v>2582</v>
      </c>
      <c r="C1210" t="s">
        <v>3159</v>
      </c>
      <c r="D1210" t="s">
        <v>81</v>
      </c>
      <c r="E1210">
        <v>1804.1957729400001</v>
      </c>
      <c r="F1210">
        <v>270.37</v>
      </c>
      <c r="G1210">
        <v>109.39196521644701</v>
      </c>
      <c r="H1210">
        <v>38.039198403505999</v>
      </c>
      <c r="I1210">
        <v>130.75729126353099</v>
      </c>
      <c r="J1210">
        <v>18.030763116723602</v>
      </c>
      <c r="K1210">
        <v>174.462123815279</v>
      </c>
      <c r="L1210">
        <v>135.56166884503401</v>
      </c>
      <c r="M1210">
        <v>88.352798707050894</v>
      </c>
      <c r="N1210">
        <v>1.44094987604597</v>
      </c>
      <c r="O1210">
        <v>2.0453452675962498</v>
      </c>
      <c r="P1210">
        <v>190.564212788823</v>
      </c>
      <c r="Q1210">
        <v>0.11891991106137299</v>
      </c>
    </row>
    <row r="1211" spans="1:17" hidden="1" x14ac:dyDescent="0.3">
      <c r="A1211" t="s">
        <v>2583</v>
      </c>
      <c r="B1211" t="s">
        <v>2584</v>
      </c>
      <c r="C1211" t="s">
        <v>3159</v>
      </c>
      <c r="D1211" t="s">
        <v>1463</v>
      </c>
      <c r="E1211">
        <v>1800.4896006250001</v>
      </c>
      <c r="F1211">
        <v>254.35</v>
      </c>
      <c r="G1211">
        <v>28.758431737965299</v>
      </c>
      <c r="H1211">
        <v>-7.65463623664842</v>
      </c>
      <c r="I1211">
        <v>14.0354299334311</v>
      </c>
      <c r="J1211">
        <v>2.27455151795527</v>
      </c>
      <c r="K1211">
        <v>249.82571407698001</v>
      </c>
      <c r="L1211">
        <v>222.67835237202399</v>
      </c>
      <c r="M1211">
        <v>58.2816946132927</v>
      </c>
      <c r="N1211">
        <v>0.59434611734753096</v>
      </c>
      <c r="O1211">
        <v>15.840377432671501</v>
      </c>
      <c r="P1211">
        <v>75.2929014472777</v>
      </c>
      <c r="Q1211">
        <v>0.20767211155989401</v>
      </c>
    </row>
    <row r="1212" spans="1:17" hidden="1" x14ac:dyDescent="0.3">
      <c r="A1212" t="s">
        <v>2585</v>
      </c>
      <c r="B1212" t="s">
        <v>2586</v>
      </c>
      <c r="C1212" t="s">
        <v>3159</v>
      </c>
      <c r="D1212" t="s">
        <v>135</v>
      </c>
      <c r="E1212">
        <v>1800.2554224</v>
      </c>
      <c r="F1212">
        <v>2587.6</v>
      </c>
      <c r="G1212">
        <v>228.67538721014199</v>
      </c>
      <c r="H1212">
        <v>31.237148641107801</v>
      </c>
      <c r="I1212">
        <v>177.19499103144699</v>
      </c>
      <c r="J1212">
        <v>3.3152132562396299</v>
      </c>
      <c r="K1212">
        <v>2095.2044983829801</v>
      </c>
      <c r="L1212">
        <v>1534.0628325256901</v>
      </c>
      <c r="M1212">
        <v>73.215511819679705</v>
      </c>
      <c r="N1212">
        <v>0.90122167470160097</v>
      </c>
      <c r="O1212">
        <v>1.0202504251043401</v>
      </c>
      <c r="P1212">
        <v>356.56815174239</v>
      </c>
      <c r="Q1212">
        <v>0.23809040289157199</v>
      </c>
    </row>
    <row r="1213" spans="1:17" hidden="1" x14ac:dyDescent="0.3">
      <c r="A1213" t="s">
        <v>2587</v>
      </c>
      <c r="B1213" t="s">
        <v>2588</v>
      </c>
      <c r="C1213" t="s">
        <v>3159</v>
      </c>
      <c r="D1213" t="s">
        <v>521</v>
      </c>
      <c r="E1213">
        <v>1792.93490068499</v>
      </c>
      <c r="F1213">
        <v>891.05</v>
      </c>
      <c r="G1213">
        <v>36.889635578090697</v>
      </c>
      <c r="H1213">
        <v>-3.4771772878894001</v>
      </c>
      <c r="I1213">
        <v>23.001414624042098</v>
      </c>
      <c r="J1213">
        <v>-1.70409307872918E-2</v>
      </c>
      <c r="K1213">
        <v>884.54386478422805</v>
      </c>
      <c r="L1213">
        <v>756.40777188746404</v>
      </c>
      <c r="M1213">
        <v>44.4119690868704</v>
      </c>
      <c r="N1213">
        <v>1.2608634709062201</v>
      </c>
      <c r="O1213">
        <v>12.114920599292899</v>
      </c>
      <c r="P1213">
        <v>122.76249999999899</v>
      </c>
      <c r="Q1213">
        <v>0.193030839479783</v>
      </c>
    </row>
    <row r="1214" spans="1:17" hidden="1" x14ac:dyDescent="0.3">
      <c r="A1214" t="s">
        <v>2589</v>
      </c>
      <c r="B1214" t="s">
        <v>2590</v>
      </c>
      <c r="C1214" t="s">
        <v>3159</v>
      </c>
      <c r="D1214" t="s">
        <v>206</v>
      </c>
      <c r="E1214">
        <v>1791.39056655999</v>
      </c>
      <c r="F1214">
        <v>791.9</v>
      </c>
      <c r="G1214">
        <v>36.078433478562097</v>
      </c>
      <c r="H1214">
        <v>-0.824439587085673</v>
      </c>
      <c r="I1214">
        <v>-1.42130784696331</v>
      </c>
      <c r="J1214">
        <v>1.7954663604337999</v>
      </c>
      <c r="K1214">
        <v>782.36553160745598</v>
      </c>
      <c r="L1214">
        <v>692.51857089546604</v>
      </c>
      <c r="M1214">
        <v>47.282344752077499</v>
      </c>
      <c r="N1214">
        <v>0.73068705082598295</v>
      </c>
      <c r="O1214">
        <v>9.4835206465462907</v>
      </c>
      <c r="P1214">
        <v>71.369833369400496</v>
      </c>
      <c r="Q1214">
        <v>8.6258144154454999E-2</v>
      </c>
    </row>
    <row r="1215" spans="1:17" hidden="1" x14ac:dyDescent="0.3">
      <c r="A1215" t="s">
        <v>2591</v>
      </c>
      <c r="B1215" t="s">
        <v>2592</v>
      </c>
      <c r="C1215" t="s">
        <v>3159</v>
      </c>
      <c r="D1215" t="s">
        <v>257</v>
      </c>
      <c r="E1215">
        <v>1791.3038919749999</v>
      </c>
      <c r="F1215">
        <v>497.25</v>
      </c>
      <c r="G1215">
        <v>2.4913786752284199</v>
      </c>
      <c r="H1215">
        <v>27.4753091699815</v>
      </c>
      <c r="I1215">
        <v>37.1088278489392</v>
      </c>
      <c r="J1215">
        <v>-3.4828888812871499</v>
      </c>
      <c r="K1215">
        <v>444.32067494805102</v>
      </c>
      <c r="L1215">
        <v>387.55562842933301</v>
      </c>
      <c r="M1215">
        <v>51.350073029952497</v>
      </c>
      <c r="N1215">
        <v>0.75337519723189705</v>
      </c>
      <c r="O1215">
        <v>17.647058823529399</v>
      </c>
      <c r="P1215">
        <v>63.380975850172398</v>
      </c>
      <c r="Q1215">
        <v>8.9754379226573006E-2</v>
      </c>
    </row>
    <row r="1216" spans="1:17" hidden="1" x14ac:dyDescent="0.3">
      <c r="A1216" t="s">
        <v>2593</v>
      </c>
      <c r="B1216" t="s">
        <v>2594</v>
      </c>
      <c r="C1216" t="s">
        <v>3159</v>
      </c>
      <c r="D1216" t="s">
        <v>138</v>
      </c>
      <c r="E1216">
        <v>1789.6996128000001</v>
      </c>
      <c r="F1216">
        <v>105.6</v>
      </c>
      <c r="G1216">
        <v>9.5352639256154497</v>
      </c>
      <c r="H1216">
        <v>-2.05637394161336</v>
      </c>
      <c r="I1216">
        <v>14.0806180287326</v>
      </c>
      <c r="J1216">
        <v>-1.0827186610310899</v>
      </c>
      <c r="K1216">
        <v>104.960117082178</v>
      </c>
      <c r="L1216">
        <v>93.721151183224706</v>
      </c>
      <c r="M1216">
        <v>39.525678999183498</v>
      </c>
      <c r="N1216">
        <v>1.29757551897139</v>
      </c>
      <c r="O1216">
        <v>17.660984848484802</v>
      </c>
      <c r="P1216">
        <v>50.835594915012102</v>
      </c>
      <c r="Q1216">
        <v>5.6846443782137997E-2</v>
      </c>
    </row>
    <row r="1217" spans="1:17" hidden="1" x14ac:dyDescent="0.3">
      <c r="A1217" t="s">
        <v>2595</v>
      </c>
      <c r="B1217" t="s">
        <v>2596</v>
      </c>
      <c r="C1217" t="s">
        <v>3159</v>
      </c>
      <c r="D1217" t="s">
        <v>490</v>
      </c>
      <c r="E1217">
        <v>1789.36063592</v>
      </c>
      <c r="F1217">
        <v>531.70000000000005</v>
      </c>
      <c r="G1217">
        <v>12.343077434688899</v>
      </c>
      <c r="H1217">
        <v>-5.4679750907219704</v>
      </c>
      <c r="I1217">
        <v>41.927131946407002</v>
      </c>
      <c r="J1217">
        <v>-1.4747363983229</v>
      </c>
      <c r="K1217">
        <v>477.67997911881002</v>
      </c>
      <c r="L1217">
        <v>410.14499781848701</v>
      </c>
      <c r="M1217">
        <v>60.5661484579948</v>
      </c>
      <c r="N1217">
        <v>0.59471136229772004</v>
      </c>
      <c r="O1217">
        <v>6.2253150272709901</v>
      </c>
      <c r="P1217">
        <v>81.467576791808895</v>
      </c>
      <c r="Q1217">
        <v>-0.101248762300977</v>
      </c>
    </row>
    <row r="1218" spans="1:17" hidden="1" x14ac:dyDescent="0.3">
      <c r="A1218" t="s">
        <v>2597</v>
      </c>
      <c r="B1218" t="s">
        <v>2598</v>
      </c>
      <c r="C1218" t="s">
        <v>3159</v>
      </c>
      <c r="D1218" t="s">
        <v>220</v>
      </c>
      <c r="E1218">
        <v>1788.2031234000001</v>
      </c>
      <c r="F1218">
        <v>1179.6500000000001</v>
      </c>
      <c r="G1218">
        <v>71.765120834877607</v>
      </c>
      <c r="H1218">
        <v>3.7572720897250198</v>
      </c>
      <c r="I1218">
        <v>6.4070354287331401</v>
      </c>
      <c r="J1218">
        <v>22.409064624568501</v>
      </c>
      <c r="K1218">
        <v>1125.6494860278999</v>
      </c>
      <c r="L1218">
        <v>1012.27580990683</v>
      </c>
      <c r="M1218">
        <v>59.753317739049798</v>
      </c>
      <c r="N1218">
        <v>2.3651598235522</v>
      </c>
      <c r="O1218">
        <v>26.5417708642393</v>
      </c>
      <c r="P1218">
        <v>143.88050444490301</v>
      </c>
      <c r="Q1218">
        <v>0.146606039026382</v>
      </c>
    </row>
    <row r="1219" spans="1:17" hidden="1" x14ac:dyDescent="0.3">
      <c r="A1219" t="s">
        <v>2599</v>
      </c>
      <c r="B1219" t="s">
        <v>2600</v>
      </c>
      <c r="C1219" t="s">
        <v>3159</v>
      </c>
      <c r="D1219" t="s">
        <v>220</v>
      </c>
      <c r="E1219">
        <v>1785.9647562949999</v>
      </c>
      <c r="F1219">
        <v>80.650000000000006</v>
      </c>
      <c r="G1219">
        <v>140.35697080791601</v>
      </c>
      <c r="H1219">
        <v>-0.25532022158310103</v>
      </c>
      <c r="I1219">
        <v>77.135113619905894</v>
      </c>
      <c r="J1219">
        <v>-5.5993839284309699</v>
      </c>
      <c r="K1219">
        <v>77.622418091705399</v>
      </c>
      <c r="L1219">
        <v>57.8480408118401</v>
      </c>
      <c r="M1219">
        <v>51.406717817904699</v>
      </c>
      <c r="N1219">
        <v>0.46408011256690102</v>
      </c>
      <c r="O1219">
        <v>23.9181649101053</v>
      </c>
      <c r="P1219">
        <v>252.954048140043</v>
      </c>
      <c r="Q1219">
        <v>0.13321592990353601</v>
      </c>
    </row>
    <row r="1220" spans="1:17" hidden="1" x14ac:dyDescent="0.3">
      <c r="A1220" t="s">
        <v>2601</v>
      </c>
      <c r="B1220" t="s">
        <v>2602</v>
      </c>
      <c r="C1220" t="s">
        <v>3159</v>
      </c>
      <c r="D1220" t="s">
        <v>86</v>
      </c>
      <c r="E1220">
        <v>1784.5745280000001</v>
      </c>
      <c r="F1220">
        <v>325.60000000000002</v>
      </c>
      <c r="G1220">
        <v>-47.309522785385298</v>
      </c>
      <c r="H1220">
        <v>-5.3429507567470704</v>
      </c>
      <c r="I1220">
        <v>-10.644773467460301</v>
      </c>
      <c r="J1220">
        <v>3.4342512775562102</v>
      </c>
      <c r="K1220">
        <v>335.39077453298199</v>
      </c>
      <c r="L1220">
        <v>342.36970512847199</v>
      </c>
      <c r="M1220">
        <v>45.233193021687498</v>
      </c>
      <c r="N1220">
        <v>1.3629357901699699</v>
      </c>
      <c r="O1220">
        <v>36.363636363636303</v>
      </c>
      <c r="P1220">
        <v>15.440524729657801</v>
      </c>
      <c r="Q1220">
        <v>7.2481647969191002E-2</v>
      </c>
    </row>
    <row r="1221" spans="1:17" hidden="1" x14ac:dyDescent="0.3">
      <c r="A1221" t="s">
        <v>2603</v>
      </c>
      <c r="B1221" t="s">
        <v>2604</v>
      </c>
      <c r="C1221" t="s">
        <v>3159</v>
      </c>
      <c r="D1221" t="s">
        <v>206</v>
      </c>
      <c r="E1221">
        <v>1784.2031999999999</v>
      </c>
      <c r="F1221">
        <v>1429.65</v>
      </c>
      <c r="G1221">
        <v>46.692140976516598</v>
      </c>
      <c r="H1221">
        <v>9.44368642822886</v>
      </c>
      <c r="I1221">
        <v>31.096880182208601</v>
      </c>
      <c r="J1221">
        <v>10.2768219537415</v>
      </c>
      <c r="K1221">
        <v>1255.3123244646099</v>
      </c>
      <c r="L1221">
        <v>1084.8645380755599</v>
      </c>
      <c r="M1221">
        <v>72.158630524635399</v>
      </c>
      <c r="N1221">
        <v>0.97445872117784604</v>
      </c>
      <c r="O1221">
        <v>4.9207848074703504</v>
      </c>
      <c r="P1221">
        <v>90.887242138994594</v>
      </c>
      <c r="Q1221">
        <v>6.3569109451415001E-2</v>
      </c>
    </row>
    <row r="1222" spans="1:17" hidden="1" x14ac:dyDescent="0.3">
      <c r="A1222" t="s">
        <v>2605</v>
      </c>
      <c r="B1222" t="s">
        <v>2606</v>
      </c>
      <c r="C1222" t="s">
        <v>3159</v>
      </c>
      <c r="D1222" t="s">
        <v>257</v>
      </c>
      <c r="E1222">
        <v>1782.8317294650001</v>
      </c>
      <c r="F1222">
        <v>582.95000000000005</v>
      </c>
      <c r="G1222">
        <v>-66.706915048350098</v>
      </c>
      <c r="H1222">
        <v>-18.0146096676485</v>
      </c>
      <c r="I1222">
        <v>-34.5078995555237</v>
      </c>
      <c r="J1222">
        <v>-3.6503421567098502</v>
      </c>
      <c r="K1222">
        <v>656.10459006970996</v>
      </c>
      <c r="L1222">
        <v>759.577885428988</v>
      </c>
      <c r="M1222">
        <v>18.516611955859801</v>
      </c>
      <c r="N1222">
        <v>1.2337144737408201</v>
      </c>
      <c r="O1222">
        <v>97.272493352774603</v>
      </c>
      <c r="P1222">
        <v>1.70984907964757</v>
      </c>
    </row>
    <row r="1223" spans="1:17" hidden="1" x14ac:dyDescent="0.3">
      <c r="A1223" t="s">
        <v>2607</v>
      </c>
      <c r="B1223" t="s">
        <v>2608</v>
      </c>
      <c r="C1223" t="s">
        <v>3159</v>
      </c>
      <c r="D1223" t="s">
        <v>274</v>
      </c>
      <c r="E1223">
        <v>1782.3701372400001</v>
      </c>
      <c r="F1223">
        <v>1191.5999999999999</v>
      </c>
      <c r="G1223">
        <v>-12.068941886446099</v>
      </c>
      <c r="H1223">
        <v>-8.0267607473484492</v>
      </c>
      <c r="I1223">
        <v>21.923372682735899</v>
      </c>
      <c r="J1223">
        <v>0.10779683228341801</v>
      </c>
      <c r="K1223">
        <v>1195.64508016133</v>
      </c>
      <c r="L1223">
        <v>1031.9290175819499</v>
      </c>
      <c r="M1223">
        <v>30.598736942788499</v>
      </c>
      <c r="N1223">
        <v>0.36928884391408001</v>
      </c>
      <c r="O1223">
        <v>12.546156428331599</v>
      </c>
      <c r="P1223">
        <v>53.497359268324097</v>
      </c>
      <c r="Q1223">
        <v>0.140928338588515</v>
      </c>
    </row>
    <row r="1224" spans="1:17" hidden="1" x14ac:dyDescent="0.3">
      <c r="A1224" t="s">
        <v>2609</v>
      </c>
      <c r="B1224" t="s">
        <v>2610</v>
      </c>
      <c r="C1224" t="s">
        <v>3159</v>
      </c>
      <c r="D1224" t="s">
        <v>345</v>
      </c>
      <c r="E1224">
        <v>1773.3948680000001</v>
      </c>
      <c r="F1224">
        <v>1354.35</v>
      </c>
      <c r="G1224">
        <v>357.88178221762797</v>
      </c>
      <c r="H1224">
        <v>-13.2737083080613</v>
      </c>
      <c r="I1224">
        <v>150.54683989787401</v>
      </c>
      <c r="J1224">
        <v>-5.17153569713442</v>
      </c>
      <c r="K1224">
        <v>1304.6151475414599</v>
      </c>
      <c r="L1224">
        <v>892.21093155102596</v>
      </c>
      <c r="M1224">
        <v>32.027355998745499</v>
      </c>
      <c r="N1224">
        <v>2.1960294470115702</v>
      </c>
      <c r="O1224">
        <v>19.607191641746901</v>
      </c>
      <c r="P1224">
        <v>445.88875453446099</v>
      </c>
      <c r="Q1224">
        <v>0.22062231470463201</v>
      </c>
    </row>
    <row r="1225" spans="1:17" hidden="1" x14ac:dyDescent="0.3">
      <c r="A1225" t="s">
        <v>2611</v>
      </c>
      <c r="B1225" t="s">
        <v>2612</v>
      </c>
      <c r="C1225" t="s">
        <v>3159</v>
      </c>
      <c r="D1225" t="s">
        <v>2487</v>
      </c>
      <c r="E1225">
        <v>1773.1712497999999</v>
      </c>
      <c r="F1225">
        <v>1120.8499999999999</v>
      </c>
      <c r="G1225">
        <v>-32.184206123242902</v>
      </c>
      <c r="H1225">
        <v>4.5450677714354999</v>
      </c>
      <c r="I1225">
        <v>-17.9130479926474</v>
      </c>
      <c r="J1225">
        <v>0.71584403341467095</v>
      </c>
      <c r="K1225">
        <v>1136.67368413196</v>
      </c>
      <c r="L1225">
        <v>1139.5273646840999</v>
      </c>
      <c r="M1225">
        <v>43.328181235881097</v>
      </c>
      <c r="N1225">
        <v>0.95671234818237605</v>
      </c>
      <c r="O1225">
        <v>29.450863184190499</v>
      </c>
      <c r="P1225">
        <v>19.774524471040799</v>
      </c>
      <c r="Q1225">
        <v>0.103170625679224</v>
      </c>
    </row>
    <row r="1226" spans="1:17" hidden="1" x14ac:dyDescent="0.3">
      <c r="A1226" t="s">
        <v>2613</v>
      </c>
      <c r="B1226" t="s">
        <v>2614</v>
      </c>
      <c r="C1226" t="s">
        <v>3159</v>
      </c>
      <c r="D1226" t="s">
        <v>124</v>
      </c>
      <c r="E1226">
        <v>1770.8277339399999</v>
      </c>
      <c r="F1226">
        <v>795.4</v>
      </c>
      <c r="G1226">
        <v>0.64004363030165801</v>
      </c>
      <c r="H1226">
        <v>22.093704364854499</v>
      </c>
      <c r="I1226">
        <v>37.826568782806902</v>
      </c>
      <c r="J1226">
        <v>5.8817406647518302</v>
      </c>
      <c r="K1226">
        <v>684.17814522024605</v>
      </c>
      <c r="L1226">
        <v>610.87371923465901</v>
      </c>
      <c r="M1226">
        <v>68.808062698644406</v>
      </c>
      <c r="N1226">
        <v>3.0070690314075299</v>
      </c>
      <c r="O1226">
        <v>6.48101584108624</v>
      </c>
      <c r="P1226">
        <v>59.318978467701498</v>
      </c>
      <c r="Q1226">
        <v>-7.1415579321974995E-2</v>
      </c>
    </row>
    <row r="1227" spans="1:17" hidden="1" x14ac:dyDescent="0.3">
      <c r="A1227" t="s">
        <v>2615</v>
      </c>
      <c r="B1227" t="s">
        <v>2616</v>
      </c>
      <c r="C1227" t="s">
        <v>3159</v>
      </c>
      <c r="D1227" t="s">
        <v>65</v>
      </c>
      <c r="E1227">
        <v>1765.3979241249999</v>
      </c>
      <c r="F1227">
        <v>396.25</v>
      </c>
      <c r="G1227">
        <v>130.49195131760999</v>
      </c>
      <c r="H1227">
        <v>15.5957521914609</v>
      </c>
      <c r="I1227">
        <v>31.9583014850833</v>
      </c>
      <c r="J1227">
        <v>-1.92598335050938</v>
      </c>
      <c r="K1227">
        <v>355.51949100069402</v>
      </c>
      <c r="L1227">
        <v>290.51602998085599</v>
      </c>
      <c r="M1227">
        <v>49.755264256711399</v>
      </c>
      <c r="N1227">
        <v>1.5948627280703001</v>
      </c>
      <c r="O1227">
        <v>12.0883280757097</v>
      </c>
      <c r="P1227">
        <v>178.951073565645</v>
      </c>
      <c r="Q1227">
        <v>0.100383231765357</v>
      </c>
    </row>
    <row r="1228" spans="1:17" hidden="1" x14ac:dyDescent="0.3">
      <c r="A1228" t="s">
        <v>2617</v>
      </c>
      <c r="B1228" t="s">
        <v>2618</v>
      </c>
      <c r="C1228" t="s">
        <v>3159</v>
      </c>
      <c r="D1228" t="s">
        <v>54</v>
      </c>
      <c r="E1228">
        <v>1763.2060291499999</v>
      </c>
      <c r="F1228">
        <v>674.3</v>
      </c>
      <c r="G1228">
        <v>38.388446304181102</v>
      </c>
      <c r="H1228">
        <v>-1.3310721100032199</v>
      </c>
      <c r="I1228">
        <v>24.9094323244571</v>
      </c>
      <c r="J1228">
        <v>2.5623596031367102</v>
      </c>
      <c r="K1228">
        <v>628.46579150093601</v>
      </c>
      <c r="L1228">
        <v>530.33129396540596</v>
      </c>
      <c r="M1228">
        <v>44.749057604680402</v>
      </c>
      <c r="N1228">
        <v>0.53372047607276896</v>
      </c>
      <c r="O1228">
        <v>7.5263235948390896</v>
      </c>
      <c r="P1228">
        <v>81.263440860214999</v>
      </c>
      <c r="Q1228">
        <v>5.9251382282605E-2</v>
      </c>
    </row>
    <row r="1229" spans="1:17" x14ac:dyDescent="0.3">
      <c r="A1229" t="s">
        <v>2619</v>
      </c>
      <c r="B1229" t="s">
        <v>2620</v>
      </c>
      <c r="C1229" t="s">
        <v>3158</v>
      </c>
      <c r="D1229" t="s">
        <v>490</v>
      </c>
      <c r="E1229">
        <v>1763.0545488820001</v>
      </c>
      <c r="F1229">
        <v>105.26</v>
      </c>
      <c r="G1229">
        <v>-65.648884707615395</v>
      </c>
      <c r="H1229">
        <v>-5.1190380830745603</v>
      </c>
      <c r="I1229">
        <v>-15.903075074575</v>
      </c>
      <c r="J1229">
        <v>3.8666188834002102</v>
      </c>
      <c r="K1229">
        <v>106.936542976742</v>
      </c>
      <c r="L1229">
        <v>115.443881713759</v>
      </c>
      <c r="M1229">
        <v>47.926006641250403</v>
      </c>
      <c r="N1229">
        <v>0.60914835341061901</v>
      </c>
      <c r="O1229">
        <v>70.055101653049505</v>
      </c>
      <c r="P1229">
        <v>31.6572858036272</v>
      </c>
      <c r="Q1229">
        <v>-6.9675434110925999E-2</v>
      </c>
    </row>
    <row r="1230" spans="1:17" hidden="1" x14ac:dyDescent="0.3">
      <c r="A1230" t="s">
        <v>2621</v>
      </c>
      <c r="B1230" t="s">
        <v>2622</v>
      </c>
      <c r="C1230" t="s">
        <v>3159</v>
      </c>
      <c r="D1230" t="s">
        <v>756</v>
      </c>
      <c r="E1230">
        <v>1762.170730029</v>
      </c>
      <c r="F1230">
        <v>8.73</v>
      </c>
      <c r="G1230">
        <v>-65.607749802075901</v>
      </c>
      <c r="H1230">
        <v>16.522475780093501</v>
      </c>
      <c r="I1230">
        <v>-61.677125783882701</v>
      </c>
      <c r="J1230">
        <v>1.35410444366205</v>
      </c>
      <c r="K1230">
        <v>10.724243812616001</v>
      </c>
      <c r="L1230">
        <v>16.0134185233285</v>
      </c>
      <c r="M1230">
        <v>96.787885048035704</v>
      </c>
      <c r="N1230">
        <v>0.41484957788587601</v>
      </c>
      <c r="O1230">
        <v>162.88659793814401</v>
      </c>
      <c r="P1230">
        <v>28.3823529411764</v>
      </c>
      <c r="Q1230">
        <v>-1.1503914388424999E-2</v>
      </c>
    </row>
    <row r="1231" spans="1:17" hidden="1" x14ac:dyDescent="0.3">
      <c r="A1231" t="s">
        <v>2623</v>
      </c>
      <c r="B1231" t="s">
        <v>2624</v>
      </c>
      <c r="C1231" t="s">
        <v>3159</v>
      </c>
      <c r="D1231" t="s">
        <v>199</v>
      </c>
      <c r="E1231">
        <v>1761.6818894799901</v>
      </c>
      <c r="F1231">
        <v>2893.4</v>
      </c>
      <c r="G1231">
        <v>66.533699998202493</v>
      </c>
      <c r="H1231">
        <v>-11.911278405936899</v>
      </c>
      <c r="I1231">
        <v>31.981402796763799</v>
      </c>
      <c r="J1231">
        <v>-0.83526965888039795</v>
      </c>
      <c r="K1231">
        <v>2718.5326061221599</v>
      </c>
      <c r="L1231">
        <v>2145.4239714680398</v>
      </c>
      <c r="M1231">
        <v>46.8014782413468</v>
      </c>
      <c r="N1231">
        <v>0.35790236153155103</v>
      </c>
      <c r="O1231">
        <v>19.202322527130701</v>
      </c>
      <c r="P1231">
        <v>114.13558318531599</v>
      </c>
      <c r="Q1231">
        <v>0.14305006986961</v>
      </c>
    </row>
    <row r="1232" spans="1:17" hidden="1" x14ac:dyDescent="0.3">
      <c r="A1232" t="s">
        <v>2625</v>
      </c>
      <c r="B1232" t="s">
        <v>2626</v>
      </c>
      <c r="C1232" t="s">
        <v>3159</v>
      </c>
      <c r="D1232" t="s">
        <v>274</v>
      </c>
      <c r="E1232">
        <v>1751.8368</v>
      </c>
      <c r="F1232">
        <v>318.39999999999998</v>
      </c>
      <c r="G1232">
        <v>106.08630047795501</v>
      </c>
      <c r="H1232">
        <v>-0.17777300451380501</v>
      </c>
      <c r="I1232">
        <v>75.502081741044293</v>
      </c>
      <c r="J1232">
        <v>1.6521436593483201</v>
      </c>
      <c r="K1232">
        <v>303.44145937461599</v>
      </c>
      <c r="L1232">
        <v>231.03411945401601</v>
      </c>
      <c r="M1232">
        <v>45.0432805641546</v>
      </c>
      <c r="N1232">
        <v>0.29930156630987298</v>
      </c>
      <c r="O1232">
        <v>13.0496231155778</v>
      </c>
      <c r="P1232">
        <v>189.981785063752</v>
      </c>
    </row>
    <row r="1233" spans="1:17" hidden="1" x14ac:dyDescent="0.3">
      <c r="A1233" t="s">
        <v>2627</v>
      </c>
      <c r="B1233" t="s">
        <v>2628</v>
      </c>
      <c r="C1233" t="s">
        <v>3159</v>
      </c>
      <c r="D1233" t="s">
        <v>257</v>
      </c>
      <c r="E1233">
        <v>1751.7594477499999</v>
      </c>
      <c r="F1233">
        <v>557.75</v>
      </c>
      <c r="G1233">
        <v>19.8690417747097</v>
      </c>
      <c r="H1233">
        <v>-16.487465866761902</v>
      </c>
      <c r="I1233">
        <v>47.6139907119382</v>
      </c>
      <c r="J1233">
        <v>-1.30478568413621</v>
      </c>
      <c r="K1233">
        <v>585.00341868157398</v>
      </c>
      <c r="L1233">
        <v>487.614855534387</v>
      </c>
      <c r="M1233">
        <v>33.2685901002733</v>
      </c>
      <c r="N1233">
        <v>0.424401075561879</v>
      </c>
      <c r="O1233">
        <v>33.8592559390408</v>
      </c>
      <c r="P1233">
        <v>87.038900067069093</v>
      </c>
      <c r="Q1233">
        <v>0.114191802638944</v>
      </c>
    </row>
    <row r="1234" spans="1:17" hidden="1" x14ac:dyDescent="0.3">
      <c r="A1234" t="s">
        <v>2629</v>
      </c>
      <c r="B1234" t="s">
        <v>2630</v>
      </c>
      <c r="C1234" t="s">
        <v>3159</v>
      </c>
      <c r="D1234" t="s">
        <v>138</v>
      </c>
      <c r="E1234">
        <v>1744.4705942200001</v>
      </c>
      <c r="F1234">
        <v>56.51</v>
      </c>
      <c r="G1234">
        <v>54.7284846366152</v>
      </c>
      <c r="H1234">
        <v>3.97812913148144</v>
      </c>
      <c r="I1234">
        <v>1.15166858789794</v>
      </c>
      <c r="J1234">
        <v>-3.0278222400549102</v>
      </c>
      <c r="K1234">
        <v>61.031321666441599</v>
      </c>
      <c r="L1234">
        <v>55.7540036823194</v>
      </c>
      <c r="M1234">
        <v>37.390209285138198</v>
      </c>
      <c r="N1234">
        <v>0.435213088628225</v>
      </c>
      <c r="O1234">
        <v>38.435675101751897</v>
      </c>
      <c r="P1234">
        <v>100.746003552397</v>
      </c>
      <c r="Q1234">
        <v>0.14162391359986201</v>
      </c>
    </row>
    <row r="1235" spans="1:17" hidden="1" x14ac:dyDescent="0.3">
      <c r="A1235" t="s">
        <v>2631</v>
      </c>
      <c r="B1235" t="s">
        <v>2632</v>
      </c>
      <c r="C1235" t="s">
        <v>3159</v>
      </c>
      <c r="D1235" t="s">
        <v>441</v>
      </c>
      <c r="E1235">
        <v>1742.2380000000001</v>
      </c>
      <c r="F1235">
        <v>1153.8</v>
      </c>
      <c r="G1235">
        <v>-10.7395952392536</v>
      </c>
      <c r="H1235">
        <v>-5.7247085708252801</v>
      </c>
      <c r="I1235">
        <v>-25.0183971304354</v>
      </c>
      <c r="J1235">
        <v>-1.30486959371408</v>
      </c>
      <c r="K1235">
        <v>1232.19769143798</v>
      </c>
      <c r="L1235">
        <v>1233.9121678215399</v>
      </c>
      <c r="M1235">
        <v>27.4991120879695</v>
      </c>
      <c r="N1235">
        <v>0.38556207668992798</v>
      </c>
      <c r="O1235">
        <v>39.105564222568901</v>
      </c>
      <c r="P1235">
        <v>23.4076688592972</v>
      </c>
      <c r="Q1235">
        <v>5.6844947861879998E-2</v>
      </c>
    </row>
    <row r="1236" spans="1:17" hidden="1" x14ac:dyDescent="0.3">
      <c r="A1236" t="s">
        <v>2633</v>
      </c>
      <c r="B1236" t="s">
        <v>2634</v>
      </c>
      <c r="C1236" t="s">
        <v>3159</v>
      </c>
      <c r="D1236" t="s">
        <v>274</v>
      </c>
      <c r="E1236">
        <v>1739.58</v>
      </c>
      <c r="F1236">
        <v>1445</v>
      </c>
      <c r="G1236">
        <v>-39.437696147571302</v>
      </c>
      <c r="H1236">
        <v>-0.820582570007101</v>
      </c>
      <c r="I1236">
        <v>-0.96593583637968705</v>
      </c>
      <c r="J1236">
        <v>-2.6067203672910102</v>
      </c>
      <c r="K1236">
        <v>1440.2049158437601</v>
      </c>
      <c r="L1236">
        <v>1425.2928286237</v>
      </c>
      <c r="M1236">
        <v>42.443904034399097</v>
      </c>
      <c r="N1236">
        <v>1.2869765162190101</v>
      </c>
      <c r="O1236">
        <v>23.1868512110726</v>
      </c>
      <c r="P1236">
        <v>22.348757461580799</v>
      </c>
      <c r="Q1236">
        <v>0.160630596691893</v>
      </c>
    </row>
    <row r="1237" spans="1:17" hidden="1" x14ac:dyDescent="0.3">
      <c r="A1237" t="s">
        <v>2635</v>
      </c>
      <c r="B1237" t="s">
        <v>2636</v>
      </c>
      <c r="C1237" t="s">
        <v>3159</v>
      </c>
      <c r="D1237" t="s">
        <v>51</v>
      </c>
      <c r="E1237">
        <v>1735.11289014</v>
      </c>
      <c r="F1237">
        <v>1655.85</v>
      </c>
      <c r="G1237">
        <v>-53.900898552449398</v>
      </c>
      <c r="H1237">
        <v>-4.6792281567586498</v>
      </c>
      <c r="I1237">
        <v>-21.960299539181602</v>
      </c>
      <c r="J1237">
        <v>-2.8713671744050799</v>
      </c>
      <c r="K1237">
        <v>1831.6642265952501</v>
      </c>
      <c r="L1237">
        <v>2008.1490453803001</v>
      </c>
      <c r="M1237">
        <v>36.802077134972102</v>
      </c>
      <c r="N1237">
        <v>1.3357618358859999</v>
      </c>
      <c r="O1237">
        <v>61.850409155418603</v>
      </c>
      <c r="P1237">
        <v>3.2228906274350799</v>
      </c>
      <c r="Q1237">
        <v>6.7682210018446001E-2</v>
      </c>
    </row>
    <row r="1238" spans="1:17" hidden="1" x14ac:dyDescent="0.3">
      <c r="A1238" t="s">
        <v>2637</v>
      </c>
      <c r="B1238" t="s">
        <v>2638</v>
      </c>
      <c r="C1238" t="s">
        <v>3159</v>
      </c>
      <c r="D1238" t="s">
        <v>257</v>
      </c>
      <c r="E1238">
        <v>1727.377998405</v>
      </c>
      <c r="F1238">
        <v>313.75</v>
      </c>
      <c r="G1238">
        <v>121.524730863385</v>
      </c>
      <c r="H1238">
        <v>-20.201159223646201</v>
      </c>
      <c r="I1238">
        <v>37.239846429382602</v>
      </c>
      <c r="J1238">
        <v>-6.8927152668219298</v>
      </c>
      <c r="K1238">
        <v>331.37653306968099</v>
      </c>
      <c r="L1238">
        <v>249.438695428947</v>
      </c>
      <c r="M1238">
        <v>21.117140024430999</v>
      </c>
      <c r="N1238">
        <v>0.50625668955649605</v>
      </c>
      <c r="O1238">
        <v>39.824701195219099</v>
      </c>
      <c r="P1238">
        <v>183.04014433919701</v>
      </c>
      <c r="Q1238">
        <v>0.14783125668813399</v>
      </c>
    </row>
    <row r="1239" spans="1:17" hidden="1" x14ac:dyDescent="0.3">
      <c r="A1239" t="s">
        <v>2639</v>
      </c>
      <c r="B1239" t="s">
        <v>2640</v>
      </c>
      <c r="C1239" t="s">
        <v>3159</v>
      </c>
      <c r="D1239" t="s">
        <v>21</v>
      </c>
      <c r="E1239">
        <v>1726.8799575549999</v>
      </c>
      <c r="F1239">
        <v>309.35000000000002</v>
      </c>
      <c r="G1239">
        <v>85.706721167567395</v>
      </c>
      <c r="H1239">
        <v>34.994867763227099</v>
      </c>
      <c r="I1239">
        <v>88.078682376979501</v>
      </c>
      <c r="J1239">
        <v>10.4635664102668</v>
      </c>
      <c r="K1239">
        <v>227.05537987100601</v>
      </c>
      <c r="L1239">
        <v>176.10061062094499</v>
      </c>
      <c r="M1239">
        <v>77.2752396561566</v>
      </c>
      <c r="N1239">
        <v>2.65772282822596</v>
      </c>
      <c r="O1239">
        <v>3.4103765960885601</v>
      </c>
      <c r="P1239">
        <v>179.954751131221</v>
      </c>
      <c r="Q1239">
        <v>0.13004157880949499</v>
      </c>
    </row>
    <row r="1240" spans="1:17" hidden="1" x14ac:dyDescent="0.3">
      <c r="A1240" t="s">
        <v>2641</v>
      </c>
      <c r="B1240" t="s">
        <v>2642</v>
      </c>
      <c r="C1240" t="s">
        <v>3159</v>
      </c>
      <c r="D1240" t="s">
        <v>185</v>
      </c>
      <c r="E1240">
        <v>1725.3276275400001</v>
      </c>
      <c r="F1240">
        <v>420.2</v>
      </c>
      <c r="G1240">
        <v>-37.005600596640598</v>
      </c>
      <c r="H1240">
        <v>-7.3457046046431698</v>
      </c>
      <c r="I1240">
        <v>-26.056995313878001</v>
      </c>
      <c r="J1240">
        <v>2.6011632671914602</v>
      </c>
      <c r="K1240">
        <v>442.07599169310203</v>
      </c>
      <c r="L1240">
        <v>485.683962272607</v>
      </c>
      <c r="M1240">
        <v>43.607083322081699</v>
      </c>
      <c r="N1240">
        <v>1.21122575204365</v>
      </c>
      <c r="O1240">
        <v>52.546406473108</v>
      </c>
      <c r="P1240">
        <v>4.0099009900990099</v>
      </c>
    </row>
    <row r="1241" spans="1:17" hidden="1" x14ac:dyDescent="0.3">
      <c r="A1241" t="s">
        <v>2643</v>
      </c>
      <c r="B1241" t="s">
        <v>2644</v>
      </c>
      <c r="C1241" t="s">
        <v>3159</v>
      </c>
      <c r="D1241" t="s">
        <v>138</v>
      </c>
      <c r="E1241">
        <v>1721.91551067</v>
      </c>
      <c r="F1241">
        <v>135.13</v>
      </c>
      <c r="G1241">
        <v>42.048707683467001</v>
      </c>
      <c r="H1241">
        <v>3.2995741680868398</v>
      </c>
      <c r="I1241">
        <v>25.290909125827302</v>
      </c>
      <c r="J1241">
        <v>3.29927905875781</v>
      </c>
      <c r="K1241">
        <v>131.72173793211499</v>
      </c>
      <c r="L1241">
        <v>114.471342843618</v>
      </c>
      <c r="M1241">
        <v>50.688554200016497</v>
      </c>
      <c r="N1241">
        <v>0.70397465489370104</v>
      </c>
      <c r="O1241">
        <v>11.7072448753052</v>
      </c>
      <c r="P1241">
        <v>104.27815570672701</v>
      </c>
      <c r="Q1241">
        <v>8.3590520897506002E-2</v>
      </c>
    </row>
    <row r="1242" spans="1:17" hidden="1" x14ac:dyDescent="0.3">
      <c r="A1242" t="s">
        <v>2645</v>
      </c>
      <c r="B1242" t="s">
        <v>2646</v>
      </c>
      <c r="C1242" t="s">
        <v>3159</v>
      </c>
      <c r="D1242" t="s">
        <v>46</v>
      </c>
      <c r="E1242">
        <v>1720.94906683</v>
      </c>
      <c r="F1242">
        <v>178.7</v>
      </c>
      <c r="G1242">
        <v>136.979471293258</v>
      </c>
      <c r="H1242">
        <v>-12.1145429044391</v>
      </c>
      <c r="I1242">
        <v>19.245345336981401</v>
      </c>
      <c r="J1242">
        <v>-6.1037902931800403</v>
      </c>
      <c r="K1242">
        <v>184.86953928307801</v>
      </c>
      <c r="L1242">
        <v>147.68971081516599</v>
      </c>
      <c r="M1242">
        <v>34.499790694085</v>
      </c>
      <c r="N1242">
        <v>0.282423313786547</v>
      </c>
      <c r="O1242">
        <v>27.532176832680399</v>
      </c>
      <c r="P1242">
        <v>162.79411764705799</v>
      </c>
      <c r="Q1242">
        <v>0.16300013737198801</v>
      </c>
    </row>
    <row r="1243" spans="1:17" hidden="1" x14ac:dyDescent="0.3">
      <c r="A1243" t="s">
        <v>2647</v>
      </c>
      <c r="B1243" t="s">
        <v>2648</v>
      </c>
      <c r="C1243" t="s">
        <v>3159</v>
      </c>
      <c r="D1243" t="s">
        <v>21</v>
      </c>
      <c r="E1243">
        <v>1717.44484992</v>
      </c>
      <c r="F1243">
        <v>1458.65</v>
      </c>
      <c r="G1243">
        <v>168.76982575876099</v>
      </c>
      <c r="H1243">
        <v>-6.0190844478491101</v>
      </c>
      <c r="I1243">
        <v>36.530267212502999</v>
      </c>
      <c r="J1243">
        <v>0.28769793084499601</v>
      </c>
      <c r="K1243">
        <v>1424.4837320904301</v>
      </c>
      <c r="L1243">
        <v>1075.5696610847001</v>
      </c>
      <c r="M1243">
        <v>37.719628279877298</v>
      </c>
      <c r="N1243">
        <v>0.49443822072200999</v>
      </c>
      <c r="O1243">
        <v>15.034449662359</v>
      </c>
      <c r="P1243">
        <v>250.090003600144</v>
      </c>
      <c r="Q1243">
        <v>0.14390281091645599</v>
      </c>
    </row>
    <row r="1244" spans="1:17" hidden="1" x14ac:dyDescent="0.3">
      <c r="A1244" t="s">
        <v>2649</v>
      </c>
      <c r="B1244" t="s">
        <v>2650</v>
      </c>
      <c r="C1244" t="s">
        <v>3159</v>
      </c>
      <c r="D1244" t="s">
        <v>127</v>
      </c>
      <c r="E1244">
        <v>1708.401897</v>
      </c>
      <c r="F1244">
        <v>615.9</v>
      </c>
      <c r="G1244">
        <v>75.033225813165501</v>
      </c>
      <c r="H1244">
        <v>20.522475780093501</v>
      </c>
      <c r="I1244">
        <v>-4.6797226945424901</v>
      </c>
      <c r="J1244">
        <v>11.728435994464199</v>
      </c>
      <c r="K1244">
        <v>534.37941110433599</v>
      </c>
      <c r="L1244">
        <v>490.77814234889098</v>
      </c>
      <c r="M1244">
        <v>79.663146014387195</v>
      </c>
      <c r="N1244">
        <v>2.32270780142021</v>
      </c>
      <c r="O1244">
        <v>8.5728202630297208</v>
      </c>
      <c r="P1244">
        <v>136.930178880553</v>
      </c>
      <c r="Q1244">
        <v>0.16344838944059301</v>
      </c>
    </row>
    <row r="1245" spans="1:17" hidden="1" x14ac:dyDescent="0.3">
      <c r="A1245" t="s">
        <v>2651</v>
      </c>
      <c r="B1245" t="s">
        <v>2652</v>
      </c>
      <c r="C1245" t="s">
        <v>3159</v>
      </c>
      <c r="D1245" t="s">
        <v>2252</v>
      </c>
      <c r="E1245">
        <v>1707.0028414399901</v>
      </c>
      <c r="F1245">
        <v>330.85</v>
      </c>
      <c r="G1245">
        <v>24.948625462103301</v>
      </c>
      <c r="H1245">
        <v>1.08744503196272</v>
      </c>
      <c r="I1245">
        <v>39.903047440471298</v>
      </c>
      <c r="J1245">
        <v>-3.6387831808045199</v>
      </c>
      <c r="K1245">
        <v>337.086894162666</v>
      </c>
      <c r="M1245">
        <v>45.158069062495102</v>
      </c>
      <c r="O1245">
        <v>25.963427535136699</v>
      </c>
      <c r="P1245">
        <v>58.301435406698502</v>
      </c>
    </row>
    <row r="1246" spans="1:17" hidden="1" x14ac:dyDescent="0.3">
      <c r="A1246" t="s">
        <v>2653</v>
      </c>
      <c r="B1246" t="s">
        <v>2654</v>
      </c>
      <c r="C1246" t="s">
        <v>3159</v>
      </c>
      <c r="D1246" t="s">
        <v>75</v>
      </c>
      <c r="E1246">
        <v>1704.57534192</v>
      </c>
      <c r="F1246">
        <v>308.55</v>
      </c>
      <c r="G1246">
        <v>80.091259552105797</v>
      </c>
      <c r="H1246">
        <v>28.313139401015398</v>
      </c>
      <c r="I1246">
        <v>87.436690791662997</v>
      </c>
      <c r="J1246">
        <v>-7.0534839438056096</v>
      </c>
      <c r="K1246">
        <v>250.77656815147299</v>
      </c>
      <c r="L1246">
        <v>188.26936229629999</v>
      </c>
      <c r="M1246">
        <v>48.505774473098903</v>
      </c>
      <c r="N1246">
        <v>0.42065117379964401</v>
      </c>
      <c r="O1246">
        <v>20.4342894182466</v>
      </c>
      <c r="P1246">
        <v>118.056537102473</v>
      </c>
      <c r="Q1246">
        <v>5.4725936140750997E-2</v>
      </c>
    </row>
    <row r="1247" spans="1:17" hidden="1" x14ac:dyDescent="0.3">
      <c r="A1247" t="s">
        <v>2655</v>
      </c>
      <c r="B1247" t="s">
        <v>2656</v>
      </c>
      <c r="C1247" t="s">
        <v>3159</v>
      </c>
      <c r="D1247" t="s">
        <v>635</v>
      </c>
      <c r="E1247">
        <v>1701.0937799999999</v>
      </c>
      <c r="F1247">
        <v>1508.75</v>
      </c>
      <c r="G1247">
        <v>57.597704728135199</v>
      </c>
      <c r="H1247">
        <v>7.0309800504781901</v>
      </c>
      <c r="I1247">
        <v>76.062900198686705</v>
      </c>
      <c r="J1247">
        <v>1.82015641348602</v>
      </c>
      <c r="K1247">
        <v>1259.29259293682</v>
      </c>
      <c r="L1247">
        <v>980.17038117439495</v>
      </c>
      <c r="M1247">
        <v>54.219977380712301</v>
      </c>
      <c r="N1247">
        <v>0.63922511650472003</v>
      </c>
      <c r="O1247">
        <v>3.7945318972659501</v>
      </c>
      <c r="P1247">
        <v>114.14377971755</v>
      </c>
    </row>
    <row r="1248" spans="1:17" hidden="1" x14ac:dyDescent="0.3">
      <c r="A1248" t="s">
        <v>2657</v>
      </c>
      <c r="B1248" t="s">
        <v>2658</v>
      </c>
      <c r="C1248" t="s">
        <v>3159</v>
      </c>
      <c r="D1248" t="s">
        <v>257</v>
      </c>
      <c r="E1248">
        <v>1699.5392725500001</v>
      </c>
      <c r="F1248">
        <v>2946.3</v>
      </c>
      <c r="G1248">
        <v>183.24860760612799</v>
      </c>
      <c r="H1248">
        <v>-3.3129631573862399</v>
      </c>
      <c r="I1248">
        <v>92.185845711746197</v>
      </c>
      <c r="J1248">
        <v>-9.2165740691876295E-3</v>
      </c>
      <c r="K1248">
        <v>2827.9195707327899</v>
      </c>
      <c r="L1248">
        <v>2121.17036919575</v>
      </c>
      <c r="M1248">
        <v>45.009116499564797</v>
      </c>
      <c r="N1248">
        <v>0.87617615756842104</v>
      </c>
      <c r="O1248">
        <v>18.759121610154999</v>
      </c>
      <c r="P1248">
        <v>261.066176470588</v>
      </c>
      <c r="Q1248">
        <v>0.17526860104025399</v>
      </c>
    </row>
    <row r="1249" spans="1:17" hidden="1" x14ac:dyDescent="0.3">
      <c r="A1249" t="s">
        <v>2659</v>
      </c>
      <c r="B1249" t="s">
        <v>2660</v>
      </c>
      <c r="C1249" t="s">
        <v>3159</v>
      </c>
      <c r="D1249" t="s">
        <v>21</v>
      </c>
      <c r="E1249">
        <v>1695.49234239</v>
      </c>
      <c r="F1249">
        <v>1112.6500000000001</v>
      </c>
      <c r="G1249">
        <v>56.931514441141204</v>
      </c>
      <c r="H1249">
        <v>5.1136355041894301</v>
      </c>
      <c r="I1249">
        <v>37.256122802416698</v>
      </c>
      <c r="J1249">
        <v>1.11579509114405</v>
      </c>
      <c r="K1249">
        <v>1081.9772337571801</v>
      </c>
      <c r="L1249">
        <v>916.01790679411499</v>
      </c>
      <c r="M1249">
        <v>50.8855444663104</v>
      </c>
      <c r="N1249">
        <v>1.0705803487988801</v>
      </c>
      <c r="O1249">
        <v>12.5151664944052</v>
      </c>
      <c r="P1249">
        <v>95.1503990178023</v>
      </c>
      <c r="Q1249">
        <v>9.1858864517023006E-2</v>
      </c>
    </row>
    <row r="1250" spans="1:17" hidden="1" x14ac:dyDescent="0.3">
      <c r="A1250" t="s">
        <v>2661</v>
      </c>
      <c r="B1250" t="s">
        <v>2662</v>
      </c>
      <c r="C1250" t="s">
        <v>3159</v>
      </c>
      <c r="D1250" t="s">
        <v>635</v>
      </c>
      <c r="E1250">
        <v>1692.3029750000001</v>
      </c>
      <c r="F1250">
        <v>64.52</v>
      </c>
      <c r="G1250">
        <v>6.5340715949178501</v>
      </c>
      <c r="H1250">
        <v>-1.3932277919049501</v>
      </c>
      <c r="I1250">
        <v>-6.6275910959490396</v>
      </c>
      <c r="J1250">
        <v>0.12069304631623</v>
      </c>
      <c r="K1250">
        <v>60.700459495448897</v>
      </c>
      <c r="L1250">
        <v>57.042644695037303</v>
      </c>
      <c r="M1250">
        <v>29.188193916460101</v>
      </c>
      <c r="N1250">
        <v>1.19000961406064</v>
      </c>
      <c r="O1250">
        <v>20.892746435213901</v>
      </c>
      <c r="P1250">
        <v>48.151549942594698</v>
      </c>
      <c r="Q1250">
        <v>7.1071011628524999E-2</v>
      </c>
    </row>
    <row r="1251" spans="1:17" hidden="1" x14ac:dyDescent="0.3">
      <c r="A1251" t="s">
        <v>2663</v>
      </c>
      <c r="B1251" t="s">
        <v>2664</v>
      </c>
      <c r="C1251" t="s">
        <v>3159</v>
      </c>
      <c r="D1251" t="s">
        <v>130</v>
      </c>
      <c r="E1251">
        <v>1691.0748306799901</v>
      </c>
      <c r="F1251">
        <v>16680</v>
      </c>
      <c r="G1251">
        <v>440.22308949525598</v>
      </c>
      <c r="H1251">
        <v>76.847861918456502</v>
      </c>
      <c r="I1251">
        <v>96.975998687161706</v>
      </c>
      <c r="J1251">
        <v>3.1793924991617199E-2</v>
      </c>
      <c r="K1251">
        <v>11662.7449650989</v>
      </c>
      <c r="L1251">
        <v>7361.7701102397796</v>
      </c>
      <c r="M1251">
        <v>68.700501363431201</v>
      </c>
      <c r="N1251">
        <v>1.7600855293836599</v>
      </c>
      <c r="O1251">
        <v>5.1729616306954203</v>
      </c>
      <c r="P1251">
        <v>531.507212357551</v>
      </c>
      <c r="Q1251">
        <v>0.16588463328738101</v>
      </c>
    </row>
    <row r="1252" spans="1:17" hidden="1" x14ac:dyDescent="0.3">
      <c r="A1252" t="s">
        <v>2665</v>
      </c>
      <c r="B1252" t="s">
        <v>2666</v>
      </c>
      <c r="C1252" t="s">
        <v>3159</v>
      </c>
      <c r="D1252" t="s">
        <v>713</v>
      </c>
      <c r="E1252">
        <v>1682.3780282160001</v>
      </c>
      <c r="F1252">
        <v>189.36</v>
      </c>
      <c r="G1252">
        <v>-4.9722723908134601</v>
      </c>
      <c r="H1252">
        <v>-7.1719581940238504</v>
      </c>
      <c r="I1252">
        <v>9.9821495875545292</v>
      </c>
      <c r="J1252">
        <v>-1.7792885733478001</v>
      </c>
      <c r="K1252">
        <v>192.316561229683</v>
      </c>
      <c r="M1252">
        <v>35.7104830708506</v>
      </c>
      <c r="N1252">
        <v>1.28191668448985</v>
      </c>
      <c r="O1252">
        <v>21.461765948457899</v>
      </c>
      <c r="P1252">
        <v>37.2173913043478</v>
      </c>
    </row>
    <row r="1253" spans="1:17" hidden="1" x14ac:dyDescent="0.3">
      <c r="A1253" t="s">
        <v>2667</v>
      </c>
      <c r="B1253" t="s">
        <v>2668</v>
      </c>
      <c r="C1253" t="s">
        <v>3159</v>
      </c>
      <c r="D1253" t="s">
        <v>75</v>
      </c>
      <c r="E1253">
        <v>1676.846662575</v>
      </c>
      <c r="F1253">
        <v>54555.55</v>
      </c>
      <c r="G1253">
        <v>189.53535364619901</v>
      </c>
      <c r="H1253">
        <v>0.723241076969665</v>
      </c>
      <c r="I1253">
        <v>91.204852108882093</v>
      </c>
      <c r="J1253">
        <v>-0.58431192675941102</v>
      </c>
      <c r="K1253">
        <v>52119.857451891199</v>
      </c>
      <c r="L1253">
        <v>37483.6955263052</v>
      </c>
      <c r="M1253">
        <v>47.317164528982197</v>
      </c>
      <c r="N1253">
        <v>0.55520763821159003</v>
      </c>
      <c r="O1253">
        <v>22.808770143459199</v>
      </c>
      <c r="P1253">
        <v>238.85434782608601</v>
      </c>
      <c r="Q1253">
        <v>9.8214147807065E-2</v>
      </c>
    </row>
    <row r="1254" spans="1:17" hidden="1" x14ac:dyDescent="0.3">
      <c r="A1254" t="s">
        <v>2669</v>
      </c>
      <c r="B1254" t="s">
        <v>2670</v>
      </c>
      <c r="C1254" t="s">
        <v>3159</v>
      </c>
      <c r="D1254" t="s">
        <v>490</v>
      </c>
      <c r="E1254">
        <v>1671.4280852299901</v>
      </c>
      <c r="F1254">
        <v>1283.6500000000001</v>
      </c>
      <c r="G1254">
        <v>-21.887997768607999</v>
      </c>
      <c r="H1254">
        <v>-11.819415487972201</v>
      </c>
      <c r="I1254">
        <v>-13.5181450548891</v>
      </c>
      <c r="J1254">
        <v>-2.8188278871650101</v>
      </c>
      <c r="K1254">
        <v>1352.85553619502</v>
      </c>
      <c r="L1254">
        <v>1318.9194887282799</v>
      </c>
      <c r="M1254">
        <v>29.412070293992699</v>
      </c>
      <c r="N1254">
        <v>0.68413953629559898</v>
      </c>
      <c r="O1254">
        <v>20.9831340318622</v>
      </c>
      <c r="P1254">
        <v>25.8665490023042</v>
      </c>
      <c r="Q1254">
        <v>-5.0782889531770001E-2</v>
      </c>
    </row>
    <row r="1255" spans="1:17" hidden="1" x14ac:dyDescent="0.3">
      <c r="A1255" t="s">
        <v>2671</v>
      </c>
      <c r="B1255" t="s">
        <v>2672</v>
      </c>
      <c r="C1255" t="s">
        <v>3159</v>
      </c>
      <c r="D1255" t="s">
        <v>378</v>
      </c>
      <c r="E1255">
        <v>1671.4259875</v>
      </c>
      <c r="F1255">
        <v>103.75</v>
      </c>
      <c r="G1255">
        <v>-2.6692457603282702</v>
      </c>
      <c r="H1255">
        <v>-5.3602469798640504</v>
      </c>
      <c r="I1255">
        <v>2.7139409228711502</v>
      </c>
      <c r="J1255">
        <v>-2.79632600491066</v>
      </c>
      <c r="K1255">
        <v>109.49845801660901</v>
      </c>
      <c r="L1255">
        <v>99.531016407120205</v>
      </c>
      <c r="M1255">
        <v>23.332099583316001</v>
      </c>
      <c r="N1255">
        <v>0.14862697968924701</v>
      </c>
      <c r="O1255">
        <v>29.156626506024001</v>
      </c>
      <c r="P1255">
        <v>43.598615916954998</v>
      </c>
      <c r="Q1255">
        <v>0.117704339954928</v>
      </c>
    </row>
    <row r="1256" spans="1:17" hidden="1" x14ac:dyDescent="0.3">
      <c r="A1256" t="s">
        <v>2673</v>
      </c>
      <c r="B1256" t="s">
        <v>2674</v>
      </c>
      <c r="C1256" t="s">
        <v>3159</v>
      </c>
      <c r="D1256" t="s">
        <v>54</v>
      </c>
      <c r="E1256">
        <v>1668.8100920750001</v>
      </c>
      <c r="F1256">
        <v>346.15</v>
      </c>
      <c r="G1256">
        <v>23.581124038949099</v>
      </c>
      <c r="H1256">
        <v>31.972778879716</v>
      </c>
      <c r="I1256">
        <v>29.937009710392601</v>
      </c>
      <c r="J1256">
        <v>14.431286782725</v>
      </c>
      <c r="K1256">
        <v>283.465815146132</v>
      </c>
      <c r="L1256">
        <v>254.79292349828901</v>
      </c>
      <c r="M1256">
        <v>76.9004773439015</v>
      </c>
      <c r="N1256">
        <v>1.9815936611989899</v>
      </c>
      <c r="O1256">
        <v>6.80340892676585</v>
      </c>
      <c r="P1256">
        <v>86.654084658937705</v>
      </c>
      <c r="Q1256">
        <v>4.3918306008434001E-2</v>
      </c>
    </row>
    <row r="1257" spans="1:17" hidden="1" x14ac:dyDescent="0.3">
      <c r="A1257" t="s">
        <v>2675</v>
      </c>
      <c r="B1257" t="s">
        <v>2676</v>
      </c>
      <c r="C1257" t="s">
        <v>3159</v>
      </c>
      <c r="D1257" t="s">
        <v>364</v>
      </c>
      <c r="E1257">
        <v>1662.2466709799901</v>
      </c>
      <c r="F1257">
        <v>191.08</v>
      </c>
      <c r="G1257">
        <v>15.4644664003588</v>
      </c>
      <c r="H1257">
        <v>-7.6117119319306097</v>
      </c>
      <c r="I1257">
        <v>-1.3274069492354399</v>
      </c>
      <c r="J1257">
        <v>-4.5345309269870002</v>
      </c>
      <c r="K1257">
        <v>205.52742798075499</v>
      </c>
      <c r="L1257">
        <v>189.42124641792799</v>
      </c>
      <c r="M1257">
        <v>28.9397224145081</v>
      </c>
      <c r="N1257">
        <v>0.825850369178042</v>
      </c>
      <c r="O1257">
        <v>26.910194682855298</v>
      </c>
      <c r="P1257">
        <v>64.369892473118199</v>
      </c>
      <c r="Q1257">
        <v>7.6283151533592997E-2</v>
      </c>
    </row>
    <row r="1258" spans="1:17" hidden="1" x14ac:dyDescent="0.3">
      <c r="A1258" t="s">
        <v>2677</v>
      </c>
      <c r="B1258" t="s">
        <v>2678</v>
      </c>
      <c r="C1258" t="s">
        <v>3159</v>
      </c>
      <c r="D1258" t="s">
        <v>206</v>
      </c>
      <c r="E1258">
        <v>1661.2495200000001</v>
      </c>
      <c r="F1258">
        <v>885.15</v>
      </c>
      <c r="G1258">
        <v>96.920632961750997</v>
      </c>
      <c r="H1258">
        <v>-8.2452102080397704</v>
      </c>
      <c r="I1258">
        <v>65.482040790421095</v>
      </c>
      <c r="J1258">
        <v>-12.952394101439699</v>
      </c>
      <c r="K1258">
        <v>959.92509539765103</v>
      </c>
      <c r="L1258">
        <v>801.46937886446801</v>
      </c>
      <c r="M1258">
        <v>28.6247277494519</v>
      </c>
      <c r="N1258">
        <v>1.21474005103433</v>
      </c>
      <c r="O1258">
        <v>44.659097328136397</v>
      </c>
      <c r="P1258">
        <v>153.00843218522201</v>
      </c>
      <c r="Q1258">
        <v>0.109439952641932</v>
      </c>
    </row>
    <row r="1259" spans="1:17" hidden="1" x14ac:dyDescent="0.3">
      <c r="A1259" t="s">
        <v>2679</v>
      </c>
      <c r="B1259" t="s">
        <v>2680</v>
      </c>
      <c r="C1259" t="s">
        <v>3159</v>
      </c>
      <c r="D1259" t="s">
        <v>118</v>
      </c>
      <c r="E1259">
        <v>1658.52280746</v>
      </c>
      <c r="F1259">
        <v>56.19</v>
      </c>
      <c r="G1259">
        <v>-15.853785297048599</v>
      </c>
      <c r="H1259">
        <v>-5.7458900004673996</v>
      </c>
      <c r="I1259">
        <v>-13.897325324526101</v>
      </c>
      <c r="J1259">
        <v>-2.4508896110347198</v>
      </c>
      <c r="K1259">
        <v>57.693162767492197</v>
      </c>
      <c r="L1259">
        <v>57.889997519690603</v>
      </c>
      <c r="M1259">
        <v>32.869596171944302</v>
      </c>
      <c r="N1259">
        <v>0.707952932988543</v>
      </c>
      <c r="O1259">
        <v>53.586047339384201</v>
      </c>
      <c r="P1259">
        <v>24.4931871053506</v>
      </c>
      <c r="Q1259">
        <v>8.3428235655024996E-2</v>
      </c>
    </row>
    <row r="1260" spans="1:17" hidden="1" x14ac:dyDescent="0.3">
      <c r="A1260" t="s">
        <v>2681</v>
      </c>
      <c r="B1260" t="s">
        <v>2682</v>
      </c>
      <c r="C1260" t="s">
        <v>3159</v>
      </c>
      <c r="D1260" t="s">
        <v>478</v>
      </c>
      <c r="E1260">
        <v>1656.8939300459999</v>
      </c>
      <c r="F1260">
        <v>270.51</v>
      </c>
      <c r="G1260">
        <v>74.563131423977694</v>
      </c>
      <c r="H1260">
        <v>79.895788647292903</v>
      </c>
      <c r="I1260">
        <v>77.714191797450397</v>
      </c>
      <c r="J1260">
        <v>10.168263735697399</v>
      </c>
      <c r="K1260">
        <v>182.79109835687899</v>
      </c>
      <c r="L1260">
        <v>155.626880262676</v>
      </c>
      <c r="M1260">
        <v>83.677649421734301</v>
      </c>
      <c r="N1260">
        <v>1.92234539768693</v>
      </c>
      <c r="O1260">
        <v>0</v>
      </c>
      <c r="P1260">
        <v>140.77436582109399</v>
      </c>
      <c r="Q1260">
        <v>-2.3448237111017001E-2</v>
      </c>
    </row>
    <row r="1261" spans="1:17" hidden="1" x14ac:dyDescent="0.3">
      <c r="A1261" t="s">
        <v>2683</v>
      </c>
      <c r="B1261" t="s">
        <v>2684</v>
      </c>
      <c r="C1261" t="s">
        <v>3159</v>
      </c>
      <c r="D1261" t="s">
        <v>274</v>
      </c>
      <c r="E1261">
        <v>1649.7332523</v>
      </c>
      <c r="F1261">
        <v>421</v>
      </c>
      <c r="G1261">
        <v>101.99920646005199</v>
      </c>
      <c r="H1261">
        <v>20.877472346027499</v>
      </c>
      <c r="I1261">
        <v>116.95362843842</v>
      </c>
      <c r="J1261">
        <v>7.59843661104125</v>
      </c>
      <c r="K1261">
        <v>330.89845838789103</v>
      </c>
      <c r="M1261">
        <v>63.1438298329332</v>
      </c>
      <c r="N1261">
        <v>1.0841981249680499</v>
      </c>
      <c r="O1261">
        <v>9.1448931116389502</v>
      </c>
      <c r="P1261">
        <v>145.69594397432101</v>
      </c>
    </row>
    <row r="1262" spans="1:17" hidden="1" x14ac:dyDescent="0.3">
      <c r="A1262" t="s">
        <v>2685</v>
      </c>
      <c r="B1262" t="s">
        <v>2686</v>
      </c>
      <c r="C1262" t="s">
        <v>3159</v>
      </c>
      <c r="D1262" t="s">
        <v>54</v>
      </c>
      <c r="E1262">
        <v>1644.1984347499999</v>
      </c>
      <c r="F1262">
        <v>1710.25</v>
      </c>
      <c r="G1262">
        <v>36.803020281171797</v>
      </c>
      <c r="H1262">
        <v>25.824177688293599</v>
      </c>
      <c r="I1262">
        <v>32.809970517041002</v>
      </c>
      <c r="J1262">
        <v>0.52165570350896595</v>
      </c>
      <c r="K1262">
        <v>1437.5496088464499</v>
      </c>
      <c r="L1262">
        <v>1273.68291288401</v>
      </c>
      <c r="M1262">
        <v>60.212353136434203</v>
      </c>
      <c r="N1262">
        <v>2.1220423412204199</v>
      </c>
      <c r="O1262">
        <v>8.7560298202017108</v>
      </c>
      <c r="P1262">
        <v>91.656861097103103</v>
      </c>
      <c r="Q1262">
        <v>0.13420365754228</v>
      </c>
    </row>
    <row r="1263" spans="1:17" hidden="1" x14ac:dyDescent="0.3">
      <c r="A1263" t="s">
        <v>2687</v>
      </c>
      <c r="B1263" t="s">
        <v>2688</v>
      </c>
      <c r="C1263" t="s">
        <v>3159</v>
      </c>
      <c r="D1263" t="s">
        <v>257</v>
      </c>
      <c r="E1263">
        <v>1641.575</v>
      </c>
      <c r="F1263">
        <v>1232.7</v>
      </c>
      <c r="G1263">
        <v>41.626266441635899</v>
      </c>
      <c r="H1263">
        <v>-6.1877206610131497</v>
      </c>
      <c r="I1263">
        <v>54.558455173682198</v>
      </c>
      <c r="J1263">
        <v>-3.8264655344156999</v>
      </c>
      <c r="K1263">
        <v>1267.91731507385</v>
      </c>
      <c r="L1263">
        <v>1056.3175969674201</v>
      </c>
      <c r="M1263">
        <v>50.289292170926103</v>
      </c>
      <c r="N1263">
        <v>0.36999977191899203</v>
      </c>
      <c r="O1263">
        <v>27.354587490873602</v>
      </c>
      <c r="P1263">
        <v>95.806528472718597</v>
      </c>
      <c r="Q1263">
        <v>7.5017213023313004E-2</v>
      </c>
    </row>
    <row r="1264" spans="1:17" hidden="1" x14ac:dyDescent="0.3">
      <c r="A1264" t="s">
        <v>2689</v>
      </c>
      <c r="B1264" t="s">
        <v>2690</v>
      </c>
      <c r="C1264" t="s">
        <v>3159</v>
      </c>
      <c r="D1264" t="s">
        <v>130</v>
      </c>
      <c r="E1264">
        <v>1639.12462049599</v>
      </c>
      <c r="F1264">
        <v>177.02</v>
      </c>
      <c r="G1264">
        <v>41.027954965709803</v>
      </c>
      <c r="H1264">
        <v>-0.66063778153668495</v>
      </c>
      <c r="I1264">
        <v>-26.202166030142699</v>
      </c>
      <c r="J1264">
        <v>-0.34862104102465802</v>
      </c>
      <c r="K1264">
        <v>181.84542764396201</v>
      </c>
      <c r="L1264">
        <v>167.49869639334801</v>
      </c>
      <c r="M1264">
        <v>45.375955796642401</v>
      </c>
      <c r="N1264">
        <v>0.43846697264739198</v>
      </c>
      <c r="O1264">
        <v>51.141113998418199</v>
      </c>
      <c r="P1264">
        <v>94.848651623555298</v>
      </c>
      <c r="Q1264">
        <v>9.2227713009394002E-2</v>
      </c>
    </row>
    <row r="1265" spans="1:17" hidden="1" x14ac:dyDescent="0.3">
      <c r="A1265" t="s">
        <v>2691</v>
      </c>
      <c r="B1265" t="s">
        <v>2692</v>
      </c>
      <c r="C1265" t="s">
        <v>3159</v>
      </c>
      <c r="D1265" t="s">
        <v>127</v>
      </c>
      <c r="E1265">
        <v>1632.1019214600001</v>
      </c>
      <c r="F1265">
        <v>72.510000000000005</v>
      </c>
      <c r="G1265">
        <v>55.415046223055697</v>
      </c>
      <c r="H1265">
        <v>-4.26836873450792</v>
      </c>
      <c r="I1265">
        <v>21.216278356808299</v>
      </c>
      <c r="J1265">
        <v>-1.3856215837351999</v>
      </c>
      <c r="K1265">
        <v>68.839994663482202</v>
      </c>
      <c r="L1265">
        <v>61.030056121324698</v>
      </c>
      <c r="M1265">
        <v>54.749036406418</v>
      </c>
      <c r="N1265">
        <v>0.84801883965769498</v>
      </c>
      <c r="O1265">
        <v>18.604330437181002</v>
      </c>
      <c r="P1265">
        <v>101.360733129686</v>
      </c>
      <c r="Q1265">
        <v>5.7296018441847001E-2</v>
      </c>
    </row>
    <row r="1266" spans="1:17" hidden="1" x14ac:dyDescent="0.3">
      <c r="A1266" t="s">
        <v>2693</v>
      </c>
      <c r="B1266" t="s">
        <v>2694</v>
      </c>
      <c r="C1266" t="s">
        <v>3159</v>
      </c>
      <c r="D1266" t="s">
        <v>2695</v>
      </c>
      <c r="E1266">
        <v>1631.977095</v>
      </c>
      <c r="F1266">
        <v>1500</v>
      </c>
      <c r="G1266">
        <v>-33.846528634609399</v>
      </c>
      <c r="H1266">
        <v>29.440078467197001</v>
      </c>
      <c r="I1266">
        <v>-11.5717914778646</v>
      </c>
      <c r="J1266">
        <v>3.5885872022827399</v>
      </c>
      <c r="K1266">
        <v>1334.34068072695</v>
      </c>
      <c r="L1266">
        <v>1343.6547857836299</v>
      </c>
      <c r="M1266">
        <v>74.665157909376504</v>
      </c>
      <c r="N1266">
        <v>1.4021614748887401</v>
      </c>
      <c r="O1266">
        <v>18.329999999999998</v>
      </c>
      <c r="P1266">
        <v>49.253731343283498</v>
      </c>
      <c r="Q1266">
        <v>0.245851137635127</v>
      </c>
    </row>
    <row r="1267" spans="1:17" hidden="1" x14ac:dyDescent="0.3">
      <c r="A1267" t="s">
        <v>2696</v>
      </c>
      <c r="B1267" t="s">
        <v>2697</v>
      </c>
      <c r="C1267" t="s">
        <v>3159</v>
      </c>
      <c r="D1267" t="s">
        <v>490</v>
      </c>
      <c r="E1267">
        <v>1628.7303872799901</v>
      </c>
      <c r="F1267">
        <v>230.38</v>
      </c>
      <c r="G1267">
        <v>45.471598999359699</v>
      </c>
      <c r="H1267">
        <v>27.740099278090799</v>
      </c>
      <c r="I1267">
        <v>79.065579416818494</v>
      </c>
      <c r="J1267">
        <v>18.640621297594599</v>
      </c>
      <c r="K1267">
        <v>163.67527570324501</v>
      </c>
      <c r="L1267">
        <v>140.861759812922</v>
      </c>
      <c r="M1267">
        <v>89.644459710750198</v>
      </c>
      <c r="N1267">
        <v>2.6727904003458902</v>
      </c>
      <c r="O1267">
        <v>7.8218595364180903</v>
      </c>
      <c r="P1267">
        <v>127.648221343873</v>
      </c>
      <c r="Q1267">
        <v>6.3312076035067E-2</v>
      </c>
    </row>
    <row r="1268" spans="1:17" hidden="1" x14ac:dyDescent="0.3">
      <c r="A1268" t="s">
        <v>2698</v>
      </c>
      <c r="B1268" t="s">
        <v>2699</v>
      </c>
      <c r="C1268" t="s">
        <v>3159</v>
      </c>
      <c r="D1268" t="s">
        <v>46</v>
      </c>
      <c r="E1268">
        <v>1626.1289999999999</v>
      </c>
      <c r="F1268">
        <v>412.2</v>
      </c>
      <c r="G1268">
        <v>4.4634825968952399</v>
      </c>
      <c r="H1268">
        <v>0.96296199985520403</v>
      </c>
      <c r="I1268">
        <v>55.651591419356798</v>
      </c>
      <c r="J1268">
        <v>-1.65188493366872</v>
      </c>
      <c r="K1268">
        <v>420.39131641179802</v>
      </c>
      <c r="L1268">
        <v>358.51119940337202</v>
      </c>
      <c r="M1268">
        <v>34.853198262294597</v>
      </c>
      <c r="N1268">
        <v>0.43326562174997801</v>
      </c>
      <c r="O1268">
        <v>20.681707908782101</v>
      </c>
      <c r="P1268">
        <v>79.100586573973501</v>
      </c>
      <c r="Q1268">
        <v>7.8109643467427006E-2</v>
      </c>
    </row>
    <row r="1269" spans="1:17" hidden="1" x14ac:dyDescent="0.3">
      <c r="A1269" t="s">
        <v>2700</v>
      </c>
      <c r="B1269" t="s">
        <v>2701</v>
      </c>
      <c r="C1269" t="s">
        <v>3159</v>
      </c>
      <c r="D1269" t="s">
        <v>2702</v>
      </c>
      <c r="E1269">
        <v>1623.2287446</v>
      </c>
      <c r="F1269">
        <v>719.1</v>
      </c>
      <c r="G1269">
        <v>147.03680498370699</v>
      </c>
      <c r="H1269">
        <v>25.0885887369041</v>
      </c>
      <c r="I1269">
        <v>130.73225000723201</v>
      </c>
      <c r="J1269">
        <v>0.18527327483087999</v>
      </c>
      <c r="K1269">
        <v>533.75122268240295</v>
      </c>
      <c r="L1269">
        <v>371.24541888697797</v>
      </c>
      <c r="M1269">
        <v>69.855057246134606</v>
      </c>
      <c r="N1269">
        <v>1.6325298477050001</v>
      </c>
      <c r="O1269">
        <v>2.7951606174384702</v>
      </c>
      <c r="P1269">
        <v>286.71685937079798</v>
      </c>
    </row>
    <row r="1270" spans="1:17" hidden="1" x14ac:dyDescent="0.3">
      <c r="A1270" t="s">
        <v>2703</v>
      </c>
      <c r="B1270" t="s">
        <v>2704</v>
      </c>
      <c r="C1270" t="s">
        <v>3159</v>
      </c>
      <c r="D1270" t="s">
        <v>250</v>
      </c>
      <c r="E1270">
        <v>1621.7946360000001</v>
      </c>
      <c r="F1270">
        <v>897.05</v>
      </c>
      <c r="G1270">
        <v>74.890130466873302</v>
      </c>
      <c r="H1270">
        <v>16.095256428720099</v>
      </c>
      <c r="I1270">
        <v>68.999424747374903</v>
      </c>
      <c r="J1270">
        <v>1.8768292153138599</v>
      </c>
      <c r="K1270">
        <v>797.85741878384601</v>
      </c>
      <c r="L1270">
        <v>629.55878088930206</v>
      </c>
      <c r="M1270">
        <v>53.632373699618299</v>
      </c>
      <c r="N1270">
        <v>0.83092315926653404</v>
      </c>
      <c r="O1270">
        <v>8.2938520706761203</v>
      </c>
      <c r="P1270">
        <v>125.38944723618</v>
      </c>
      <c r="Q1270">
        <v>7.5746031629795998E-2</v>
      </c>
    </row>
    <row r="1271" spans="1:17" hidden="1" x14ac:dyDescent="0.3">
      <c r="A1271" t="s">
        <v>2705</v>
      </c>
      <c r="B1271" t="s">
        <v>2706</v>
      </c>
      <c r="C1271" t="s">
        <v>3159</v>
      </c>
      <c r="D1271" t="s">
        <v>603</v>
      </c>
      <c r="E1271">
        <v>1619.9427603199999</v>
      </c>
      <c r="F1271">
        <v>638.45000000000005</v>
      </c>
      <c r="G1271">
        <v>48985.723815184603</v>
      </c>
      <c r="H1271">
        <v>46.107555661848501</v>
      </c>
      <c r="I1271">
        <v>1363.62014513957</v>
      </c>
      <c r="J1271">
        <v>11.736192963717301</v>
      </c>
      <c r="K1271">
        <v>430.70744491638197</v>
      </c>
      <c r="L1271">
        <v>207.29148320612299</v>
      </c>
      <c r="M1271">
        <v>99.999922528333002</v>
      </c>
      <c r="N1271">
        <v>0.75157747137181496</v>
      </c>
      <c r="O1271">
        <v>0</v>
      </c>
      <c r="P1271">
        <v>50976</v>
      </c>
      <c r="Q1271">
        <v>0.31022557821667102</v>
      </c>
    </row>
    <row r="1272" spans="1:17" hidden="1" x14ac:dyDescent="0.3">
      <c r="A1272" t="s">
        <v>2707</v>
      </c>
      <c r="B1272" t="s">
        <v>2708</v>
      </c>
      <c r="C1272" t="s">
        <v>3159</v>
      </c>
      <c r="D1272" t="s">
        <v>46</v>
      </c>
      <c r="E1272">
        <v>1616.259112038</v>
      </c>
      <c r="F1272">
        <v>272.33999999999997</v>
      </c>
      <c r="G1272">
        <v>509.75128130080799</v>
      </c>
      <c r="H1272">
        <v>29.9785642460829</v>
      </c>
      <c r="I1272">
        <v>141.423240191497</v>
      </c>
      <c r="J1272">
        <v>11.719067947311601</v>
      </c>
      <c r="K1272">
        <v>209.867815376257</v>
      </c>
      <c r="L1272">
        <v>146.793318354913</v>
      </c>
      <c r="M1272">
        <v>83.4172364137589</v>
      </c>
      <c r="N1272">
        <v>1.6849936109602499</v>
      </c>
      <c r="O1272">
        <v>1.1235955056179801</v>
      </c>
      <c r="P1272">
        <v>535.56592765460903</v>
      </c>
      <c r="Q1272">
        <v>0.223080095374458</v>
      </c>
    </row>
    <row r="1273" spans="1:17" hidden="1" x14ac:dyDescent="0.3">
      <c r="A1273" t="s">
        <v>2709</v>
      </c>
      <c r="B1273" t="s">
        <v>2710</v>
      </c>
      <c r="C1273" t="s">
        <v>3159</v>
      </c>
      <c r="D1273" t="s">
        <v>292</v>
      </c>
      <c r="E1273">
        <v>1611.688876488</v>
      </c>
      <c r="F1273">
        <v>29.08</v>
      </c>
      <c r="G1273">
        <v>-47.8521798658644</v>
      </c>
      <c r="H1273">
        <v>-9.4456364648044495</v>
      </c>
      <c r="I1273">
        <v>-27.893034646473399</v>
      </c>
      <c r="J1273">
        <v>-2.66566491383383</v>
      </c>
      <c r="K1273">
        <v>30.657504007581299</v>
      </c>
      <c r="L1273">
        <v>31.761778294856001</v>
      </c>
      <c r="M1273">
        <v>29.2396686093869</v>
      </c>
      <c r="N1273">
        <v>0.397513001330976</v>
      </c>
      <c r="O1273">
        <v>57.496561210453898</v>
      </c>
      <c r="P1273">
        <v>29.244444444444401</v>
      </c>
      <c r="Q1273">
        <v>-3.8845265216205002E-2</v>
      </c>
    </row>
    <row r="1274" spans="1:17" hidden="1" x14ac:dyDescent="0.3">
      <c r="A1274" t="s">
        <v>2711</v>
      </c>
      <c r="B1274" t="s">
        <v>2712</v>
      </c>
      <c r="C1274" t="s">
        <v>3159</v>
      </c>
      <c r="D1274" t="s">
        <v>206</v>
      </c>
      <c r="E1274">
        <v>1608.9445049999999</v>
      </c>
      <c r="F1274">
        <v>118.93</v>
      </c>
      <c r="G1274">
        <v>11.043811643898399</v>
      </c>
      <c r="H1274">
        <v>-3.7200879389099999</v>
      </c>
      <c r="I1274">
        <v>-21.774082053334599</v>
      </c>
      <c r="J1274">
        <v>1.5997443355805001</v>
      </c>
      <c r="K1274">
        <v>125.016332250158</v>
      </c>
      <c r="L1274">
        <v>118.16756855434301</v>
      </c>
      <c r="M1274">
        <v>41.751815915081202</v>
      </c>
      <c r="N1274">
        <v>0.49830309720643501</v>
      </c>
      <c r="O1274">
        <v>32.010426301185497</v>
      </c>
      <c r="P1274">
        <v>51.118170266836003</v>
      </c>
      <c r="Q1274">
        <v>9.4347660696444999E-2</v>
      </c>
    </row>
    <row r="1275" spans="1:17" hidden="1" x14ac:dyDescent="0.3">
      <c r="A1275" t="s">
        <v>2713</v>
      </c>
      <c r="B1275" t="s">
        <v>2714</v>
      </c>
      <c r="C1275" t="s">
        <v>3159</v>
      </c>
      <c r="D1275" t="s">
        <v>603</v>
      </c>
      <c r="E1275">
        <v>1605.0857435</v>
      </c>
      <c r="F1275">
        <v>269</v>
      </c>
      <c r="G1275">
        <v>-9.9163266640111996</v>
      </c>
      <c r="H1275">
        <v>-1.72581098848847</v>
      </c>
      <c r="I1275">
        <v>9.2558729677248799</v>
      </c>
      <c r="J1275">
        <v>0.86140371373503599</v>
      </c>
      <c r="K1275">
        <v>258.95875345696101</v>
      </c>
      <c r="L1275">
        <v>239.039003061481</v>
      </c>
      <c r="M1275">
        <v>45.199089685307399</v>
      </c>
      <c r="N1275">
        <v>0.91557043081251999</v>
      </c>
      <c r="O1275">
        <v>14.4981412639405</v>
      </c>
      <c r="P1275">
        <v>40.1041666666666</v>
      </c>
      <c r="Q1275">
        <v>-2.4632134590869999E-3</v>
      </c>
    </row>
    <row r="1276" spans="1:17" hidden="1" x14ac:dyDescent="0.3">
      <c r="A1276" t="s">
        <v>2715</v>
      </c>
      <c r="B1276" t="s">
        <v>2716</v>
      </c>
      <c r="C1276" t="s">
        <v>3159</v>
      </c>
      <c r="D1276" t="s">
        <v>57</v>
      </c>
      <c r="E1276">
        <v>1602.9562297719999</v>
      </c>
      <c r="F1276">
        <v>225.14</v>
      </c>
      <c r="G1276">
        <v>-44.286491365568999</v>
      </c>
      <c r="H1276">
        <v>-5.9878286298549099</v>
      </c>
      <c r="I1276">
        <v>-29.332069387200999</v>
      </c>
      <c r="J1276">
        <v>-0.65451624599311797</v>
      </c>
      <c r="K1276">
        <v>234.05730493168301</v>
      </c>
      <c r="M1276">
        <v>39.545392656724097</v>
      </c>
      <c r="N1276">
        <v>0.69702475210116299</v>
      </c>
      <c r="O1276">
        <v>31.7180421071333</v>
      </c>
      <c r="P1276">
        <v>13.135678391959701</v>
      </c>
    </row>
    <row r="1277" spans="1:17" hidden="1" x14ac:dyDescent="0.3">
      <c r="A1277" t="s">
        <v>2717</v>
      </c>
      <c r="B1277" t="s">
        <v>2718</v>
      </c>
      <c r="C1277" t="s">
        <v>3159</v>
      </c>
      <c r="D1277" t="s">
        <v>118</v>
      </c>
      <c r="E1277">
        <v>1599.177548052</v>
      </c>
      <c r="F1277">
        <v>14.84</v>
      </c>
      <c r="G1277">
        <v>-20.659157779564499</v>
      </c>
      <c r="H1277">
        <v>-7.6176859449738803</v>
      </c>
      <c r="I1277">
        <v>-32.341705856913499</v>
      </c>
      <c r="J1277">
        <v>-1.9835078798296</v>
      </c>
      <c r="K1277">
        <v>16.143479696746201</v>
      </c>
      <c r="L1277">
        <v>16.572361409391299</v>
      </c>
      <c r="M1277">
        <v>29.867888644308</v>
      </c>
      <c r="N1277">
        <v>0.80250778921906496</v>
      </c>
      <c r="O1277">
        <v>77.5953264969354</v>
      </c>
      <c r="P1277">
        <v>24.3463652390334</v>
      </c>
      <c r="Q1277">
        <v>2.3892013354057998E-2</v>
      </c>
    </row>
    <row r="1278" spans="1:17" hidden="1" x14ac:dyDescent="0.3">
      <c r="A1278" t="s">
        <v>2719</v>
      </c>
      <c r="B1278" t="s">
        <v>2720</v>
      </c>
      <c r="C1278" t="s">
        <v>3159</v>
      </c>
      <c r="D1278" t="s">
        <v>417</v>
      </c>
      <c r="E1278">
        <v>1592.7046758899901</v>
      </c>
      <c r="F1278">
        <v>125.55</v>
      </c>
      <c r="G1278">
        <v>20.4628789869898</v>
      </c>
      <c r="H1278">
        <v>53.388114813956797</v>
      </c>
      <c r="I1278">
        <v>135.17152165631299</v>
      </c>
      <c r="J1278">
        <v>5.5783124046693704</v>
      </c>
      <c r="K1278">
        <v>89.860138543954406</v>
      </c>
      <c r="L1278">
        <v>72.270000920121305</v>
      </c>
      <c r="M1278">
        <v>72.138854088384903</v>
      </c>
      <c r="N1278">
        <v>1.2526425963255801</v>
      </c>
      <c r="O1278">
        <v>8.0844285145360306</v>
      </c>
      <c r="P1278">
        <v>169.420600858369</v>
      </c>
      <c r="Q1278">
        <v>8.7239748061163996E-2</v>
      </c>
    </row>
    <row r="1279" spans="1:17" hidden="1" x14ac:dyDescent="0.3">
      <c r="A1279" t="s">
        <v>2721</v>
      </c>
      <c r="B1279" t="s">
        <v>2722</v>
      </c>
      <c r="C1279" t="s">
        <v>3159</v>
      </c>
      <c r="D1279" t="s">
        <v>776</v>
      </c>
      <c r="E1279">
        <v>1590.8510322320001</v>
      </c>
      <c r="F1279">
        <v>72.819999999999993</v>
      </c>
      <c r="G1279">
        <v>112.93945200685501</v>
      </c>
      <c r="H1279">
        <v>4.9856922043877701</v>
      </c>
      <c r="I1279">
        <v>21.6602487819837</v>
      </c>
      <c r="J1279">
        <v>3.2878453792514102</v>
      </c>
      <c r="K1279">
        <v>67.455379340305896</v>
      </c>
      <c r="L1279">
        <v>57.204681892758302</v>
      </c>
      <c r="M1279">
        <v>64.389473042928799</v>
      </c>
      <c r="N1279">
        <v>0.98091945327016705</v>
      </c>
      <c r="O1279">
        <v>6.4268058225762204</v>
      </c>
      <c r="P1279">
        <v>161.47217235188501</v>
      </c>
      <c r="Q1279">
        <v>0.22414274484302801</v>
      </c>
    </row>
    <row r="1280" spans="1:17" hidden="1" x14ac:dyDescent="0.3">
      <c r="A1280" t="s">
        <v>2723</v>
      </c>
      <c r="B1280" t="s">
        <v>2724</v>
      </c>
      <c r="C1280" t="s">
        <v>3159</v>
      </c>
      <c r="D1280" t="s">
        <v>206</v>
      </c>
      <c r="E1280">
        <v>1588.3265315000001</v>
      </c>
      <c r="F1280">
        <v>1750.55</v>
      </c>
      <c r="G1280">
        <v>91.079171017033701</v>
      </c>
      <c r="H1280">
        <v>31.379058413146701</v>
      </c>
      <c r="I1280">
        <v>92.349480192447601</v>
      </c>
      <c r="J1280">
        <v>-5.9910042519901197</v>
      </c>
      <c r="K1280">
        <v>1355.76773212745</v>
      </c>
      <c r="L1280">
        <v>1061.8579212437101</v>
      </c>
      <c r="M1280">
        <v>66.979179510246794</v>
      </c>
      <c r="N1280">
        <v>1.4758739088389901</v>
      </c>
      <c r="O1280">
        <v>6.53223272685727</v>
      </c>
      <c r="P1280">
        <v>146.15763200449899</v>
      </c>
      <c r="Q1280">
        <v>0.141710739653193</v>
      </c>
    </row>
    <row r="1281" spans="1:17" hidden="1" x14ac:dyDescent="0.3">
      <c r="A1281" t="s">
        <v>2725</v>
      </c>
      <c r="B1281" t="s">
        <v>2726</v>
      </c>
      <c r="C1281" t="s">
        <v>3159</v>
      </c>
      <c r="D1281" t="s">
        <v>127</v>
      </c>
      <c r="E1281">
        <v>1588.0617160199999</v>
      </c>
      <c r="F1281">
        <v>13.26</v>
      </c>
      <c r="G1281">
        <v>-5.26919180834554</v>
      </c>
      <c r="H1281">
        <v>-0.51786162663301505</v>
      </c>
      <c r="I1281">
        <v>-17.479942685291199</v>
      </c>
      <c r="J1281">
        <v>-2.2301249470189499</v>
      </c>
      <c r="K1281">
        <v>13.627861422988</v>
      </c>
      <c r="L1281">
        <v>13.4246604324522</v>
      </c>
      <c r="M1281">
        <v>34.846972225846798</v>
      </c>
      <c r="N1281">
        <v>0.86925067573285497</v>
      </c>
      <c r="O1281">
        <v>38.763197586726903</v>
      </c>
      <c r="P1281">
        <v>70</v>
      </c>
      <c r="Q1281">
        <v>5.993641167496E-2</v>
      </c>
    </row>
    <row r="1282" spans="1:17" hidden="1" x14ac:dyDescent="0.3">
      <c r="A1282" t="s">
        <v>2727</v>
      </c>
      <c r="B1282" t="s">
        <v>2728</v>
      </c>
      <c r="C1282" t="s">
        <v>3159</v>
      </c>
      <c r="D1282" t="s">
        <v>2729</v>
      </c>
      <c r="E1282">
        <v>1584.2140440000001</v>
      </c>
      <c r="F1282">
        <v>641</v>
      </c>
      <c r="G1282">
        <v>1877.3103536461999</v>
      </c>
      <c r="H1282">
        <v>-12.200169506455699</v>
      </c>
      <c r="I1282">
        <v>16.3374578883294</v>
      </c>
      <c r="J1282">
        <v>11.698932029868899</v>
      </c>
      <c r="K1282">
        <v>694.90774670621499</v>
      </c>
      <c r="L1282">
        <v>521.12012185914705</v>
      </c>
      <c r="M1282">
        <v>44.20643932134</v>
      </c>
      <c r="N1282">
        <v>0.59564567059996598</v>
      </c>
      <c r="O1282">
        <v>48.517940717628697</v>
      </c>
      <c r="P1282">
        <v>1903.5722259432901</v>
      </c>
    </row>
    <row r="1283" spans="1:17" hidden="1" x14ac:dyDescent="0.3">
      <c r="A1283" t="s">
        <v>2730</v>
      </c>
      <c r="B1283" t="s">
        <v>2731</v>
      </c>
      <c r="C1283" t="s">
        <v>3159</v>
      </c>
      <c r="D1283" t="s">
        <v>417</v>
      </c>
      <c r="E1283">
        <v>1582.23937240499</v>
      </c>
      <c r="F1283">
        <v>506.85</v>
      </c>
      <c r="G1283">
        <v>-16.011786735082499</v>
      </c>
      <c r="H1283">
        <v>8.4778797594777693</v>
      </c>
      <c r="I1283">
        <v>-12.366248471817601</v>
      </c>
      <c r="J1283">
        <v>-1.9256563487132099</v>
      </c>
      <c r="K1283">
        <v>506.94844738293199</v>
      </c>
      <c r="L1283">
        <v>505.38280052456997</v>
      </c>
      <c r="M1283">
        <v>41.76146414371</v>
      </c>
      <c r="N1283">
        <v>0.96596167339105199</v>
      </c>
      <c r="O1283">
        <v>49.639932919009503</v>
      </c>
      <c r="P1283">
        <v>25.4579207920792</v>
      </c>
      <c r="Q1283">
        <v>-1.2151467507139999E-3</v>
      </c>
    </row>
    <row r="1284" spans="1:17" hidden="1" x14ac:dyDescent="0.3">
      <c r="A1284" t="s">
        <v>2732</v>
      </c>
      <c r="B1284" t="s">
        <v>2733</v>
      </c>
      <c r="C1284" t="s">
        <v>3159</v>
      </c>
      <c r="D1284" t="s">
        <v>2734</v>
      </c>
      <c r="E1284">
        <v>1576.9324435000001</v>
      </c>
      <c r="F1284">
        <v>1488</v>
      </c>
      <c r="G1284">
        <v>466.18853645900998</v>
      </c>
      <c r="H1284">
        <v>-5.1461686744934401</v>
      </c>
      <c r="I1284">
        <v>95.162620899749598</v>
      </c>
      <c r="J1284">
        <v>-9.6985271352853104</v>
      </c>
      <c r="K1284">
        <v>1445.4176577221599</v>
      </c>
      <c r="M1284">
        <v>34.247787897911302</v>
      </c>
      <c r="N1284">
        <v>0.59073493556252099</v>
      </c>
      <c r="O1284">
        <v>21.6028225806451</v>
      </c>
      <c r="P1284">
        <v>521.55388471177901</v>
      </c>
    </row>
    <row r="1285" spans="1:17" hidden="1" x14ac:dyDescent="0.3">
      <c r="A1285" t="s">
        <v>2735</v>
      </c>
      <c r="B1285" t="s">
        <v>2736</v>
      </c>
      <c r="C1285" t="s">
        <v>3159</v>
      </c>
      <c r="D1285" t="s">
        <v>274</v>
      </c>
      <c r="E1285">
        <v>1575.4860000000001</v>
      </c>
      <c r="F1285">
        <v>539.54999999999995</v>
      </c>
      <c r="G1285">
        <v>1.0487441940484701</v>
      </c>
      <c r="H1285">
        <v>4.9607421045873599</v>
      </c>
      <c r="I1285">
        <v>33.578271140562997</v>
      </c>
      <c r="J1285">
        <v>3.9987483237460499</v>
      </c>
      <c r="K1285">
        <v>494.90674207145901</v>
      </c>
      <c r="L1285">
        <v>434.50991341974702</v>
      </c>
      <c r="M1285">
        <v>69.308984807787596</v>
      </c>
      <c r="N1285">
        <v>0.69965050083652602</v>
      </c>
      <c r="O1285">
        <v>0.82476137522009496</v>
      </c>
      <c r="P1285">
        <v>64.396709323583096</v>
      </c>
      <c r="Q1285">
        <v>-5.5787650240240001E-3</v>
      </c>
    </row>
    <row r="1286" spans="1:17" hidden="1" x14ac:dyDescent="0.3">
      <c r="A1286" t="s">
        <v>2737</v>
      </c>
      <c r="B1286" t="s">
        <v>2738</v>
      </c>
      <c r="C1286" t="s">
        <v>3159</v>
      </c>
      <c r="D1286" t="s">
        <v>635</v>
      </c>
      <c r="E1286">
        <v>1574.1164315599999</v>
      </c>
      <c r="F1286">
        <v>720.4</v>
      </c>
      <c r="G1286">
        <v>37.745349105389302</v>
      </c>
      <c r="H1286">
        <v>-3.9913346527242899</v>
      </c>
      <c r="I1286">
        <v>58.785366110850703</v>
      </c>
      <c r="J1286">
        <v>-1.9959793084317501</v>
      </c>
      <c r="K1286">
        <v>679.36332497477895</v>
      </c>
      <c r="L1286">
        <v>557.73581695082498</v>
      </c>
      <c r="M1286">
        <v>40.651350862430697</v>
      </c>
      <c r="N1286">
        <v>0.38855924499697903</v>
      </c>
      <c r="O1286">
        <v>20.058300943919999</v>
      </c>
      <c r="P1286">
        <v>90.708140304434096</v>
      </c>
      <c r="Q1286">
        <v>3.9981484309381997E-2</v>
      </c>
    </row>
    <row r="1287" spans="1:17" hidden="1" x14ac:dyDescent="0.3">
      <c r="A1287" t="s">
        <v>2739</v>
      </c>
      <c r="B1287" t="s">
        <v>2740</v>
      </c>
      <c r="C1287" t="s">
        <v>3159</v>
      </c>
      <c r="D1287" t="s">
        <v>996</v>
      </c>
      <c r="E1287">
        <v>1572.50227849</v>
      </c>
      <c r="F1287">
        <v>363.35</v>
      </c>
      <c r="G1287">
        <v>1109.2295412736601</v>
      </c>
      <c r="H1287">
        <v>-22.885696236569</v>
      </c>
      <c r="I1287">
        <v>304.34946594567401</v>
      </c>
      <c r="J1287">
        <v>1.31364045661053</v>
      </c>
      <c r="K1287">
        <v>378.71817595382498</v>
      </c>
      <c r="L1287">
        <v>235.10141146914501</v>
      </c>
      <c r="M1287">
        <v>25.622688479213899</v>
      </c>
      <c r="N1287">
        <v>0.54537150032399595</v>
      </c>
      <c r="O1287">
        <v>36.177239576166201</v>
      </c>
      <c r="P1287">
        <v>1423.4800838574399</v>
      </c>
      <c r="Q1287">
        <v>0.205080066517216</v>
      </c>
    </row>
    <row r="1288" spans="1:17" hidden="1" x14ac:dyDescent="0.3">
      <c r="A1288" t="s">
        <v>2741</v>
      </c>
      <c r="B1288" t="s">
        <v>2742</v>
      </c>
      <c r="C1288" t="s">
        <v>3159</v>
      </c>
      <c r="D1288" t="s">
        <v>483</v>
      </c>
      <c r="E1288">
        <v>1569.2099241599999</v>
      </c>
      <c r="F1288">
        <v>756.9</v>
      </c>
      <c r="G1288">
        <v>-27.872099769949099</v>
      </c>
      <c r="H1288">
        <v>8.0590102268575805</v>
      </c>
      <c r="I1288">
        <v>5.5680174335203798</v>
      </c>
      <c r="J1288">
        <v>2.6332617047606099</v>
      </c>
      <c r="K1288">
        <v>687.97017205291104</v>
      </c>
      <c r="L1288">
        <v>678.51566980359303</v>
      </c>
      <c r="M1288">
        <v>76.520557637309196</v>
      </c>
      <c r="N1288">
        <v>0.95039521602967303</v>
      </c>
      <c r="O1288">
        <v>8.9179548156955892</v>
      </c>
      <c r="P1288">
        <v>33.964601769911397</v>
      </c>
      <c r="Q1288">
        <v>7.5441599958517999E-2</v>
      </c>
    </row>
    <row r="1289" spans="1:17" hidden="1" x14ac:dyDescent="0.3">
      <c r="A1289" t="s">
        <v>2743</v>
      </c>
      <c r="B1289" t="s">
        <v>2744</v>
      </c>
      <c r="C1289" t="s">
        <v>3159</v>
      </c>
      <c r="D1289" t="s">
        <v>21</v>
      </c>
      <c r="E1289">
        <v>1560.3985639799901</v>
      </c>
      <c r="F1289">
        <v>421.45</v>
      </c>
      <c r="G1289">
        <v>22.5571191804368</v>
      </c>
      <c r="H1289">
        <v>8.5758407811140405</v>
      </c>
      <c r="I1289">
        <v>28.508161867954101</v>
      </c>
      <c r="J1289">
        <v>6.1014057194225897</v>
      </c>
      <c r="K1289">
        <v>385.34334623317602</v>
      </c>
      <c r="L1289">
        <v>340.74193605477001</v>
      </c>
      <c r="M1289">
        <v>56.0857994003551</v>
      </c>
      <c r="N1289">
        <v>1.69739910435345</v>
      </c>
      <c r="O1289">
        <v>7.4741962273104701</v>
      </c>
      <c r="P1289">
        <v>69.665861513687503</v>
      </c>
      <c r="Q1289">
        <v>-1.5288889756959001E-2</v>
      </c>
    </row>
    <row r="1290" spans="1:17" hidden="1" x14ac:dyDescent="0.3">
      <c r="A1290" t="s">
        <v>2745</v>
      </c>
      <c r="B1290" t="s">
        <v>2746</v>
      </c>
      <c r="C1290" t="s">
        <v>3159</v>
      </c>
      <c r="D1290" t="s">
        <v>521</v>
      </c>
      <c r="E1290">
        <v>1559.4018000000001</v>
      </c>
      <c r="F1290">
        <v>148.94</v>
      </c>
      <c r="G1290">
        <v>59.780369222523902</v>
      </c>
      <c r="H1290">
        <v>-2.9754305398987002</v>
      </c>
      <c r="I1290">
        <v>6.4615558530043096</v>
      </c>
      <c r="J1290">
        <v>0.68625654942733905</v>
      </c>
      <c r="K1290">
        <v>150.61889703157499</v>
      </c>
      <c r="L1290">
        <v>136.62405303800401</v>
      </c>
      <c r="M1290">
        <v>54.074286807059302</v>
      </c>
      <c r="N1290">
        <v>0.92045778978037496</v>
      </c>
      <c r="O1290">
        <v>22.868269101651599</v>
      </c>
      <c r="P1290">
        <v>95.459317585301804</v>
      </c>
      <c r="Q1290">
        <v>6.4205252514733996E-2</v>
      </c>
    </row>
    <row r="1291" spans="1:17" hidden="1" x14ac:dyDescent="0.3">
      <c r="A1291" t="s">
        <v>2747</v>
      </c>
      <c r="B1291" t="s">
        <v>2748</v>
      </c>
      <c r="C1291" t="s">
        <v>3159</v>
      </c>
      <c r="D1291" t="s">
        <v>163</v>
      </c>
      <c r="E1291">
        <v>1555.8238919999999</v>
      </c>
      <c r="F1291">
        <v>649.45000000000005</v>
      </c>
      <c r="G1291">
        <v>-69.375087824209402</v>
      </c>
      <c r="H1291">
        <v>11.184286294302501</v>
      </c>
      <c r="I1291">
        <v>2.4620579487696301</v>
      </c>
      <c r="J1291">
        <v>0.27977863791769397</v>
      </c>
      <c r="K1291">
        <v>627.47696220116597</v>
      </c>
      <c r="L1291">
        <v>698.74055785939504</v>
      </c>
      <c r="M1291">
        <v>73.200757381725197</v>
      </c>
      <c r="N1291">
        <v>1.5085969130046399</v>
      </c>
      <c r="O1291">
        <v>80.137039033027904</v>
      </c>
      <c r="P1291">
        <v>43.129476584022001</v>
      </c>
      <c r="Q1291">
        <v>4.3233796159698003E-2</v>
      </c>
    </row>
    <row r="1292" spans="1:17" hidden="1" x14ac:dyDescent="0.3">
      <c r="A1292" t="s">
        <v>2749</v>
      </c>
      <c r="B1292" t="s">
        <v>2750</v>
      </c>
      <c r="C1292" t="s">
        <v>3159</v>
      </c>
      <c r="D1292" t="s">
        <v>378</v>
      </c>
      <c r="E1292">
        <v>1548.9668627999999</v>
      </c>
      <c r="F1292">
        <v>250.53</v>
      </c>
      <c r="G1292">
        <v>-8.0428752878698901</v>
      </c>
      <c r="H1292">
        <v>-9.0804046604444597</v>
      </c>
      <c r="I1292">
        <v>-14.446909001177699</v>
      </c>
      <c r="J1292">
        <v>3.6554787626016298</v>
      </c>
      <c r="K1292">
        <v>262.43043263253901</v>
      </c>
      <c r="L1292">
        <v>252.10208334966799</v>
      </c>
      <c r="M1292">
        <v>41.556863334955999</v>
      </c>
      <c r="N1292">
        <v>0.77381283652972599</v>
      </c>
      <c r="O1292">
        <v>24.516026024827301</v>
      </c>
      <c r="P1292">
        <v>24.163052905463999</v>
      </c>
      <c r="Q1292">
        <v>0.107026475659662</v>
      </c>
    </row>
    <row r="1293" spans="1:17" hidden="1" x14ac:dyDescent="0.3">
      <c r="A1293" t="s">
        <v>2751</v>
      </c>
      <c r="B1293" t="s">
        <v>2752</v>
      </c>
      <c r="C1293" t="s">
        <v>3159</v>
      </c>
      <c r="D1293" t="s">
        <v>54</v>
      </c>
      <c r="E1293">
        <v>1545.39366384</v>
      </c>
      <c r="F1293">
        <v>771.55</v>
      </c>
      <c r="G1293">
        <v>18.792232101827299</v>
      </c>
      <c r="H1293">
        <v>14.9428198339453</v>
      </c>
      <c r="I1293">
        <v>13.312946945079601</v>
      </c>
      <c r="J1293">
        <v>9.5969785945129296</v>
      </c>
      <c r="K1293">
        <v>678.01563951755895</v>
      </c>
      <c r="L1293">
        <v>615.63606030670803</v>
      </c>
      <c r="M1293">
        <v>82.512705881796606</v>
      </c>
      <c r="N1293">
        <v>1.7867911939755901</v>
      </c>
      <c r="O1293">
        <v>4.2641436070248204</v>
      </c>
      <c r="P1293">
        <v>63.463983050847403</v>
      </c>
      <c r="Q1293">
        <v>7.2046917677717995E-2</v>
      </c>
    </row>
    <row r="1294" spans="1:17" hidden="1" x14ac:dyDescent="0.3">
      <c r="A1294" t="s">
        <v>2753</v>
      </c>
      <c r="B1294" t="s">
        <v>2754</v>
      </c>
      <c r="C1294" t="s">
        <v>3159</v>
      </c>
      <c r="D1294" t="s">
        <v>635</v>
      </c>
      <c r="E1294">
        <v>1540.3485111499999</v>
      </c>
      <c r="F1294">
        <v>27.7</v>
      </c>
      <c r="G1294">
        <v>-57.922489491054897</v>
      </c>
      <c r="H1294">
        <v>23.9198132096889</v>
      </c>
      <c r="I1294">
        <v>-11.0404045556122</v>
      </c>
      <c r="J1294">
        <v>8.9524244131160309</v>
      </c>
      <c r="K1294">
        <v>23.5873480504067</v>
      </c>
      <c r="L1294">
        <v>24.993866139460302</v>
      </c>
      <c r="M1294">
        <v>78.522238207187598</v>
      </c>
      <c r="N1294">
        <v>2.2532810220868802</v>
      </c>
      <c r="O1294">
        <v>50.722021660649801</v>
      </c>
      <c r="P1294">
        <v>84.6666666666666</v>
      </c>
      <c r="Q1294">
        <v>0.27241074671856103</v>
      </c>
    </row>
    <row r="1295" spans="1:17" hidden="1" x14ac:dyDescent="0.3">
      <c r="A1295" t="s">
        <v>2755</v>
      </c>
      <c r="B1295" t="s">
        <v>2756</v>
      </c>
      <c r="C1295" t="s">
        <v>3159</v>
      </c>
      <c r="D1295" t="s">
        <v>163</v>
      </c>
      <c r="E1295">
        <v>1537.616688075</v>
      </c>
      <c r="F1295">
        <v>1253.95</v>
      </c>
      <c r="G1295">
        <v>-17.336771013171099</v>
      </c>
      <c r="H1295">
        <v>0.43380622695806698</v>
      </c>
      <c r="I1295">
        <v>13.539577211869499</v>
      </c>
      <c r="J1295">
        <v>-1.8208004993037199</v>
      </c>
      <c r="K1295">
        <v>1272.65562611876</v>
      </c>
      <c r="L1295">
        <v>1182.4458879021499</v>
      </c>
      <c r="M1295">
        <v>36.396528082154603</v>
      </c>
      <c r="N1295">
        <v>0.23998319670005</v>
      </c>
      <c r="O1295">
        <v>25.603094222257599</v>
      </c>
      <c r="P1295">
        <v>39.351002944935203</v>
      </c>
      <c r="Q1295">
        <v>-5.4262512751407997E-2</v>
      </c>
    </row>
    <row r="1296" spans="1:17" hidden="1" x14ac:dyDescent="0.3">
      <c r="A1296" t="s">
        <v>2757</v>
      </c>
      <c r="B1296" t="s">
        <v>2758</v>
      </c>
      <c r="C1296" t="s">
        <v>3159</v>
      </c>
      <c r="D1296" t="s">
        <v>220</v>
      </c>
      <c r="E1296">
        <v>1535.5522559999999</v>
      </c>
      <c r="F1296">
        <v>896</v>
      </c>
      <c r="G1296">
        <v>120.949330512077</v>
      </c>
      <c r="H1296">
        <v>5.2987848802460196</v>
      </c>
      <c r="I1296">
        <v>26.996533836737999</v>
      </c>
      <c r="J1296">
        <v>-0.234832649613433</v>
      </c>
      <c r="K1296">
        <v>828.81089774061502</v>
      </c>
      <c r="L1296">
        <v>674.30707705608597</v>
      </c>
      <c r="M1296">
        <v>47.513225654397502</v>
      </c>
      <c r="N1296">
        <v>0.99972373563764905</v>
      </c>
      <c r="O1296">
        <v>13.013392857142801</v>
      </c>
      <c r="P1296">
        <v>169.069069069069</v>
      </c>
      <c r="Q1296">
        <v>0.13032135196229599</v>
      </c>
    </row>
    <row r="1297" spans="1:17" hidden="1" x14ac:dyDescent="0.3">
      <c r="A1297" t="s">
        <v>2759</v>
      </c>
      <c r="B1297" t="s">
        <v>2760</v>
      </c>
      <c r="C1297" t="s">
        <v>3159</v>
      </c>
      <c r="D1297" t="s">
        <v>75</v>
      </c>
      <c r="E1297">
        <v>1531.5101549999999</v>
      </c>
      <c r="F1297">
        <v>137.26</v>
      </c>
      <c r="G1297">
        <v>-13.8113823799118</v>
      </c>
      <c r="H1297">
        <v>26.892432159591799</v>
      </c>
      <c r="I1297">
        <v>36.651865898614098</v>
      </c>
      <c r="J1297">
        <v>12.4533661335718</v>
      </c>
      <c r="K1297">
        <v>110.094435824882</v>
      </c>
      <c r="L1297">
        <v>101.42429255525499</v>
      </c>
      <c r="M1297">
        <v>76.721130280445294</v>
      </c>
      <c r="N1297">
        <v>2.7172915972507798</v>
      </c>
      <c r="O1297">
        <v>4.9103890426926897</v>
      </c>
      <c r="P1297">
        <v>64.580335731414806</v>
      </c>
    </row>
    <row r="1298" spans="1:17" hidden="1" x14ac:dyDescent="0.3">
      <c r="A1298" t="s">
        <v>2761</v>
      </c>
      <c r="B1298" t="s">
        <v>2762</v>
      </c>
      <c r="C1298" t="s">
        <v>3159</v>
      </c>
      <c r="D1298" t="s">
        <v>378</v>
      </c>
      <c r="E1298">
        <v>1530.62316225</v>
      </c>
      <c r="F1298">
        <v>129.15</v>
      </c>
      <c r="G1298">
        <v>-14.4784394572483</v>
      </c>
      <c r="H1298">
        <v>-8.0080653045664203</v>
      </c>
      <c r="I1298">
        <v>2.4292493087784499</v>
      </c>
      <c r="J1298">
        <v>0.29497612912379001</v>
      </c>
      <c r="K1298">
        <v>129.66167403492699</v>
      </c>
      <c r="L1298">
        <v>120.852902960043</v>
      </c>
      <c r="M1298">
        <v>36.192890645834801</v>
      </c>
      <c r="N1298">
        <v>0.26406844491228199</v>
      </c>
      <c r="O1298">
        <v>20.867208672086701</v>
      </c>
      <c r="P1298">
        <v>36.811440677965997</v>
      </c>
      <c r="Q1298">
        <v>5.3455339838517003E-2</v>
      </c>
    </row>
    <row r="1299" spans="1:17" hidden="1" x14ac:dyDescent="0.3">
      <c r="A1299" t="s">
        <v>2763</v>
      </c>
      <c r="B1299" t="s">
        <v>2764</v>
      </c>
      <c r="C1299" t="s">
        <v>3159</v>
      </c>
      <c r="D1299" t="s">
        <v>274</v>
      </c>
      <c r="E1299">
        <v>1526.1935249999999</v>
      </c>
      <c r="F1299">
        <v>48.55</v>
      </c>
      <c r="G1299">
        <v>7.1990522763368903</v>
      </c>
      <c r="H1299">
        <v>22.4354931541037</v>
      </c>
      <c r="I1299">
        <v>16.9029335193047</v>
      </c>
      <c r="J1299">
        <v>9.3086498982075003</v>
      </c>
      <c r="K1299">
        <v>40.644733358928796</v>
      </c>
      <c r="L1299">
        <v>36.869738052771098</v>
      </c>
      <c r="M1299">
        <v>91.788488463462699</v>
      </c>
      <c r="N1299">
        <v>1.8370842094614599</v>
      </c>
      <c r="O1299">
        <v>0.92687950566427901</v>
      </c>
      <c r="P1299">
        <v>79.814814814814795</v>
      </c>
    </row>
    <row r="1300" spans="1:17" hidden="1" x14ac:dyDescent="0.3">
      <c r="A1300" t="s">
        <v>2765</v>
      </c>
      <c r="B1300" t="s">
        <v>2766</v>
      </c>
      <c r="C1300" t="s">
        <v>3159</v>
      </c>
      <c r="D1300" t="s">
        <v>438</v>
      </c>
      <c r="E1300">
        <v>1523.0011909499999</v>
      </c>
      <c r="F1300">
        <v>636.75</v>
      </c>
      <c r="G1300">
        <v>104.43304845726399</v>
      </c>
      <c r="H1300">
        <v>31.5270494731644</v>
      </c>
      <c r="I1300">
        <v>54.701398089466402</v>
      </c>
      <c r="J1300">
        <v>3.2271203166779099</v>
      </c>
      <c r="K1300">
        <v>543.41068409062802</v>
      </c>
      <c r="L1300">
        <v>437.83333004403801</v>
      </c>
      <c r="M1300">
        <v>66.647653921374499</v>
      </c>
      <c r="N1300">
        <v>1.0472866648111601</v>
      </c>
      <c r="O1300">
        <v>4.8998822143698497</v>
      </c>
      <c r="P1300">
        <v>156.65054413542899</v>
      </c>
      <c r="Q1300">
        <v>0.14179825571024399</v>
      </c>
    </row>
    <row r="1301" spans="1:17" hidden="1" x14ac:dyDescent="0.3">
      <c r="A1301" t="s">
        <v>2767</v>
      </c>
      <c r="B1301" t="s">
        <v>2768</v>
      </c>
      <c r="C1301" t="s">
        <v>3159</v>
      </c>
      <c r="D1301" t="s">
        <v>127</v>
      </c>
      <c r="E1301">
        <v>1522.8576</v>
      </c>
      <c r="F1301">
        <v>752.4</v>
      </c>
      <c r="G1301">
        <v>-22.085412190982101</v>
      </c>
      <c r="H1301">
        <v>18.610467083943799</v>
      </c>
      <c r="I1301">
        <v>8.3507397376947505</v>
      </c>
      <c r="J1301">
        <v>14.3780565394704</v>
      </c>
      <c r="K1301">
        <v>666.96667250423798</v>
      </c>
      <c r="L1301">
        <v>642.797878372328</v>
      </c>
      <c r="M1301">
        <v>73.334292932914707</v>
      </c>
      <c r="N1301">
        <v>2.3737829539255602</v>
      </c>
      <c r="O1301">
        <v>4.3859649122806896</v>
      </c>
      <c r="P1301">
        <v>30.738488271068601</v>
      </c>
      <c r="Q1301">
        <v>0.109677575557624</v>
      </c>
    </row>
    <row r="1302" spans="1:17" hidden="1" x14ac:dyDescent="0.3">
      <c r="A1302" t="s">
        <v>2769</v>
      </c>
      <c r="B1302" t="s">
        <v>2770</v>
      </c>
      <c r="C1302" t="s">
        <v>3159</v>
      </c>
      <c r="D1302" t="s">
        <v>703</v>
      </c>
      <c r="E1302">
        <v>1520.4876714</v>
      </c>
      <c r="F1302">
        <v>219.69</v>
      </c>
      <c r="G1302">
        <v>-44.175850367178001</v>
      </c>
      <c r="H1302">
        <v>-13.4135983436208</v>
      </c>
      <c r="I1302">
        <v>-28.363040747944201</v>
      </c>
      <c r="J1302">
        <v>-3.90882471757218</v>
      </c>
      <c r="K1302">
        <v>242.81924840696701</v>
      </c>
      <c r="L1302">
        <v>258.19416444736299</v>
      </c>
      <c r="M1302">
        <v>30.789946999898799</v>
      </c>
      <c r="N1302">
        <v>1.11979538616948</v>
      </c>
      <c r="O1302">
        <v>50.666848741408302</v>
      </c>
      <c r="P1302">
        <v>2.22418686892187</v>
      </c>
      <c r="Q1302">
        <v>4.7243017910847E-2</v>
      </c>
    </row>
    <row r="1303" spans="1:17" hidden="1" x14ac:dyDescent="0.3">
      <c r="A1303" t="s">
        <v>2771</v>
      </c>
      <c r="B1303" t="s">
        <v>2772</v>
      </c>
      <c r="C1303" t="s">
        <v>3159</v>
      </c>
      <c r="D1303" t="s">
        <v>274</v>
      </c>
      <c r="E1303">
        <v>1518.26743878</v>
      </c>
      <c r="F1303">
        <v>112.02</v>
      </c>
      <c r="G1303">
        <v>-35.621409638824197</v>
      </c>
      <c r="H1303">
        <v>-1.57991658868139</v>
      </c>
      <c r="I1303">
        <v>-4.0728077882061502</v>
      </c>
      <c r="J1303">
        <v>-0.81849664263848698</v>
      </c>
      <c r="K1303">
        <v>113.41760637221</v>
      </c>
      <c r="L1303">
        <v>111.83889556227101</v>
      </c>
      <c r="M1303">
        <v>39.879871878705302</v>
      </c>
      <c r="N1303">
        <v>0.58602049608228401</v>
      </c>
      <c r="O1303">
        <v>15.149080521335399</v>
      </c>
      <c r="P1303">
        <v>21.760869565217298</v>
      </c>
      <c r="Q1303">
        <v>-2.2290849670515998E-2</v>
      </c>
    </row>
    <row r="1304" spans="1:17" hidden="1" x14ac:dyDescent="0.3">
      <c r="A1304" t="s">
        <v>2773</v>
      </c>
      <c r="B1304" t="s">
        <v>2774</v>
      </c>
      <c r="C1304" t="s">
        <v>3159</v>
      </c>
      <c r="D1304" t="s">
        <v>996</v>
      </c>
      <c r="E1304">
        <v>1516.5</v>
      </c>
      <c r="F1304">
        <v>252.75</v>
      </c>
      <c r="G1304">
        <v>-9.3936422082450406</v>
      </c>
      <c r="H1304">
        <v>18.549378587635999</v>
      </c>
      <c r="I1304">
        <v>68.395094773503999</v>
      </c>
      <c r="J1304">
        <v>-2.5461393215732602</v>
      </c>
      <c r="K1304">
        <v>227.97496658122699</v>
      </c>
      <c r="L1304">
        <v>196.35274394409399</v>
      </c>
      <c r="M1304">
        <v>43.136404692785398</v>
      </c>
      <c r="N1304">
        <v>0.69429463157245397</v>
      </c>
      <c r="O1304">
        <v>14.1958456973293</v>
      </c>
      <c r="P1304">
        <v>123.672566371681</v>
      </c>
      <c r="Q1304">
        <v>-6.8718040062854993E-2</v>
      </c>
    </row>
    <row r="1305" spans="1:17" hidden="1" x14ac:dyDescent="0.3">
      <c r="A1305" t="s">
        <v>2775</v>
      </c>
      <c r="B1305" t="s">
        <v>2776</v>
      </c>
      <c r="C1305" t="s">
        <v>3159</v>
      </c>
      <c r="D1305" t="s">
        <v>292</v>
      </c>
      <c r="E1305">
        <v>1511.02948752</v>
      </c>
      <c r="F1305">
        <v>901.6</v>
      </c>
      <c r="G1305">
        <v>52.702332163178397</v>
      </c>
      <c r="H1305">
        <v>8.62999015626459</v>
      </c>
      <c r="I1305">
        <v>35.729483778376498</v>
      </c>
      <c r="J1305">
        <v>9.3734767312272993</v>
      </c>
      <c r="K1305">
        <v>716.45185300446701</v>
      </c>
      <c r="L1305">
        <v>576.28444315059699</v>
      </c>
      <c r="M1305">
        <v>61.633891879387399</v>
      </c>
      <c r="N1305">
        <v>1.3696316222995799</v>
      </c>
      <c r="O1305">
        <v>12.0452528837621</v>
      </c>
      <c r="P1305">
        <v>169.13432835820799</v>
      </c>
      <c r="Q1305">
        <v>0.21908676474139099</v>
      </c>
    </row>
    <row r="1306" spans="1:17" hidden="1" x14ac:dyDescent="0.3">
      <c r="A1306" t="s">
        <v>2777</v>
      </c>
      <c r="B1306" t="s">
        <v>2778</v>
      </c>
      <c r="C1306" t="s">
        <v>3159</v>
      </c>
      <c r="D1306" t="s">
        <v>81</v>
      </c>
      <c r="E1306">
        <v>1510.212</v>
      </c>
      <c r="F1306">
        <v>149</v>
      </c>
      <c r="G1306">
        <v>-33.181758570150699</v>
      </c>
      <c r="H1306">
        <v>-4.3373373040186403</v>
      </c>
      <c r="I1306">
        <v>-2.2596412850530601</v>
      </c>
      <c r="J1306">
        <v>-4.7239505787307801</v>
      </c>
      <c r="K1306">
        <v>151.22339078754899</v>
      </c>
      <c r="L1306">
        <v>149.93809967913501</v>
      </c>
      <c r="M1306">
        <v>44.518932885953603</v>
      </c>
      <c r="N1306">
        <v>0.49032369513847501</v>
      </c>
      <c r="O1306">
        <v>36.241610738254998</v>
      </c>
      <c r="P1306">
        <v>31.335390039665</v>
      </c>
      <c r="Q1306">
        <v>0.10986835771633099</v>
      </c>
    </row>
    <row r="1307" spans="1:17" hidden="1" x14ac:dyDescent="0.3">
      <c r="A1307" t="s">
        <v>2779</v>
      </c>
      <c r="B1307" t="s">
        <v>2780</v>
      </c>
      <c r="C1307" t="s">
        <v>3159</v>
      </c>
      <c r="D1307" t="s">
        <v>81</v>
      </c>
      <c r="E1307">
        <v>1507.096</v>
      </c>
      <c r="F1307">
        <v>127.72</v>
      </c>
      <c r="G1307">
        <v>209.40845075906</v>
      </c>
      <c r="H1307">
        <v>51.534932710917701</v>
      </c>
      <c r="I1307">
        <v>91.709164998080993</v>
      </c>
      <c r="J1307">
        <v>13.073530980754301</v>
      </c>
      <c r="K1307">
        <v>85.977885352129604</v>
      </c>
      <c r="L1307">
        <v>65.550475054102293</v>
      </c>
      <c r="M1307">
        <v>81.333914295049695</v>
      </c>
      <c r="N1307">
        <v>1.21715657373677</v>
      </c>
      <c r="O1307">
        <v>0</v>
      </c>
      <c r="P1307">
        <v>264.39372325249599</v>
      </c>
      <c r="Q1307">
        <v>0.13421114416152199</v>
      </c>
    </row>
    <row r="1308" spans="1:17" hidden="1" x14ac:dyDescent="0.3">
      <c r="A1308" t="s">
        <v>2781</v>
      </c>
      <c r="B1308" t="s">
        <v>2782</v>
      </c>
      <c r="C1308" t="s">
        <v>3159</v>
      </c>
      <c r="D1308" t="s">
        <v>740</v>
      </c>
      <c r="E1308">
        <v>1502.0466694199999</v>
      </c>
      <c r="F1308">
        <v>270.43</v>
      </c>
      <c r="G1308">
        <v>0.39527570715104998</v>
      </c>
      <c r="H1308">
        <v>0.28400952209168301</v>
      </c>
      <c r="I1308">
        <v>1.54729079623638</v>
      </c>
      <c r="J1308">
        <v>-0.24580808959352701</v>
      </c>
      <c r="K1308">
        <v>265.84659879897498</v>
      </c>
      <c r="L1308">
        <v>246.287773006989</v>
      </c>
      <c r="M1308">
        <v>57.335343564974302</v>
      </c>
      <c r="N1308">
        <v>0.57806323387960601</v>
      </c>
      <c r="O1308">
        <v>5.3877158599267796</v>
      </c>
      <c r="P1308">
        <v>33.2889743210606</v>
      </c>
      <c r="Q1308">
        <v>2.5420345253382999E-2</v>
      </c>
    </row>
    <row r="1309" spans="1:17" hidden="1" x14ac:dyDescent="0.3">
      <c r="A1309" t="s">
        <v>2783</v>
      </c>
      <c r="B1309" t="s">
        <v>2784</v>
      </c>
      <c r="C1309" t="s">
        <v>3159</v>
      </c>
      <c r="D1309" t="s">
        <v>190</v>
      </c>
      <c r="E1309">
        <v>1496.846911245</v>
      </c>
      <c r="F1309">
        <v>626</v>
      </c>
      <c r="G1309">
        <v>-15.4382027321832</v>
      </c>
      <c r="H1309">
        <v>20.8451833755283</v>
      </c>
      <c r="I1309">
        <v>23.705553784499099</v>
      </c>
      <c r="J1309">
        <v>0.84552211689790002</v>
      </c>
      <c r="K1309">
        <v>545.45343871378202</v>
      </c>
      <c r="L1309">
        <v>497.99612805345799</v>
      </c>
      <c r="M1309">
        <v>76.235188798833605</v>
      </c>
      <c r="N1309">
        <v>3.02618548667999</v>
      </c>
      <c r="O1309">
        <v>7.6517571884983901</v>
      </c>
      <c r="P1309">
        <v>60.389444017422498</v>
      </c>
      <c r="Q1309">
        <v>7.6730994394363997E-2</v>
      </c>
    </row>
    <row r="1310" spans="1:17" hidden="1" x14ac:dyDescent="0.3">
      <c r="A1310" t="s">
        <v>2785</v>
      </c>
      <c r="B1310" t="s">
        <v>2786</v>
      </c>
      <c r="C1310" t="s">
        <v>3159</v>
      </c>
      <c r="D1310" t="s">
        <v>54</v>
      </c>
      <c r="E1310">
        <v>1489.3208400000001</v>
      </c>
      <c r="F1310">
        <v>2527.6999999999998</v>
      </c>
      <c r="G1310">
        <v>114.56670000807399</v>
      </c>
      <c r="H1310">
        <v>15.1383249379811</v>
      </c>
      <c r="I1310">
        <v>66.561139958851697</v>
      </c>
      <c r="J1310">
        <v>-7.3018488068857899</v>
      </c>
      <c r="K1310">
        <v>2300.11427381872</v>
      </c>
      <c r="L1310">
        <v>1825.79245094884</v>
      </c>
      <c r="M1310">
        <v>44.849345454381996</v>
      </c>
      <c r="N1310">
        <v>0.49633321788365597</v>
      </c>
      <c r="O1310">
        <v>12.147406733394</v>
      </c>
      <c r="P1310">
        <v>149.64938271604899</v>
      </c>
    </row>
    <row r="1311" spans="1:17" hidden="1" x14ac:dyDescent="0.3">
      <c r="A1311" t="s">
        <v>2787</v>
      </c>
      <c r="B1311" t="s">
        <v>2788</v>
      </c>
      <c r="C1311" t="s">
        <v>3159</v>
      </c>
      <c r="D1311" t="s">
        <v>490</v>
      </c>
      <c r="E1311">
        <v>1488.481327766</v>
      </c>
      <c r="F1311">
        <v>86.54</v>
      </c>
      <c r="G1311">
        <v>-4.52522799360385</v>
      </c>
      <c r="H1311">
        <v>-9.6428147468373098</v>
      </c>
      <c r="I1311">
        <v>23.832382628458902</v>
      </c>
      <c r="J1311">
        <v>-4.3194990612667397</v>
      </c>
      <c r="K1311">
        <v>91.130242454765096</v>
      </c>
      <c r="L1311">
        <v>82.488695370573595</v>
      </c>
      <c r="M1311">
        <v>29.4422561970283</v>
      </c>
      <c r="N1311">
        <v>0.38176461155062003</v>
      </c>
      <c r="O1311">
        <v>21.273399584007301</v>
      </c>
      <c r="P1311">
        <v>54.673815907059797</v>
      </c>
      <c r="Q1311">
        <v>-2.9965920384037E-2</v>
      </c>
    </row>
    <row r="1312" spans="1:17" hidden="1" x14ac:dyDescent="0.3">
      <c r="A1312" t="s">
        <v>2789</v>
      </c>
      <c r="B1312" t="s">
        <v>2790</v>
      </c>
      <c r="C1312" t="s">
        <v>3159</v>
      </c>
      <c r="D1312" t="s">
        <v>37</v>
      </c>
      <c r="E1312">
        <v>1486.0295000000001</v>
      </c>
      <c r="F1312">
        <v>44.26</v>
      </c>
      <c r="G1312">
        <v>-15.081596566459501</v>
      </c>
      <c r="H1312">
        <v>-5.58687946642989</v>
      </c>
      <c r="I1312">
        <v>-11.1755396907473</v>
      </c>
      <c r="J1312">
        <v>1.6982990283339101</v>
      </c>
      <c r="K1312">
        <v>45.551267371864</v>
      </c>
      <c r="L1312">
        <v>45.659729266910098</v>
      </c>
      <c r="M1312">
        <v>43.727278394385998</v>
      </c>
      <c r="N1312">
        <v>1.1424925842562601</v>
      </c>
      <c r="O1312">
        <v>79.371893357433294</v>
      </c>
      <c r="P1312">
        <v>30.176470588235201</v>
      </c>
      <c r="Q1312">
        <v>0.218665628340106</v>
      </c>
    </row>
    <row r="1313" spans="1:17" hidden="1" x14ac:dyDescent="0.3">
      <c r="A1313" t="s">
        <v>2791</v>
      </c>
      <c r="B1313" t="s">
        <v>2792</v>
      </c>
      <c r="C1313" t="s">
        <v>3159</v>
      </c>
      <c r="D1313" t="s">
        <v>1811</v>
      </c>
      <c r="E1313">
        <v>1485.617</v>
      </c>
      <c r="F1313">
        <v>639.25</v>
      </c>
      <c r="G1313">
        <v>98.838314461522302</v>
      </c>
      <c r="H1313">
        <v>12.8481052718467</v>
      </c>
      <c r="I1313">
        <v>56.067572987147898</v>
      </c>
      <c r="J1313">
        <v>16.0387891283467</v>
      </c>
      <c r="K1313">
        <v>550.71566103098598</v>
      </c>
      <c r="L1313">
        <v>439.13068874528898</v>
      </c>
      <c r="M1313">
        <v>81.891070098264294</v>
      </c>
      <c r="N1313">
        <v>0.40376881724869701</v>
      </c>
      <c r="O1313">
        <v>2.87055142745404</v>
      </c>
      <c r="P1313">
        <v>153.57001190003899</v>
      </c>
    </row>
    <row r="1314" spans="1:17" hidden="1" x14ac:dyDescent="0.3">
      <c r="A1314" t="s">
        <v>2793</v>
      </c>
      <c r="B1314" t="s">
        <v>2794</v>
      </c>
      <c r="C1314" t="s">
        <v>3159</v>
      </c>
      <c r="D1314" t="s">
        <v>490</v>
      </c>
      <c r="E1314">
        <v>1482.9480843599999</v>
      </c>
      <c r="F1314">
        <v>423.4</v>
      </c>
      <c r="G1314">
        <v>29.561500435190698</v>
      </c>
      <c r="H1314">
        <v>-8.4048847298985194</v>
      </c>
      <c r="I1314">
        <v>4.2566869894401203</v>
      </c>
      <c r="J1314">
        <v>0.95976438335120895</v>
      </c>
      <c r="K1314">
        <v>413.18048962179301</v>
      </c>
      <c r="L1314">
        <v>364.57920606822302</v>
      </c>
      <c r="M1314">
        <v>40.5221128985132</v>
      </c>
      <c r="N1314">
        <v>0.57530158458586</v>
      </c>
      <c r="O1314">
        <v>31.955597543693901</v>
      </c>
      <c r="P1314">
        <v>65.390624999999901</v>
      </c>
      <c r="Q1314">
        <v>3.7215719825419998E-2</v>
      </c>
    </row>
    <row r="1315" spans="1:17" hidden="1" x14ac:dyDescent="0.3">
      <c r="A1315" t="s">
        <v>2795</v>
      </c>
      <c r="B1315" t="s">
        <v>2796</v>
      </c>
      <c r="C1315" t="s">
        <v>3159</v>
      </c>
      <c r="D1315" t="s">
        <v>2734</v>
      </c>
      <c r="E1315">
        <v>1480.4358299999999</v>
      </c>
      <c r="F1315">
        <v>1834</v>
      </c>
      <c r="G1315">
        <v>511.65494002089503</v>
      </c>
      <c r="H1315">
        <v>7.5818594840219298</v>
      </c>
      <c r="I1315">
        <v>94.204906725367294</v>
      </c>
      <c r="J1315">
        <v>-4.1126636943389601</v>
      </c>
      <c r="K1315">
        <v>1777.0697832215501</v>
      </c>
      <c r="L1315">
        <v>1188.52162881811</v>
      </c>
      <c r="M1315">
        <v>34.902224605776702</v>
      </c>
      <c r="N1315">
        <v>0.54197842835130905</v>
      </c>
      <c r="O1315">
        <v>20.501635768811301</v>
      </c>
      <c r="P1315">
        <v>700</v>
      </c>
    </row>
    <row r="1316" spans="1:17" hidden="1" x14ac:dyDescent="0.3">
      <c r="A1316" t="s">
        <v>2797</v>
      </c>
      <c r="B1316" t="s">
        <v>2798</v>
      </c>
      <c r="C1316" t="s">
        <v>3159</v>
      </c>
      <c r="D1316" t="s">
        <v>407</v>
      </c>
      <c r="E1316">
        <v>1474.59412071</v>
      </c>
      <c r="F1316">
        <v>100.3</v>
      </c>
      <c r="G1316">
        <v>-63.341896431657403</v>
      </c>
      <c r="H1316">
        <v>2.4843608443570502</v>
      </c>
      <c r="I1316">
        <v>-20.2140427215685</v>
      </c>
      <c r="J1316">
        <v>-1.3620871294255701</v>
      </c>
      <c r="K1316">
        <v>100.987990757674</v>
      </c>
      <c r="L1316">
        <v>110.850425799568</v>
      </c>
      <c r="M1316">
        <v>40.882054016689402</v>
      </c>
      <c r="N1316">
        <v>0.78434732421831799</v>
      </c>
      <c r="O1316">
        <v>77.118644067796595</v>
      </c>
      <c r="P1316">
        <v>11.4444444444444</v>
      </c>
      <c r="Q1316">
        <v>-4.5866134763009998E-2</v>
      </c>
    </row>
    <row r="1317" spans="1:17" hidden="1" x14ac:dyDescent="0.3">
      <c r="A1317" t="s">
        <v>2799</v>
      </c>
      <c r="B1317" t="s">
        <v>2800</v>
      </c>
      <c r="C1317" t="s">
        <v>3159</v>
      </c>
      <c r="D1317" t="s">
        <v>271</v>
      </c>
      <c r="E1317">
        <v>1469.8480443989999</v>
      </c>
      <c r="F1317">
        <v>179.13</v>
      </c>
      <c r="G1317">
        <v>-36.562030509255898</v>
      </c>
      <c r="H1317">
        <v>-4.74482649342331</v>
      </c>
      <c r="I1317">
        <v>-1.4678579632183399</v>
      </c>
      <c r="J1317">
        <v>-3.03492562834133</v>
      </c>
      <c r="K1317">
        <v>177.87392549611499</v>
      </c>
      <c r="M1317">
        <v>37.2495334443839</v>
      </c>
      <c r="N1317">
        <v>0.60815279690485202</v>
      </c>
      <c r="O1317">
        <v>22.760006699045299</v>
      </c>
      <c r="P1317">
        <v>39.184149184149099</v>
      </c>
    </row>
    <row r="1318" spans="1:17" hidden="1" x14ac:dyDescent="0.3">
      <c r="A1318" t="s">
        <v>2801</v>
      </c>
      <c r="B1318" t="s">
        <v>2802</v>
      </c>
      <c r="C1318" t="s">
        <v>3159</v>
      </c>
      <c r="E1318">
        <v>1464.1681599999999</v>
      </c>
      <c r="F1318">
        <v>2.8</v>
      </c>
      <c r="G1318">
        <v>443.29104470311</v>
      </c>
      <c r="H1318">
        <v>4.0398349149825199</v>
      </c>
      <c r="I1318">
        <v>-39.974148426065</v>
      </c>
      <c r="J1318">
        <v>25.540150955289899</v>
      </c>
      <c r="K1318">
        <v>2.5486789974114501</v>
      </c>
      <c r="L1318">
        <v>2.4800456589186601</v>
      </c>
      <c r="M1318">
        <v>74.066369888025804</v>
      </c>
      <c r="N1318">
        <v>1.8593150786929999</v>
      </c>
      <c r="O1318">
        <v>47.5</v>
      </c>
      <c r="P1318">
        <v>505.40540540540502</v>
      </c>
    </row>
    <row r="1319" spans="1:17" hidden="1" x14ac:dyDescent="0.3">
      <c r="A1319" t="s">
        <v>2803</v>
      </c>
      <c r="B1319" t="s">
        <v>2804</v>
      </c>
      <c r="C1319" t="s">
        <v>3159</v>
      </c>
      <c r="D1319" t="s">
        <v>46</v>
      </c>
      <c r="E1319">
        <v>1463.670868829</v>
      </c>
      <c r="F1319">
        <v>68.72</v>
      </c>
      <c r="G1319">
        <v>-3.9706747225944099</v>
      </c>
      <c r="H1319">
        <v>-9.9442395427659402</v>
      </c>
      <c r="I1319">
        <v>-7.7544479313210601</v>
      </c>
      <c r="J1319">
        <v>0.31723808421504901</v>
      </c>
      <c r="K1319">
        <v>72.002779195440695</v>
      </c>
      <c r="L1319">
        <v>69.284698018450101</v>
      </c>
      <c r="M1319">
        <v>24.6717580364685</v>
      </c>
      <c r="N1319">
        <v>0.44785596549489098</v>
      </c>
      <c r="O1319">
        <v>35.550058207217702</v>
      </c>
      <c r="P1319">
        <v>36.079207920792001</v>
      </c>
      <c r="Q1319">
        <v>9.8860518322852003E-2</v>
      </c>
    </row>
    <row r="1320" spans="1:17" hidden="1" x14ac:dyDescent="0.3">
      <c r="A1320" t="s">
        <v>2805</v>
      </c>
      <c r="B1320" t="s">
        <v>2806</v>
      </c>
      <c r="C1320" t="s">
        <v>3159</v>
      </c>
      <c r="D1320" t="s">
        <v>988</v>
      </c>
      <c r="E1320">
        <v>1463.5466862000001</v>
      </c>
      <c r="F1320">
        <v>731.1</v>
      </c>
      <c r="G1320">
        <v>-18.512965866532099</v>
      </c>
      <c r="H1320">
        <v>15.384488767106401</v>
      </c>
      <c r="I1320">
        <v>10.3433565264246</v>
      </c>
      <c r="J1320">
        <v>-3.2188656839863201</v>
      </c>
      <c r="K1320">
        <v>667.53394018198298</v>
      </c>
      <c r="L1320">
        <v>626.95800327262305</v>
      </c>
      <c r="M1320">
        <v>59.470205650563301</v>
      </c>
      <c r="N1320">
        <v>1.1850215555208401</v>
      </c>
      <c r="O1320">
        <v>16.947066064833798</v>
      </c>
      <c r="P1320">
        <v>52.455426962777601</v>
      </c>
      <c r="Q1320">
        <v>5.5675126408903E-2</v>
      </c>
    </row>
    <row r="1321" spans="1:17" hidden="1" x14ac:dyDescent="0.3">
      <c r="A1321" t="s">
        <v>2807</v>
      </c>
      <c r="B1321" t="s">
        <v>2808</v>
      </c>
      <c r="C1321" t="s">
        <v>3159</v>
      </c>
      <c r="D1321" t="s">
        <v>239</v>
      </c>
      <c r="E1321">
        <v>1459.5145375</v>
      </c>
      <c r="F1321">
        <v>392.95</v>
      </c>
      <c r="G1321">
        <v>285.76912150798398</v>
      </c>
      <c r="H1321">
        <v>48.5364797734197</v>
      </c>
      <c r="I1321">
        <v>89.127040528762507</v>
      </c>
      <c r="J1321">
        <v>11.317821998783399</v>
      </c>
      <c r="K1321">
        <v>281.603157951551</v>
      </c>
      <c r="L1321">
        <v>216.55255343982</v>
      </c>
      <c r="M1321">
        <v>81.419090855340698</v>
      </c>
      <c r="N1321">
        <v>1.5500998934174599</v>
      </c>
      <c r="O1321">
        <v>5.2805700470797801</v>
      </c>
      <c r="P1321">
        <v>402.51506541264399</v>
      </c>
    </row>
    <row r="1322" spans="1:17" hidden="1" x14ac:dyDescent="0.3">
      <c r="A1322" t="s">
        <v>2809</v>
      </c>
      <c r="B1322" t="s">
        <v>2810</v>
      </c>
      <c r="C1322" t="s">
        <v>3159</v>
      </c>
      <c r="D1322" t="s">
        <v>98</v>
      </c>
      <c r="E1322">
        <v>1458.0609827000001</v>
      </c>
      <c r="F1322">
        <v>55.93</v>
      </c>
      <c r="G1322">
        <v>3.6229838243993999</v>
      </c>
      <c r="H1322">
        <v>-5.8056531931048898</v>
      </c>
      <c r="I1322">
        <v>-25.510003102732501</v>
      </c>
      <c r="J1322">
        <v>1.26198948419262</v>
      </c>
      <c r="K1322">
        <v>56.038930122477701</v>
      </c>
      <c r="L1322">
        <v>57.665417322977497</v>
      </c>
      <c r="M1322">
        <v>60.639564762909899</v>
      </c>
      <c r="N1322">
        <v>0.51326617430904897</v>
      </c>
      <c r="O1322">
        <v>54.6576077239406</v>
      </c>
      <c r="P1322">
        <v>56.6666666666666</v>
      </c>
      <c r="Q1322">
        <v>-3.2857796650816E-2</v>
      </c>
    </row>
    <row r="1323" spans="1:17" hidden="1" x14ac:dyDescent="0.3">
      <c r="A1323" t="s">
        <v>2811</v>
      </c>
      <c r="B1323" t="s">
        <v>2812</v>
      </c>
      <c r="C1323" t="s">
        <v>3159</v>
      </c>
      <c r="D1323" t="s">
        <v>417</v>
      </c>
      <c r="E1323">
        <v>1457.4357088039999</v>
      </c>
      <c r="F1323">
        <v>36.340000000000003</v>
      </c>
      <c r="G1323">
        <v>14.494233955080199</v>
      </c>
      <c r="H1323">
        <v>-9.9236195527895799</v>
      </c>
      <c r="I1323">
        <v>10.0715559906245</v>
      </c>
      <c r="J1323">
        <v>3.4993189651141998</v>
      </c>
      <c r="K1323">
        <v>38.260866600048701</v>
      </c>
      <c r="L1323">
        <v>35.452282528258898</v>
      </c>
      <c r="M1323">
        <v>40.173001012892001</v>
      </c>
      <c r="N1323">
        <v>0.52765644086417796</v>
      </c>
      <c r="O1323">
        <v>27.958172812327899</v>
      </c>
      <c r="P1323">
        <v>78.137254901960802</v>
      </c>
      <c r="Q1323">
        <v>7.3278378164040002E-3</v>
      </c>
    </row>
    <row r="1324" spans="1:17" hidden="1" x14ac:dyDescent="0.3">
      <c r="A1324" t="s">
        <v>2813</v>
      </c>
      <c r="B1324" t="s">
        <v>2814</v>
      </c>
      <c r="C1324" t="s">
        <v>3159</v>
      </c>
      <c r="D1324" t="s">
        <v>274</v>
      </c>
      <c r="E1324">
        <v>1452.1914042999999</v>
      </c>
      <c r="F1324">
        <v>243.49</v>
      </c>
      <c r="G1324">
        <v>68.046818614352802</v>
      </c>
      <c r="H1324">
        <v>40.322596674713701</v>
      </c>
      <c r="I1324">
        <v>84.635560449939206</v>
      </c>
      <c r="J1324">
        <v>6.7124377769953902</v>
      </c>
      <c r="K1324">
        <v>190.01817624557401</v>
      </c>
      <c r="L1324">
        <v>151.29619148109401</v>
      </c>
      <c r="M1324">
        <v>66.9071757795232</v>
      </c>
      <c r="N1324">
        <v>2.21268694689432</v>
      </c>
      <c r="O1324">
        <v>9.8279190110476904</v>
      </c>
      <c r="P1324">
        <v>125.14100785945401</v>
      </c>
      <c r="Q1324">
        <v>0.147989272774704</v>
      </c>
    </row>
    <row r="1325" spans="1:17" hidden="1" x14ac:dyDescent="0.3">
      <c r="A1325" t="s">
        <v>2815</v>
      </c>
      <c r="B1325" t="s">
        <v>2816</v>
      </c>
      <c r="C1325" t="s">
        <v>3159</v>
      </c>
      <c r="D1325" t="s">
        <v>521</v>
      </c>
      <c r="E1325">
        <v>1450.2969465599999</v>
      </c>
      <c r="F1325">
        <v>408.75</v>
      </c>
      <c r="G1325">
        <v>69.853137274730301</v>
      </c>
      <c r="H1325">
        <v>21.528969286586999</v>
      </c>
      <c r="I1325">
        <v>49.276896094695203</v>
      </c>
      <c r="J1325">
        <v>8.4127739041125391</v>
      </c>
      <c r="K1325">
        <v>339.187355584177</v>
      </c>
      <c r="L1325">
        <v>275.88826509215698</v>
      </c>
      <c r="M1325">
        <v>81.804527241101795</v>
      </c>
      <c r="N1325">
        <v>1.1373469358947501</v>
      </c>
      <c r="O1325">
        <v>1.51681957186544</v>
      </c>
      <c r="P1325">
        <v>130.93220338982999</v>
      </c>
      <c r="Q1325">
        <v>7.7389278053299995E-2</v>
      </c>
    </row>
    <row r="1326" spans="1:17" hidden="1" x14ac:dyDescent="0.3">
      <c r="A1326" t="s">
        <v>2817</v>
      </c>
      <c r="B1326" t="s">
        <v>2818</v>
      </c>
      <c r="C1326" t="s">
        <v>3159</v>
      </c>
      <c r="D1326" t="s">
        <v>78</v>
      </c>
      <c r="E1326">
        <v>1448.7138141840001</v>
      </c>
      <c r="F1326">
        <v>98.28</v>
      </c>
      <c r="G1326">
        <v>-22.525103526685001</v>
      </c>
      <c r="H1326">
        <v>-1.65120283141026</v>
      </c>
      <c r="I1326">
        <v>-17.260224375431999</v>
      </c>
      <c r="J1326">
        <v>-1.1547853232284899</v>
      </c>
      <c r="K1326">
        <v>103.16630469925499</v>
      </c>
      <c r="L1326">
        <v>102.33254486301399</v>
      </c>
      <c r="M1326">
        <v>33.273779831308602</v>
      </c>
      <c r="N1326">
        <v>0.32212046907714398</v>
      </c>
      <c r="O1326">
        <v>26.068376068376001</v>
      </c>
      <c r="P1326">
        <v>18.124999999999901</v>
      </c>
      <c r="Q1326">
        <v>5.2758813345880002E-3</v>
      </c>
    </row>
    <row r="1327" spans="1:17" hidden="1" x14ac:dyDescent="0.3">
      <c r="A1327" t="s">
        <v>2819</v>
      </c>
      <c r="B1327" t="s">
        <v>2820</v>
      </c>
      <c r="C1327" t="s">
        <v>3159</v>
      </c>
      <c r="D1327" t="s">
        <v>138</v>
      </c>
      <c r="E1327">
        <v>1442.040284685</v>
      </c>
      <c r="F1327">
        <v>350.35</v>
      </c>
      <c r="G1327">
        <v>59.555724016570203</v>
      </c>
      <c r="H1327">
        <v>0.930387597215245</v>
      </c>
      <c r="I1327">
        <v>1.57559077219308</v>
      </c>
      <c r="J1327">
        <v>5.14667410310477</v>
      </c>
      <c r="K1327">
        <v>327.26094351151801</v>
      </c>
      <c r="L1327">
        <v>314.122253015696</v>
      </c>
      <c r="M1327">
        <v>73.959666665332307</v>
      </c>
      <c r="N1327">
        <v>1.3559525870492599</v>
      </c>
      <c r="O1327">
        <v>18.738404452690101</v>
      </c>
      <c r="P1327">
        <v>120.971302428256</v>
      </c>
      <c r="Q1327">
        <v>9.6701814354925003E-2</v>
      </c>
    </row>
    <row r="1328" spans="1:17" hidden="1" x14ac:dyDescent="0.3">
      <c r="A1328" t="s">
        <v>2821</v>
      </c>
      <c r="B1328" t="s">
        <v>2822</v>
      </c>
      <c r="C1328" t="s">
        <v>3159</v>
      </c>
      <c r="D1328" t="s">
        <v>490</v>
      </c>
      <c r="E1328">
        <v>1434.4885425509999</v>
      </c>
      <c r="F1328">
        <v>230.61</v>
      </c>
      <c r="G1328">
        <v>-24.647723783060801</v>
      </c>
      <c r="H1328">
        <v>15.235900636239499</v>
      </c>
      <c r="I1328">
        <v>19.2441479799981</v>
      </c>
      <c r="J1328">
        <v>-3.5946135050559</v>
      </c>
      <c r="K1328">
        <v>204.471404430456</v>
      </c>
      <c r="L1328">
        <v>202.184386097963</v>
      </c>
      <c r="M1328">
        <v>65.703255831165194</v>
      </c>
      <c r="N1328">
        <v>2.8283444089922898</v>
      </c>
      <c r="O1328">
        <v>5.0691643900958301</v>
      </c>
      <c r="P1328">
        <v>44.221388367729801</v>
      </c>
      <c r="Q1328">
        <v>2.9247873866320002E-3</v>
      </c>
    </row>
    <row r="1329" spans="1:17" hidden="1" x14ac:dyDescent="0.3">
      <c r="A1329" t="s">
        <v>2823</v>
      </c>
      <c r="B1329" t="s">
        <v>2824</v>
      </c>
      <c r="C1329" t="s">
        <v>3159</v>
      </c>
      <c r="D1329" t="s">
        <v>21</v>
      </c>
      <c r="E1329">
        <v>1432.715148924</v>
      </c>
      <c r="F1329">
        <v>147.08000000000001</v>
      </c>
      <c r="G1329">
        <v>34.6654409347978</v>
      </c>
      <c r="H1329">
        <v>-6.73190346886184</v>
      </c>
      <c r="I1329">
        <v>23.153443050536001</v>
      </c>
      <c r="J1329">
        <v>-2.9380739661634001</v>
      </c>
      <c r="K1329">
        <v>146.07629331319799</v>
      </c>
      <c r="L1329">
        <v>116.731284893512</v>
      </c>
      <c r="M1329">
        <v>28.635492830497501</v>
      </c>
      <c r="N1329">
        <v>0.41021548895358101</v>
      </c>
      <c r="O1329">
        <v>25.305955942344301</v>
      </c>
      <c r="P1329">
        <v>102.86896551724099</v>
      </c>
      <c r="Q1329">
        <v>9.9477169463197998E-2</v>
      </c>
    </row>
    <row r="1330" spans="1:17" hidden="1" x14ac:dyDescent="0.3">
      <c r="A1330" t="s">
        <v>2825</v>
      </c>
      <c r="B1330" t="s">
        <v>2826</v>
      </c>
      <c r="C1330" t="s">
        <v>3159</v>
      </c>
      <c r="D1330" t="s">
        <v>78</v>
      </c>
      <c r="E1330">
        <v>1427.21</v>
      </c>
      <c r="F1330">
        <v>48.38</v>
      </c>
      <c r="G1330">
        <v>-23.460958743904499</v>
      </c>
      <c r="H1330">
        <v>-2.70649108035445</v>
      </c>
      <c r="I1330">
        <v>-1.7980061608243101</v>
      </c>
      <c r="J1330">
        <v>-2.2051836987094702</v>
      </c>
      <c r="K1330">
        <v>49.731169417245297</v>
      </c>
      <c r="L1330">
        <v>48.354708790888999</v>
      </c>
      <c r="M1330">
        <v>34.067573813663401</v>
      </c>
      <c r="N1330">
        <v>0.56143286138027804</v>
      </c>
      <c r="O1330">
        <v>25.0195164396651</v>
      </c>
      <c r="P1330">
        <v>25.174644243208299</v>
      </c>
      <c r="Q1330">
        <v>3.8276398016406997E-2</v>
      </c>
    </row>
    <row r="1331" spans="1:17" hidden="1" x14ac:dyDescent="0.3">
      <c r="A1331" t="s">
        <v>2827</v>
      </c>
      <c r="B1331" t="s">
        <v>2828</v>
      </c>
      <c r="C1331" t="s">
        <v>3159</v>
      </c>
      <c r="D1331" t="s">
        <v>21</v>
      </c>
      <c r="E1331">
        <v>1420.0250783270001</v>
      </c>
      <c r="F1331">
        <v>219.97</v>
      </c>
      <c r="G1331">
        <v>45.902761920985199</v>
      </c>
      <c r="H1331">
        <v>8.3569713243663593</v>
      </c>
      <c r="I1331">
        <v>45.091565769906403</v>
      </c>
      <c r="J1331">
        <v>5.3153232802271502</v>
      </c>
      <c r="K1331">
        <v>195.05928955488201</v>
      </c>
      <c r="L1331">
        <v>161.01698474883599</v>
      </c>
      <c r="M1331">
        <v>51.654278982573899</v>
      </c>
      <c r="N1331">
        <v>0.35389720654765</v>
      </c>
      <c r="O1331">
        <v>13.606400872846301</v>
      </c>
      <c r="P1331">
        <v>86.969825754356094</v>
      </c>
      <c r="Q1331">
        <v>0.109995358836562</v>
      </c>
    </row>
    <row r="1332" spans="1:17" hidden="1" x14ac:dyDescent="0.3">
      <c r="A1332" t="s">
        <v>2829</v>
      </c>
      <c r="B1332" t="s">
        <v>2830</v>
      </c>
      <c r="C1332" t="s">
        <v>3159</v>
      </c>
      <c r="D1332" t="s">
        <v>220</v>
      </c>
      <c r="E1332">
        <v>1413.71799876</v>
      </c>
      <c r="F1332">
        <v>369.9</v>
      </c>
      <c r="G1332">
        <v>-42.344038207574201</v>
      </c>
      <c r="H1332">
        <v>-10.621080785739601</v>
      </c>
      <c r="I1332">
        <v>-30.1224747301194</v>
      </c>
      <c r="J1332">
        <v>1.38080314877484</v>
      </c>
      <c r="K1332">
        <v>400.89005288037998</v>
      </c>
      <c r="L1332">
        <v>460.53526364474499</v>
      </c>
      <c r="M1332">
        <v>39.153328824534903</v>
      </c>
      <c r="N1332">
        <v>0.65373289285994096</v>
      </c>
      <c r="O1332">
        <v>71.776155717761497</v>
      </c>
      <c r="P1332">
        <v>1.0793824292936101</v>
      </c>
    </row>
    <row r="1333" spans="1:17" hidden="1" x14ac:dyDescent="0.3">
      <c r="A1333" t="s">
        <v>2831</v>
      </c>
      <c r="B1333" t="s">
        <v>2832</v>
      </c>
      <c r="C1333" t="s">
        <v>3159</v>
      </c>
      <c r="D1333" t="s">
        <v>78</v>
      </c>
      <c r="E1333">
        <v>1411.2957838350001</v>
      </c>
      <c r="F1333">
        <v>127.11</v>
      </c>
      <c r="G1333">
        <v>29.9765045225327</v>
      </c>
      <c r="H1333">
        <v>-6.6347444165698599</v>
      </c>
      <c r="I1333">
        <v>7.5468552705856196</v>
      </c>
      <c r="J1333">
        <v>2.2345870785878601</v>
      </c>
      <c r="K1333">
        <v>126.78488812085099</v>
      </c>
      <c r="L1333">
        <v>113.77846135226299</v>
      </c>
      <c r="M1333">
        <v>57.459676168295999</v>
      </c>
      <c r="N1333">
        <v>0.38642900522456303</v>
      </c>
      <c r="O1333">
        <v>17.111163559122001</v>
      </c>
      <c r="P1333">
        <v>73.956480087587195</v>
      </c>
    </row>
    <row r="1334" spans="1:17" hidden="1" x14ac:dyDescent="0.3">
      <c r="A1334" t="s">
        <v>2833</v>
      </c>
      <c r="B1334" t="s">
        <v>2834</v>
      </c>
      <c r="C1334" t="s">
        <v>3159</v>
      </c>
      <c r="D1334" t="s">
        <v>2729</v>
      </c>
      <c r="E1334">
        <v>1397.491396725</v>
      </c>
      <c r="F1334">
        <v>600</v>
      </c>
      <c r="G1334">
        <v>148.784895980296</v>
      </c>
      <c r="H1334">
        <v>-23.623041510869101</v>
      </c>
      <c r="I1334">
        <v>-28.067344563095901</v>
      </c>
      <c r="J1334">
        <v>-8.2673922335988497</v>
      </c>
      <c r="K1334">
        <v>741.47039229164398</v>
      </c>
      <c r="L1334">
        <v>655.620998926948</v>
      </c>
      <c r="M1334">
        <v>16.541710324988401</v>
      </c>
      <c r="N1334">
        <v>3.3219792533567398</v>
      </c>
      <c r="O1334">
        <v>63.3333333333333</v>
      </c>
      <c r="P1334">
        <v>227.958458595244</v>
      </c>
      <c r="Q1334">
        <v>0.255083911253846</v>
      </c>
    </row>
    <row r="1335" spans="1:17" hidden="1" x14ac:dyDescent="0.3">
      <c r="A1335" t="s">
        <v>2835</v>
      </c>
      <c r="B1335" t="s">
        <v>2836</v>
      </c>
      <c r="C1335" t="s">
        <v>3159</v>
      </c>
      <c r="D1335" t="s">
        <v>274</v>
      </c>
      <c r="E1335">
        <v>1392.3044593709999</v>
      </c>
      <c r="F1335">
        <v>148.19</v>
      </c>
      <c r="G1335">
        <v>31.583123162928501</v>
      </c>
      <c r="H1335">
        <v>-11.109160600795599</v>
      </c>
      <c r="I1335">
        <v>45.8716635145732</v>
      </c>
      <c r="J1335">
        <v>-1.2416402371890001</v>
      </c>
      <c r="K1335">
        <v>134.82864447519501</v>
      </c>
      <c r="L1335">
        <v>116.577550242364</v>
      </c>
      <c r="M1335">
        <v>59.126250561498303</v>
      </c>
      <c r="N1335">
        <v>0.921326987386623</v>
      </c>
      <c r="O1335">
        <v>11.276064511775401</v>
      </c>
      <c r="P1335">
        <v>80.940170940170901</v>
      </c>
      <c r="Q1335">
        <v>-8.5012029643269996E-3</v>
      </c>
    </row>
    <row r="1336" spans="1:17" hidden="1" x14ac:dyDescent="0.3">
      <c r="A1336" t="s">
        <v>2837</v>
      </c>
      <c r="B1336" t="s">
        <v>2838</v>
      </c>
      <c r="C1336" t="s">
        <v>3159</v>
      </c>
      <c r="D1336" t="s">
        <v>257</v>
      </c>
      <c r="E1336">
        <v>1387.0226757600001</v>
      </c>
      <c r="F1336">
        <v>396.6</v>
      </c>
      <c r="G1336">
        <v>-44.677166812065202</v>
      </c>
      <c r="H1336">
        <v>-2.47185839658039</v>
      </c>
      <c r="I1336">
        <v>7.2985719898293597</v>
      </c>
      <c r="J1336">
        <v>-3.0399254070842101</v>
      </c>
      <c r="K1336">
        <v>403.40091005134099</v>
      </c>
      <c r="L1336">
        <v>401.570350171006</v>
      </c>
      <c r="M1336">
        <v>37.546197143317201</v>
      </c>
      <c r="N1336">
        <v>0.72018627504439703</v>
      </c>
      <c r="O1336">
        <v>28.567826525466401</v>
      </c>
      <c r="P1336">
        <v>36.452778255633902</v>
      </c>
      <c r="Q1336">
        <v>4.9781589166034E-2</v>
      </c>
    </row>
    <row r="1337" spans="1:17" hidden="1" x14ac:dyDescent="0.3">
      <c r="A1337" t="s">
        <v>2839</v>
      </c>
      <c r="B1337" t="s">
        <v>2840</v>
      </c>
      <c r="C1337" t="s">
        <v>3159</v>
      </c>
      <c r="D1337" t="s">
        <v>635</v>
      </c>
      <c r="E1337">
        <v>1386.9660129199999</v>
      </c>
      <c r="F1337">
        <v>140.87</v>
      </c>
      <c r="G1337">
        <v>-37.6331127074777</v>
      </c>
      <c r="H1337">
        <v>-6.8645873343702597</v>
      </c>
      <c r="I1337">
        <v>-6.7819088970427099</v>
      </c>
      <c r="J1337">
        <v>-4.1697682353830396</v>
      </c>
      <c r="K1337">
        <v>143.215214956198</v>
      </c>
      <c r="L1337">
        <v>140.51024159701799</v>
      </c>
      <c r="M1337">
        <v>36.280414474301899</v>
      </c>
      <c r="N1337">
        <v>0.91443842737071701</v>
      </c>
      <c r="O1337">
        <v>33.420884503442799</v>
      </c>
      <c r="P1337">
        <v>23.030567685589499</v>
      </c>
      <c r="Q1337">
        <v>-6.2322871018666001E-2</v>
      </c>
    </row>
    <row r="1338" spans="1:17" hidden="1" x14ac:dyDescent="0.3">
      <c r="A1338" t="s">
        <v>2841</v>
      </c>
      <c r="B1338" t="s">
        <v>2842</v>
      </c>
      <c r="C1338" t="s">
        <v>3159</v>
      </c>
      <c r="D1338" t="s">
        <v>220</v>
      </c>
      <c r="E1338">
        <v>1385.6036676000001</v>
      </c>
      <c r="F1338">
        <v>89.84</v>
      </c>
      <c r="G1338">
        <v>21.030727951528402</v>
      </c>
      <c r="H1338">
        <v>10.2870754867832</v>
      </c>
      <c r="I1338">
        <v>-0.91040183229169103</v>
      </c>
      <c r="J1338">
        <v>20.283916813363199</v>
      </c>
      <c r="K1338">
        <v>74.612033149343901</v>
      </c>
      <c r="L1338">
        <v>70.731297874998802</v>
      </c>
      <c r="M1338">
        <v>83.240468126037399</v>
      </c>
      <c r="N1338">
        <v>1.3550831801496399</v>
      </c>
      <c r="O1338">
        <v>44.367764915405097</v>
      </c>
      <c r="P1338">
        <v>73.906310491676294</v>
      </c>
    </row>
    <row r="1339" spans="1:17" hidden="1" x14ac:dyDescent="0.3">
      <c r="A1339" t="s">
        <v>2843</v>
      </c>
      <c r="B1339" t="s">
        <v>2844</v>
      </c>
      <c r="C1339" t="s">
        <v>3159</v>
      </c>
      <c r="D1339" t="s">
        <v>988</v>
      </c>
      <c r="E1339">
        <v>1385.1707065600001</v>
      </c>
      <c r="F1339">
        <v>211.84</v>
      </c>
      <c r="G1339">
        <v>-51.627989025836499</v>
      </c>
      <c r="H1339">
        <v>6.5129165660733097</v>
      </c>
      <c r="I1339">
        <v>-20.000262977190602</v>
      </c>
      <c r="J1339">
        <v>-1.1672023745197599</v>
      </c>
      <c r="K1339">
        <v>215.85462822011101</v>
      </c>
      <c r="L1339">
        <v>231.41123553591501</v>
      </c>
      <c r="M1339">
        <v>41.058131270473801</v>
      </c>
      <c r="N1339">
        <v>1.4319880222030501</v>
      </c>
      <c r="O1339">
        <v>53.771714501510502</v>
      </c>
      <c r="P1339">
        <v>10.852956567242201</v>
      </c>
      <c r="Q1339">
        <v>-3.4252481351486001E-2</v>
      </c>
    </row>
    <row r="1340" spans="1:17" hidden="1" x14ac:dyDescent="0.3">
      <c r="A1340" t="s">
        <v>2845</v>
      </c>
      <c r="B1340" t="s">
        <v>2846</v>
      </c>
      <c r="C1340" t="s">
        <v>3159</v>
      </c>
      <c r="D1340" t="s">
        <v>257</v>
      </c>
      <c r="E1340">
        <v>1383.0224700000001</v>
      </c>
      <c r="F1340">
        <v>1600.35</v>
      </c>
      <c r="G1340">
        <v>126.20897569344299</v>
      </c>
      <c r="H1340">
        <v>-8.3379120743451907</v>
      </c>
      <c r="I1340">
        <v>90.733275656059902</v>
      </c>
      <c r="J1340">
        <v>11.563362528633499</v>
      </c>
      <c r="K1340">
        <v>1611.15602362495</v>
      </c>
      <c r="L1340">
        <v>1182.0099561729701</v>
      </c>
      <c r="M1340">
        <v>37.736515624612103</v>
      </c>
      <c r="N1340">
        <v>0.81980616816928098</v>
      </c>
      <c r="O1340">
        <v>19.917518042928101</v>
      </c>
      <c r="P1340">
        <v>285.62650602409599</v>
      </c>
      <c r="Q1340">
        <v>0.27327158654205602</v>
      </c>
    </row>
    <row r="1341" spans="1:17" hidden="1" x14ac:dyDescent="0.3">
      <c r="A1341" t="s">
        <v>2847</v>
      </c>
      <c r="B1341" t="s">
        <v>2848</v>
      </c>
      <c r="C1341" t="s">
        <v>3159</v>
      </c>
      <c r="D1341" t="s">
        <v>1686</v>
      </c>
      <c r="E1341">
        <v>1381.2095171599999</v>
      </c>
      <c r="F1341">
        <v>112.4</v>
      </c>
      <c r="G1341">
        <v>276.044488433472</v>
      </c>
      <c r="H1341">
        <v>31.159891568658001</v>
      </c>
      <c r="I1341">
        <v>63.295338066464403</v>
      </c>
      <c r="J1341">
        <v>2.6385081133868198</v>
      </c>
      <c r="K1341">
        <v>85.396223544743194</v>
      </c>
      <c r="L1341">
        <v>64.270871017348995</v>
      </c>
      <c r="M1341">
        <v>80.018262639095099</v>
      </c>
      <c r="N1341">
        <v>2.3005657009408602</v>
      </c>
      <c r="O1341">
        <v>3.5587188612099698</v>
      </c>
      <c r="P1341">
        <v>335.65891472868202</v>
      </c>
      <c r="Q1341">
        <v>6.9194813455489002E-2</v>
      </c>
    </row>
    <row r="1342" spans="1:17" hidden="1" x14ac:dyDescent="0.3">
      <c r="A1342" t="s">
        <v>2849</v>
      </c>
      <c r="B1342" t="s">
        <v>2850</v>
      </c>
      <c r="C1342" t="s">
        <v>3159</v>
      </c>
      <c r="D1342" t="s">
        <v>271</v>
      </c>
      <c r="E1342">
        <v>1381.00378</v>
      </c>
      <c r="F1342">
        <v>84.68</v>
      </c>
      <c r="G1342">
        <v>-31.030675008378001</v>
      </c>
      <c r="H1342">
        <v>1.76259736064062</v>
      </c>
      <c r="I1342">
        <v>-12.714651820958199</v>
      </c>
      <c r="J1342">
        <v>-3.3006839750461801</v>
      </c>
      <c r="K1342">
        <v>85.780869164993007</v>
      </c>
      <c r="L1342">
        <v>85.076689987714502</v>
      </c>
      <c r="M1342">
        <v>37.419487717764</v>
      </c>
      <c r="N1342">
        <v>1.48866665693054</v>
      </c>
      <c r="O1342">
        <v>23.9371752479924</v>
      </c>
      <c r="P1342">
        <v>22.7246376811594</v>
      </c>
      <c r="Q1342">
        <v>-7.9403791330700003E-3</v>
      </c>
    </row>
    <row r="1343" spans="1:17" hidden="1" x14ac:dyDescent="0.3">
      <c r="A1343" t="s">
        <v>2851</v>
      </c>
      <c r="B1343" t="s">
        <v>2852</v>
      </c>
      <c r="C1343" t="s">
        <v>3159</v>
      </c>
      <c r="D1343" t="s">
        <v>89</v>
      </c>
      <c r="E1343">
        <v>1379.5789976000001</v>
      </c>
      <c r="F1343">
        <v>541</v>
      </c>
      <c r="G1343">
        <v>70.270891884692105</v>
      </c>
      <c r="H1343">
        <v>-8.9681249433839394</v>
      </c>
      <c r="I1343">
        <v>16.658927068292101</v>
      </c>
      <c r="J1343">
        <v>-1.3621585321165</v>
      </c>
      <c r="K1343">
        <v>572.40461102217205</v>
      </c>
      <c r="L1343">
        <v>467.28640304670699</v>
      </c>
      <c r="M1343">
        <v>27.730833999883</v>
      </c>
      <c r="N1343">
        <v>0.32899296757860003</v>
      </c>
      <c r="O1343">
        <v>31.2384473197781</v>
      </c>
      <c r="P1343">
        <v>171.45007526342101</v>
      </c>
      <c r="Q1343">
        <v>0.18742678790223699</v>
      </c>
    </row>
    <row r="1344" spans="1:17" hidden="1" x14ac:dyDescent="0.3">
      <c r="A1344" t="s">
        <v>2853</v>
      </c>
      <c r="B1344" t="s">
        <v>2854</v>
      </c>
      <c r="C1344" t="s">
        <v>3159</v>
      </c>
      <c r="D1344" t="s">
        <v>54</v>
      </c>
      <c r="E1344">
        <v>1377.884922918</v>
      </c>
      <c r="F1344">
        <v>131.19</v>
      </c>
      <c r="G1344">
        <v>11.701076916640099</v>
      </c>
      <c r="H1344">
        <v>11.2936671395201</v>
      </c>
      <c r="I1344">
        <v>3.6162154151438402</v>
      </c>
      <c r="J1344">
        <v>3.2550945426719502</v>
      </c>
      <c r="K1344">
        <v>118.989645943607</v>
      </c>
      <c r="L1344">
        <v>112.695207126228</v>
      </c>
      <c r="M1344">
        <v>65.361449455687193</v>
      </c>
      <c r="N1344">
        <v>1.0966637672509501</v>
      </c>
      <c r="O1344">
        <v>14.033081789770501</v>
      </c>
      <c r="P1344">
        <v>69.605688429217807</v>
      </c>
      <c r="Q1344">
        <v>2.6277949363939998E-3</v>
      </c>
    </row>
    <row r="1345" spans="1:17" hidden="1" x14ac:dyDescent="0.3">
      <c r="A1345" t="s">
        <v>2855</v>
      </c>
      <c r="B1345" t="s">
        <v>2856</v>
      </c>
      <c r="C1345" t="s">
        <v>3159</v>
      </c>
      <c r="D1345" t="s">
        <v>46</v>
      </c>
      <c r="E1345">
        <v>1375.50347412</v>
      </c>
      <c r="F1345">
        <v>569.85</v>
      </c>
      <c r="G1345">
        <v>104.89385567049101</v>
      </c>
      <c r="H1345">
        <v>133.82675024578501</v>
      </c>
      <c r="I1345">
        <v>119.848277648859</v>
      </c>
      <c r="J1345">
        <v>12.850386971542999</v>
      </c>
      <c r="M1345">
        <v>59.882327925436101</v>
      </c>
      <c r="O1345">
        <v>22.040887952969999</v>
      </c>
      <c r="P1345">
        <v>155.59542498318001</v>
      </c>
    </row>
    <row r="1346" spans="1:17" hidden="1" x14ac:dyDescent="0.3">
      <c r="A1346" t="s">
        <v>2857</v>
      </c>
      <c r="B1346" t="s">
        <v>2858</v>
      </c>
      <c r="C1346" t="s">
        <v>3159</v>
      </c>
      <c r="D1346" t="s">
        <v>124</v>
      </c>
      <c r="E1346">
        <v>1370.33103063</v>
      </c>
      <c r="F1346">
        <v>24.95</v>
      </c>
      <c r="G1346">
        <v>-18.502818396810799</v>
      </c>
      <c r="H1346">
        <v>-7.8493729594022899</v>
      </c>
      <c r="I1346">
        <v>-33.495883290160698</v>
      </c>
      <c r="J1346">
        <v>1.27634394599486</v>
      </c>
      <c r="K1346">
        <v>27.8068074460753</v>
      </c>
      <c r="L1346">
        <v>28.369790953407399</v>
      </c>
      <c r="M1346">
        <v>32.971565863632698</v>
      </c>
      <c r="N1346">
        <v>0.79379942657730396</v>
      </c>
      <c r="O1346">
        <v>57.9158316633266</v>
      </c>
      <c r="P1346">
        <v>17.136150234741699</v>
      </c>
      <c r="Q1346">
        <v>0.20491815803789501</v>
      </c>
    </row>
    <row r="1347" spans="1:17" hidden="1" x14ac:dyDescent="0.3">
      <c r="A1347" t="s">
        <v>2859</v>
      </c>
      <c r="B1347" t="s">
        <v>2860</v>
      </c>
      <c r="C1347" t="s">
        <v>3159</v>
      </c>
      <c r="D1347" t="s">
        <v>65</v>
      </c>
      <c r="E1347">
        <v>1369.9</v>
      </c>
      <c r="F1347">
        <v>901.25</v>
      </c>
      <c r="G1347">
        <v>115.71020960224899</v>
      </c>
      <c r="H1347">
        <v>-2.49074888544548</v>
      </c>
      <c r="I1347">
        <v>75.656745823243398</v>
      </c>
      <c r="J1347">
        <v>-5.6677480022080404</v>
      </c>
      <c r="K1347">
        <v>867.78273303991205</v>
      </c>
      <c r="L1347">
        <v>658.03232047391305</v>
      </c>
      <c r="M1347">
        <v>33.921098467549001</v>
      </c>
      <c r="N1347">
        <v>0.326978072110926</v>
      </c>
      <c r="O1347">
        <v>19.639389736477099</v>
      </c>
      <c r="P1347">
        <v>150.347222222222</v>
      </c>
      <c r="Q1347">
        <v>0.17203245203204001</v>
      </c>
    </row>
    <row r="1348" spans="1:17" hidden="1" x14ac:dyDescent="0.3">
      <c r="A1348" t="s">
        <v>2861</v>
      </c>
      <c r="B1348" t="s">
        <v>2862</v>
      </c>
      <c r="C1348" t="s">
        <v>3159</v>
      </c>
      <c r="D1348" t="s">
        <v>438</v>
      </c>
      <c r="E1348">
        <v>1367.2982465099999</v>
      </c>
      <c r="F1348">
        <v>563.85</v>
      </c>
      <c r="G1348">
        <v>-57.770236771950003</v>
      </c>
      <c r="H1348">
        <v>-15.052000612847699</v>
      </c>
      <c r="I1348">
        <v>-28.7919615124672</v>
      </c>
      <c r="J1348">
        <v>-3.4803326424306702</v>
      </c>
      <c r="K1348">
        <v>631.49669876555197</v>
      </c>
      <c r="L1348">
        <v>680.46435142049904</v>
      </c>
      <c r="M1348">
        <v>19.997553750878001</v>
      </c>
      <c r="N1348">
        <v>0.83318060739779298</v>
      </c>
      <c r="O1348">
        <v>51.352310011527798</v>
      </c>
      <c r="P1348">
        <v>0.36489854040584402</v>
      </c>
      <c r="Q1348">
        <v>-8.9486668277279999E-3</v>
      </c>
    </row>
    <row r="1349" spans="1:17" hidden="1" x14ac:dyDescent="0.3">
      <c r="A1349" t="s">
        <v>2863</v>
      </c>
      <c r="B1349" t="s">
        <v>2864</v>
      </c>
      <c r="C1349" t="s">
        <v>3159</v>
      </c>
      <c r="D1349" t="s">
        <v>257</v>
      </c>
      <c r="E1349">
        <v>1363.567008</v>
      </c>
      <c r="F1349">
        <v>1363</v>
      </c>
      <c r="G1349">
        <v>311.04432800517401</v>
      </c>
      <c r="H1349">
        <v>-12.2894620399166</v>
      </c>
      <c r="I1349">
        <v>40.963780080151302</v>
      </c>
      <c r="J1349">
        <v>-3.1326578949343702</v>
      </c>
      <c r="K1349">
        <v>1435.9910945316601</v>
      </c>
      <c r="L1349">
        <v>1156.04612181477</v>
      </c>
      <c r="M1349">
        <v>33.225564880867701</v>
      </c>
      <c r="N1349">
        <v>0.83016766912673901</v>
      </c>
      <c r="O1349">
        <v>27.4358033749082</v>
      </c>
      <c r="P1349">
        <v>378.24561403508699</v>
      </c>
      <c r="Q1349">
        <v>0.18030138331301801</v>
      </c>
    </row>
    <row r="1350" spans="1:17" hidden="1" x14ac:dyDescent="0.3">
      <c r="A1350" t="s">
        <v>2865</v>
      </c>
      <c r="B1350" t="s">
        <v>2866</v>
      </c>
      <c r="C1350" t="s">
        <v>3159</v>
      </c>
      <c r="D1350" t="s">
        <v>274</v>
      </c>
      <c r="E1350">
        <v>1360.6559744799999</v>
      </c>
      <c r="F1350">
        <v>952.4</v>
      </c>
      <c r="G1350">
        <v>113.60214600416801</v>
      </c>
      <c r="H1350">
        <v>9.0905257829089603</v>
      </c>
      <c r="I1350">
        <v>26.264532661498301</v>
      </c>
      <c r="J1350">
        <v>9.8409465489251993</v>
      </c>
      <c r="K1350">
        <v>834.05366407699898</v>
      </c>
      <c r="L1350">
        <v>632.45951110505405</v>
      </c>
      <c r="M1350">
        <v>60.097422536160501</v>
      </c>
      <c r="N1350">
        <v>0.61104917391334901</v>
      </c>
      <c r="O1350">
        <v>5.3023939521209504</v>
      </c>
      <c r="P1350">
        <v>182.234405097051</v>
      </c>
      <c r="Q1350">
        <v>0.17118611489001001</v>
      </c>
    </row>
    <row r="1351" spans="1:17" hidden="1" x14ac:dyDescent="0.3">
      <c r="A1351" t="s">
        <v>2867</v>
      </c>
      <c r="B1351" t="s">
        <v>2868</v>
      </c>
      <c r="C1351" t="s">
        <v>3159</v>
      </c>
      <c r="D1351" t="s">
        <v>21</v>
      </c>
      <c r="E1351">
        <v>1356.5635239999999</v>
      </c>
      <c r="F1351">
        <v>785</v>
      </c>
      <c r="G1351">
        <v>635.95148659137203</v>
      </c>
      <c r="H1351">
        <v>-3.0255462048936899</v>
      </c>
      <c r="I1351">
        <v>226.629027559219</v>
      </c>
      <c r="J1351">
        <v>3.7593332018319798</v>
      </c>
      <c r="K1351">
        <v>728.49397417689897</v>
      </c>
      <c r="M1351">
        <v>62.4087860458582</v>
      </c>
      <c r="N1351">
        <v>0.54096228868660601</v>
      </c>
      <c r="O1351">
        <v>27.133757961783399</v>
      </c>
      <c r="P1351">
        <v>741.82305630026804</v>
      </c>
    </row>
    <row r="1352" spans="1:17" hidden="1" x14ac:dyDescent="0.3">
      <c r="A1352" t="s">
        <v>2869</v>
      </c>
      <c r="B1352" t="s">
        <v>2870</v>
      </c>
      <c r="C1352" t="s">
        <v>3159</v>
      </c>
      <c r="D1352" t="s">
        <v>81</v>
      </c>
      <c r="E1352">
        <v>1355.7759599999999</v>
      </c>
      <c r="F1352">
        <v>847</v>
      </c>
      <c r="G1352">
        <v>-25.417562254943899</v>
      </c>
      <c r="H1352">
        <v>5.9923769481078804</v>
      </c>
      <c r="I1352">
        <v>-2.54127815124895</v>
      </c>
      <c r="J1352">
        <v>1.73876466047054</v>
      </c>
      <c r="K1352">
        <v>828.43427904251803</v>
      </c>
      <c r="L1352">
        <v>812.22982528045702</v>
      </c>
      <c r="M1352">
        <v>50.301662465215998</v>
      </c>
      <c r="N1352">
        <v>3.1651496044938598</v>
      </c>
      <c r="O1352">
        <v>23.541912632821699</v>
      </c>
      <c r="P1352">
        <v>21.3727878483914</v>
      </c>
      <c r="Q1352">
        <v>-5.4908817524185999E-2</v>
      </c>
    </row>
    <row r="1353" spans="1:17" hidden="1" x14ac:dyDescent="0.3">
      <c r="A1353" t="s">
        <v>2871</v>
      </c>
      <c r="B1353" t="s">
        <v>2872</v>
      </c>
      <c r="C1353" t="s">
        <v>3159</v>
      </c>
      <c r="D1353" t="s">
        <v>21</v>
      </c>
      <c r="E1353">
        <v>1352.2183048080001</v>
      </c>
      <c r="F1353">
        <v>122.81</v>
      </c>
      <c r="G1353">
        <v>-0.62606327530874095</v>
      </c>
      <c r="H1353">
        <v>-5.3206849299603203</v>
      </c>
      <c r="I1353">
        <v>-12.4941851283355</v>
      </c>
      <c r="J1353">
        <v>-1.6395764410140801</v>
      </c>
      <c r="K1353">
        <v>125.34842898677</v>
      </c>
      <c r="L1353">
        <v>117.838181829497</v>
      </c>
      <c r="M1353">
        <v>32.471289178432599</v>
      </c>
      <c r="N1353">
        <v>0.53176194048893699</v>
      </c>
      <c r="O1353">
        <v>43.717938278641803</v>
      </c>
      <c r="P1353">
        <v>51.6172839506172</v>
      </c>
      <c r="Q1353">
        <v>5.1504161994929999E-3</v>
      </c>
    </row>
    <row r="1354" spans="1:17" hidden="1" x14ac:dyDescent="0.3">
      <c r="A1354" t="s">
        <v>2873</v>
      </c>
      <c r="B1354" t="s">
        <v>2874</v>
      </c>
      <c r="C1354" t="s">
        <v>3159</v>
      </c>
      <c r="D1354" t="s">
        <v>703</v>
      </c>
      <c r="E1354">
        <v>1344.8064770000001</v>
      </c>
      <c r="F1354">
        <v>341.15</v>
      </c>
      <c r="G1354">
        <v>34.802114474825103</v>
      </c>
      <c r="H1354">
        <v>4.0091882707900499</v>
      </c>
      <c r="I1354">
        <v>6.6763819983835901</v>
      </c>
      <c r="J1354">
        <v>11.5128346023922</v>
      </c>
      <c r="K1354">
        <v>299.03416528945201</v>
      </c>
      <c r="L1354">
        <v>269.08837098296601</v>
      </c>
      <c r="M1354">
        <v>66.002108279792296</v>
      </c>
      <c r="N1354">
        <v>1.2452231815671</v>
      </c>
      <c r="O1354">
        <v>16.957350139234901</v>
      </c>
      <c r="P1354">
        <v>87.548103353490902</v>
      </c>
    </row>
    <row r="1355" spans="1:17" hidden="1" x14ac:dyDescent="0.3">
      <c r="A1355" t="s">
        <v>2875</v>
      </c>
      <c r="B1355" t="s">
        <v>2876</v>
      </c>
      <c r="C1355" t="s">
        <v>3159</v>
      </c>
      <c r="D1355" t="s">
        <v>364</v>
      </c>
      <c r="E1355">
        <v>1340.7</v>
      </c>
      <c r="F1355">
        <v>44.69</v>
      </c>
      <c r="G1355">
        <v>-20.039498424805998</v>
      </c>
      <c r="H1355">
        <v>-12.875473370068001</v>
      </c>
      <c r="I1355">
        <v>0.44737213764388301</v>
      </c>
      <c r="J1355">
        <v>-1.2369019803208099</v>
      </c>
      <c r="K1355">
        <v>45.342193546249099</v>
      </c>
      <c r="M1355">
        <v>25.179343927188299</v>
      </c>
      <c r="N1355">
        <v>0.31061366626919601</v>
      </c>
      <c r="O1355">
        <v>26.560751846050501</v>
      </c>
      <c r="P1355">
        <v>48.966666666666598</v>
      </c>
    </row>
    <row r="1356" spans="1:17" hidden="1" x14ac:dyDescent="0.3">
      <c r="A1356" t="s">
        <v>2877</v>
      </c>
      <c r="B1356" t="s">
        <v>2878</v>
      </c>
      <c r="C1356" t="s">
        <v>3159</v>
      </c>
      <c r="D1356" t="s">
        <v>289</v>
      </c>
      <c r="E1356">
        <v>1339.616114768</v>
      </c>
      <c r="F1356">
        <v>20.32</v>
      </c>
      <c r="G1356">
        <v>-19.704985779387499</v>
      </c>
      <c r="H1356">
        <v>-7.1718763793749298</v>
      </c>
      <c r="I1356">
        <v>-38.028683156794003</v>
      </c>
      <c r="J1356">
        <v>-2.9937216432944602</v>
      </c>
      <c r="K1356">
        <v>22.122136927429299</v>
      </c>
      <c r="L1356">
        <v>23.9642293186537</v>
      </c>
      <c r="M1356">
        <v>35.741737227329097</v>
      </c>
      <c r="N1356">
        <v>0.72789509032797295</v>
      </c>
      <c r="O1356">
        <v>106.692913385826</v>
      </c>
      <c r="P1356">
        <v>17.797101449275299</v>
      </c>
      <c r="Q1356">
        <v>8.0473179411870002E-2</v>
      </c>
    </row>
    <row r="1357" spans="1:17" hidden="1" x14ac:dyDescent="0.3">
      <c r="A1357" t="s">
        <v>2879</v>
      </c>
      <c r="B1357" t="s">
        <v>2880</v>
      </c>
      <c r="C1357" t="s">
        <v>3159</v>
      </c>
      <c r="D1357" t="s">
        <v>996</v>
      </c>
      <c r="E1357">
        <v>1337.0535199999999</v>
      </c>
      <c r="F1357">
        <v>87.8</v>
      </c>
      <c r="G1357">
        <v>-17.819566403000501</v>
      </c>
      <c r="H1357">
        <v>-4.3741407612598797</v>
      </c>
      <c r="I1357">
        <v>-15.5290625947588</v>
      </c>
      <c r="J1357">
        <v>-0.52398451844667204</v>
      </c>
      <c r="K1357">
        <v>88.847133894316698</v>
      </c>
      <c r="L1357">
        <v>89.170421916625898</v>
      </c>
      <c r="M1357">
        <v>36.273750181798398</v>
      </c>
      <c r="N1357">
        <v>0.68608448617330897</v>
      </c>
      <c r="O1357">
        <v>31.719817767653701</v>
      </c>
      <c r="P1357">
        <v>18.648648648648599</v>
      </c>
      <c r="Q1357">
        <v>-7.9546464504990002E-3</v>
      </c>
    </row>
    <row r="1358" spans="1:17" hidden="1" x14ac:dyDescent="0.3">
      <c r="A1358" t="s">
        <v>2881</v>
      </c>
      <c r="B1358" t="s">
        <v>2882</v>
      </c>
      <c r="C1358" t="s">
        <v>3159</v>
      </c>
      <c r="D1358" t="s">
        <v>54</v>
      </c>
      <c r="E1358">
        <v>1334.5767444799999</v>
      </c>
      <c r="F1358">
        <v>2160.1999999999998</v>
      </c>
      <c r="G1358">
        <v>-17.6017471678263</v>
      </c>
      <c r="H1358">
        <v>-14.615059233912101</v>
      </c>
      <c r="I1358">
        <v>-6.9719900714428498</v>
      </c>
      <c r="J1358">
        <v>5.2897037280985302</v>
      </c>
      <c r="K1358">
        <v>2351.9053200564599</v>
      </c>
      <c r="L1358">
        <v>2235.3967972623</v>
      </c>
      <c r="M1358">
        <v>39.553762379408901</v>
      </c>
      <c r="N1358">
        <v>1.0840137530969101</v>
      </c>
      <c r="O1358">
        <v>30.724007036385501</v>
      </c>
      <c r="P1358">
        <v>25.004340026618799</v>
      </c>
      <c r="Q1358">
        <v>-8.9812414702080002E-3</v>
      </c>
    </row>
    <row r="1359" spans="1:17" hidden="1" x14ac:dyDescent="0.3">
      <c r="A1359" t="s">
        <v>2883</v>
      </c>
      <c r="B1359" t="s">
        <v>2884</v>
      </c>
      <c r="C1359" t="s">
        <v>3159</v>
      </c>
      <c r="D1359" t="s">
        <v>24</v>
      </c>
      <c r="E1359">
        <v>1334.34951394</v>
      </c>
      <c r="F1359">
        <v>296.2</v>
      </c>
      <c r="G1359">
        <v>-57.722692330811498</v>
      </c>
      <c r="H1359">
        <v>-10.005603950023501</v>
      </c>
      <c r="I1359">
        <v>-29.2174459851344</v>
      </c>
      <c r="J1359">
        <v>1.8750252973001</v>
      </c>
      <c r="K1359">
        <v>318.87457144294098</v>
      </c>
      <c r="M1359">
        <v>39.872586468862202</v>
      </c>
      <c r="N1359">
        <v>1.01020005345641</v>
      </c>
      <c r="O1359">
        <v>58.338960162052601</v>
      </c>
      <c r="P1359">
        <v>2.2966672422724801</v>
      </c>
    </row>
    <row r="1360" spans="1:17" hidden="1" x14ac:dyDescent="0.3">
      <c r="A1360" t="s">
        <v>2885</v>
      </c>
      <c r="B1360" t="s">
        <v>2886</v>
      </c>
      <c r="C1360" t="s">
        <v>3159</v>
      </c>
      <c r="D1360" t="s">
        <v>407</v>
      </c>
      <c r="E1360">
        <v>1329.519176215</v>
      </c>
      <c r="F1360">
        <v>79.569999999999993</v>
      </c>
      <c r="G1360">
        <v>18.464592086816399</v>
      </c>
      <c r="H1360">
        <v>-5.9229579174648297</v>
      </c>
      <c r="I1360">
        <v>7.1961554465263502</v>
      </c>
      <c r="J1360">
        <v>-3.55858472979545</v>
      </c>
      <c r="K1360">
        <v>78.435747367454198</v>
      </c>
      <c r="L1360">
        <v>69.774561225967702</v>
      </c>
      <c r="M1360">
        <v>42.7237968174258</v>
      </c>
      <c r="N1360">
        <v>0.75299027849243705</v>
      </c>
      <c r="O1360">
        <v>11.8512002010808</v>
      </c>
      <c r="P1360">
        <v>72.603036876355702</v>
      </c>
      <c r="Q1360">
        <v>6.5346748550555001E-2</v>
      </c>
    </row>
    <row r="1361" spans="1:17" hidden="1" x14ac:dyDescent="0.3">
      <c r="A1361" t="s">
        <v>2887</v>
      </c>
      <c r="B1361" t="s">
        <v>2888</v>
      </c>
      <c r="C1361" t="s">
        <v>3159</v>
      </c>
      <c r="D1361" t="s">
        <v>1500</v>
      </c>
      <c r="E1361">
        <v>1323.5009054489999</v>
      </c>
      <c r="F1361">
        <v>228.21</v>
      </c>
      <c r="G1361">
        <v>-51.248399008595001</v>
      </c>
      <c r="H1361">
        <v>2.5098901603294101</v>
      </c>
      <c r="I1361">
        <v>-8.1092113182506207</v>
      </c>
      <c r="J1361">
        <v>1.08252930787448</v>
      </c>
      <c r="K1361">
        <v>225.82007235143499</v>
      </c>
      <c r="L1361">
        <v>239.51924348820501</v>
      </c>
      <c r="M1361">
        <v>44.654811848694401</v>
      </c>
      <c r="N1361">
        <v>1.3672298013603199</v>
      </c>
      <c r="O1361">
        <v>39.630165198720398</v>
      </c>
      <c r="P1361">
        <v>14.4770504138449</v>
      </c>
      <c r="Q1361">
        <v>6.764371680907E-3</v>
      </c>
    </row>
    <row r="1362" spans="1:17" hidden="1" x14ac:dyDescent="0.3">
      <c r="A1362" t="s">
        <v>2889</v>
      </c>
      <c r="B1362" t="s">
        <v>2890</v>
      </c>
      <c r="C1362" t="s">
        <v>3159</v>
      </c>
      <c r="D1362" t="s">
        <v>81</v>
      </c>
      <c r="E1362">
        <v>1322.3979227520001</v>
      </c>
      <c r="F1362">
        <v>270.72000000000003</v>
      </c>
      <c r="G1362">
        <v>-0.19051642340564001</v>
      </c>
      <c r="H1362">
        <v>5.3125989262965998</v>
      </c>
      <c r="I1362">
        <v>21.910741784450199</v>
      </c>
      <c r="J1362">
        <v>0.346007277670145</v>
      </c>
      <c r="K1362">
        <v>241.58959684520099</v>
      </c>
      <c r="L1362">
        <v>263.81628595747299</v>
      </c>
      <c r="M1362">
        <v>68.871596611868398</v>
      </c>
      <c r="N1362">
        <v>2.7283614929278301</v>
      </c>
      <c r="O1362">
        <v>41.1052009456264</v>
      </c>
      <c r="P1362">
        <v>64.072727272727207</v>
      </c>
    </row>
    <row r="1363" spans="1:17" hidden="1" x14ac:dyDescent="0.3">
      <c r="A1363" t="s">
        <v>2891</v>
      </c>
      <c r="B1363" t="s">
        <v>2892</v>
      </c>
      <c r="C1363" t="s">
        <v>3159</v>
      </c>
      <c r="D1363" t="s">
        <v>206</v>
      </c>
      <c r="E1363">
        <v>1316.3</v>
      </c>
      <c r="F1363">
        <v>131.63</v>
      </c>
      <c r="G1363">
        <v>91.575939938520307</v>
      </c>
      <c r="H1363">
        <v>26.1989278224111</v>
      </c>
      <c r="I1363">
        <v>48.594651457396502</v>
      </c>
      <c r="J1363">
        <v>23.025413635862598</v>
      </c>
      <c r="K1363">
        <v>104.21692630458899</v>
      </c>
      <c r="L1363">
        <v>88.024095867668095</v>
      </c>
      <c r="M1363">
        <v>83.620103968557302</v>
      </c>
      <c r="N1363">
        <v>2.9030577905574799</v>
      </c>
      <c r="O1363">
        <v>5.2191749601154802</v>
      </c>
      <c r="P1363">
        <v>160.65346534653401</v>
      </c>
      <c r="Q1363">
        <v>8.3100493667578004E-2</v>
      </c>
    </row>
    <row r="1364" spans="1:17" hidden="1" x14ac:dyDescent="0.3">
      <c r="A1364" t="s">
        <v>2893</v>
      </c>
      <c r="B1364" t="s">
        <v>2894</v>
      </c>
      <c r="C1364" t="s">
        <v>3159</v>
      </c>
      <c r="D1364" t="s">
        <v>988</v>
      </c>
      <c r="E1364">
        <v>1313.6021208299901</v>
      </c>
      <c r="F1364">
        <v>70.89</v>
      </c>
      <c r="G1364">
        <v>-53.032305491377002</v>
      </c>
      <c r="H1364">
        <v>0.52043642045242899</v>
      </c>
      <c r="I1364">
        <v>-24.303447818655499</v>
      </c>
      <c r="J1364">
        <v>-4.2902119523567999</v>
      </c>
      <c r="K1364">
        <v>73.3614729534265</v>
      </c>
      <c r="L1364">
        <v>77.927189755252599</v>
      </c>
      <c r="M1364">
        <v>31.693831837612301</v>
      </c>
      <c r="N1364">
        <v>0.79765800103934703</v>
      </c>
      <c r="O1364">
        <v>54.887854422344397</v>
      </c>
      <c r="P1364">
        <v>14.338709677419301</v>
      </c>
      <c r="Q1364">
        <v>-1.123468069087E-2</v>
      </c>
    </row>
    <row r="1365" spans="1:17" hidden="1" x14ac:dyDescent="0.3">
      <c r="A1365" t="s">
        <v>2895</v>
      </c>
      <c r="B1365" t="s">
        <v>2896</v>
      </c>
      <c r="C1365" t="s">
        <v>3159</v>
      </c>
      <c r="D1365" t="s">
        <v>988</v>
      </c>
      <c r="E1365">
        <v>1310.6164937999999</v>
      </c>
      <c r="F1365">
        <v>333.8</v>
      </c>
      <c r="G1365">
        <v>-47.823992148192602</v>
      </c>
      <c r="H1365">
        <v>0.69002428097533997</v>
      </c>
      <c r="I1365">
        <v>-18.866287486910601</v>
      </c>
      <c r="J1365">
        <v>-5.1706785302948202</v>
      </c>
      <c r="K1365">
        <v>335.908775078205</v>
      </c>
      <c r="L1365">
        <v>346.16272426880602</v>
      </c>
      <c r="M1365">
        <v>54.720694214748498</v>
      </c>
      <c r="N1365">
        <v>1.4637226483988599</v>
      </c>
      <c r="O1365">
        <v>60.515278609946002</v>
      </c>
      <c r="P1365">
        <v>21.381818181818101</v>
      </c>
      <c r="Q1365">
        <v>5.9210277833956999E-2</v>
      </c>
    </row>
    <row r="1366" spans="1:17" hidden="1" x14ac:dyDescent="0.3">
      <c r="A1366" t="s">
        <v>2897</v>
      </c>
      <c r="B1366" t="s">
        <v>2898</v>
      </c>
      <c r="C1366" t="s">
        <v>3159</v>
      </c>
      <c r="D1366" t="s">
        <v>2899</v>
      </c>
      <c r="E1366">
        <v>1307.491074</v>
      </c>
      <c r="F1366">
        <v>674</v>
      </c>
      <c r="G1366">
        <v>26.708548939252601</v>
      </c>
      <c r="H1366">
        <v>-9.6692172021085003</v>
      </c>
      <c r="I1366">
        <v>45.158294143086401</v>
      </c>
      <c r="J1366">
        <v>-2.7790517211047199</v>
      </c>
      <c r="K1366">
        <v>715.32502017469301</v>
      </c>
      <c r="L1366">
        <v>573.88309910940097</v>
      </c>
      <c r="M1366">
        <v>29.208114902258501</v>
      </c>
      <c r="N1366">
        <v>0.32055958664018502</v>
      </c>
      <c r="O1366">
        <v>40.801186943620102</v>
      </c>
      <c r="P1366">
        <v>94.910352805089602</v>
      </c>
    </row>
    <row r="1367" spans="1:17" hidden="1" x14ac:dyDescent="0.3">
      <c r="A1367" t="s">
        <v>2900</v>
      </c>
      <c r="B1367" t="s">
        <v>2901</v>
      </c>
      <c r="C1367" t="s">
        <v>3159</v>
      </c>
      <c r="D1367" t="s">
        <v>135</v>
      </c>
      <c r="E1367">
        <v>1306.56717828</v>
      </c>
      <c r="F1367">
        <v>816.9</v>
      </c>
      <c r="G1367">
        <v>-23.5231362110502</v>
      </c>
      <c r="H1367">
        <v>-4.2513337437160201</v>
      </c>
      <c r="I1367">
        <v>-27.105674726587999</v>
      </c>
      <c r="J1367">
        <v>4.63854721663433</v>
      </c>
      <c r="K1367">
        <v>821.93950906642499</v>
      </c>
      <c r="L1367">
        <v>842.757313563092</v>
      </c>
      <c r="M1367">
        <v>54.252389272736899</v>
      </c>
      <c r="N1367">
        <v>1.8364652894725899</v>
      </c>
      <c r="O1367">
        <v>32.207124495042201</v>
      </c>
      <c r="P1367">
        <v>12.1807195825322</v>
      </c>
      <c r="Q1367">
        <v>0.104343140019901</v>
      </c>
    </row>
    <row r="1368" spans="1:17" hidden="1" x14ac:dyDescent="0.3">
      <c r="A1368" t="s">
        <v>2902</v>
      </c>
      <c r="B1368" t="s">
        <v>2903</v>
      </c>
      <c r="C1368" t="s">
        <v>3159</v>
      </c>
      <c r="D1368" t="s">
        <v>541</v>
      </c>
      <c r="E1368">
        <v>1294.3302209799999</v>
      </c>
      <c r="F1368">
        <v>534.20000000000005</v>
      </c>
      <c r="G1368">
        <v>-18.2214942893489</v>
      </c>
      <c r="H1368">
        <v>-6.4562946365888596</v>
      </c>
      <c r="I1368">
        <v>23.7498298012089</v>
      </c>
      <c r="J1368">
        <v>-4.5130223898150801</v>
      </c>
      <c r="K1368">
        <v>560.97069768442395</v>
      </c>
      <c r="L1368">
        <v>497.64338597687902</v>
      </c>
      <c r="M1368">
        <v>25.890571390847299</v>
      </c>
      <c r="N1368">
        <v>0.43700977754613402</v>
      </c>
      <c r="O1368">
        <v>27.293148633470601</v>
      </c>
      <c r="P1368">
        <v>58.258035846541198</v>
      </c>
      <c r="Q1368">
        <v>0.152149591520264</v>
      </c>
    </row>
    <row r="1369" spans="1:17" hidden="1" x14ac:dyDescent="0.3">
      <c r="A1369" t="s">
        <v>2904</v>
      </c>
      <c r="B1369" t="s">
        <v>2905</v>
      </c>
      <c r="C1369" t="s">
        <v>3159</v>
      </c>
      <c r="D1369" t="s">
        <v>135</v>
      </c>
      <c r="E1369">
        <v>1293.77165866</v>
      </c>
      <c r="F1369">
        <v>260.52999999999997</v>
      </c>
      <c r="G1369">
        <v>24.4766717886862</v>
      </c>
      <c r="H1369">
        <v>14.8087198776583</v>
      </c>
      <c r="I1369">
        <v>66.733504322591003</v>
      </c>
      <c r="J1369">
        <v>6.6416044436620503</v>
      </c>
      <c r="K1369">
        <v>216.58419697109201</v>
      </c>
      <c r="L1369">
        <v>182.60235742204</v>
      </c>
      <c r="M1369">
        <v>72.790654608705196</v>
      </c>
      <c r="N1369">
        <v>1.5240876256756599</v>
      </c>
      <c r="O1369">
        <v>3.6348980923502201</v>
      </c>
      <c r="P1369">
        <v>101.49265274555199</v>
      </c>
    </row>
    <row r="1370" spans="1:17" hidden="1" x14ac:dyDescent="0.3">
      <c r="A1370" t="s">
        <v>2906</v>
      </c>
      <c r="B1370" t="s">
        <v>2907</v>
      </c>
      <c r="C1370" t="s">
        <v>3159</v>
      </c>
      <c r="D1370" t="s">
        <v>635</v>
      </c>
      <c r="E1370">
        <v>1293.2274103499999</v>
      </c>
      <c r="F1370">
        <v>179.95</v>
      </c>
      <c r="G1370">
        <v>-6.7213306688232501</v>
      </c>
      <c r="H1370">
        <v>-7.6366982034012398</v>
      </c>
      <c r="I1370">
        <v>34.671518447050701</v>
      </c>
      <c r="J1370">
        <v>-0.66554621135977499</v>
      </c>
      <c r="K1370">
        <v>180.25706940339899</v>
      </c>
      <c r="L1370">
        <v>153.883804451343</v>
      </c>
      <c r="M1370">
        <v>49.5160761563778</v>
      </c>
      <c r="N1370">
        <v>0.42768565285840998</v>
      </c>
      <c r="O1370">
        <v>22.784106696304502</v>
      </c>
      <c r="P1370">
        <v>85.133744855966995</v>
      </c>
      <c r="Q1370">
        <v>0.15317199914133001</v>
      </c>
    </row>
    <row r="1371" spans="1:17" hidden="1" x14ac:dyDescent="0.3">
      <c r="A1371" t="s">
        <v>2908</v>
      </c>
      <c r="B1371" t="s">
        <v>2909</v>
      </c>
      <c r="C1371" t="s">
        <v>3159</v>
      </c>
      <c r="D1371" t="s">
        <v>417</v>
      </c>
      <c r="E1371">
        <v>1288.775525</v>
      </c>
      <c r="F1371">
        <v>1214.3499999999999</v>
      </c>
      <c r="G1371">
        <v>264.27529903649798</v>
      </c>
      <c r="H1371">
        <v>-6.8668997814518704</v>
      </c>
      <c r="I1371">
        <v>140.92289816240699</v>
      </c>
      <c r="J1371">
        <v>-5.1408520512944502</v>
      </c>
      <c r="K1371">
        <v>1132.2018504535499</v>
      </c>
      <c r="L1371">
        <v>790.57430635761898</v>
      </c>
      <c r="M1371">
        <v>33.800962635865297</v>
      </c>
      <c r="N1371">
        <v>0.22347244629907001</v>
      </c>
      <c r="O1371">
        <v>29.962531395396699</v>
      </c>
      <c r="P1371">
        <v>306.74928822642698</v>
      </c>
      <c r="Q1371">
        <v>0.14247670640342</v>
      </c>
    </row>
    <row r="1372" spans="1:17" hidden="1" x14ac:dyDescent="0.3">
      <c r="A1372" t="s">
        <v>2910</v>
      </c>
      <c r="B1372" t="s">
        <v>2911</v>
      </c>
      <c r="C1372" t="s">
        <v>3159</v>
      </c>
      <c r="D1372" t="s">
        <v>533</v>
      </c>
      <c r="E1372">
        <v>1284.2223504860001</v>
      </c>
      <c r="F1372">
        <v>106.07</v>
      </c>
      <c r="G1372">
        <v>38.1266210341442</v>
      </c>
      <c r="H1372">
        <v>34.473190504288802</v>
      </c>
      <c r="I1372">
        <v>31.611232978496702</v>
      </c>
      <c r="J1372">
        <v>8.9120195015771202</v>
      </c>
      <c r="K1372">
        <v>92.227234496111095</v>
      </c>
      <c r="L1372">
        <v>83.459273361823904</v>
      </c>
      <c r="M1372">
        <v>60.176839580172398</v>
      </c>
      <c r="N1372">
        <v>2.1262988798234099</v>
      </c>
      <c r="O1372">
        <v>19.4965588762138</v>
      </c>
      <c r="P1372">
        <v>83.195164075993006</v>
      </c>
      <c r="Q1372">
        <v>-4.0014861968018997E-2</v>
      </c>
    </row>
    <row r="1373" spans="1:17" hidden="1" x14ac:dyDescent="0.3">
      <c r="A1373" t="s">
        <v>2912</v>
      </c>
      <c r="B1373" t="s">
        <v>2913</v>
      </c>
      <c r="C1373" t="s">
        <v>3159</v>
      </c>
      <c r="D1373" t="s">
        <v>1618</v>
      </c>
      <c r="E1373">
        <v>1279.875549785</v>
      </c>
      <c r="F1373">
        <v>1690.85</v>
      </c>
      <c r="G1373">
        <v>29.1599194314526</v>
      </c>
      <c r="H1373">
        <v>1.1480584804651</v>
      </c>
      <c r="I1373">
        <v>27.745399036322901</v>
      </c>
      <c r="J1373">
        <v>2.1282008292042098</v>
      </c>
      <c r="K1373">
        <v>1604.4176557517501</v>
      </c>
      <c r="L1373">
        <v>1365.42766975512</v>
      </c>
      <c r="M1373">
        <v>52.739457579676802</v>
      </c>
      <c r="N1373">
        <v>0.48015013331366702</v>
      </c>
      <c r="O1373">
        <v>5.0714137859656203</v>
      </c>
      <c r="P1373">
        <v>73.411619916927293</v>
      </c>
      <c r="Q1373">
        <v>6.8899651565811001E-2</v>
      </c>
    </row>
    <row r="1374" spans="1:17" hidden="1" x14ac:dyDescent="0.3">
      <c r="A1374" t="s">
        <v>2914</v>
      </c>
      <c r="B1374" t="s">
        <v>2915</v>
      </c>
      <c r="C1374" t="s">
        <v>3159</v>
      </c>
      <c r="D1374" t="s">
        <v>21</v>
      </c>
      <c r="E1374">
        <v>1278.6166679999999</v>
      </c>
      <c r="F1374">
        <v>126.63</v>
      </c>
      <c r="G1374">
        <v>212.76824134673399</v>
      </c>
      <c r="H1374">
        <v>30.248308527599299</v>
      </c>
      <c r="I1374">
        <v>92.235204654239098</v>
      </c>
      <c r="J1374">
        <v>11.7551506511598</v>
      </c>
      <c r="K1374">
        <v>97.507375742303395</v>
      </c>
      <c r="L1374">
        <v>69.525331095512996</v>
      </c>
      <c r="M1374">
        <v>56.204058688348702</v>
      </c>
      <c r="N1374">
        <v>2.0455108178148098</v>
      </c>
      <c r="O1374">
        <v>7.7943615257048</v>
      </c>
      <c r="P1374">
        <v>340.452173913043</v>
      </c>
    </row>
    <row r="1375" spans="1:17" hidden="1" x14ac:dyDescent="0.3">
      <c r="A1375" t="s">
        <v>2916</v>
      </c>
      <c r="B1375" t="s">
        <v>2917</v>
      </c>
      <c r="C1375" t="s">
        <v>3159</v>
      </c>
      <c r="D1375" t="s">
        <v>1390</v>
      </c>
      <c r="E1375">
        <v>1278.3255470500001</v>
      </c>
      <c r="F1375">
        <v>847.25</v>
      </c>
      <c r="G1375">
        <v>110.61621732695799</v>
      </c>
      <c r="H1375">
        <v>-3.89744144052609</v>
      </c>
      <c r="I1375">
        <v>102.39172629157</v>
      </c>
      <c r="J1375">
        <v>0.92781669943469602</v>
      </c>
      <c r="K1375">
        <v>756.59363903213398</v>
      </c>
      <c r="L1375">
        <v>561.81802525108901</v>
      </c>
      <c r="M1375">
        <v>50.511512593383799</v>
      </c>
      <c r="N1375">
        <v>0.42054279758621399</v>
      </c>
      <c r="O1375">
        <v>21.215697845972201</v>
      </c>
      <c r="P1375">
        <v>160.692307692307</v>
      </c>
      <c r="Q1375">
        <v>0.15345097348047301</v>
      </c>
    </row>
    <row r="1376" spans="1:17" hidden="1" x14ac:dyDescent="0.3">
      <c r="A1376" t="s">
        <v>2918</v>
      </c>
      <c r="B1376" t="s">
        <v>2919</v>
      </c>
      <c r="C1376" t="s">
        <v>3159</v>
      </c>
      <c r="D1376" t="s">
        <v>257</v>
      </c>
      <c r="E1376">
        <v>1277.0137106</v>
      </c>
      <c r="F1376">
        <v>201.28</v>
      </c>
      <c r="G1376">
        <v>182.66044943163999</v>
      </c>
      <c r="H1376">
        <v>18.852641008928099</v>
      </c>
      <c r="I1376">
        <v>150.88229838139401</v>
      </c>
      <c r="J1376">
        <v>-2.2474281233877602</v>
      </c>
      <c r="K1376">
        <v>172.37189180457401</v>
      </c>
      <c r="L1376">
        <v>119.002223017237</v>
      </c>
      <c r="M1376">
        <v>48.008283294895399</v>
      </c>
      <c r="N1376">
        <v>0.62894324022860704</v>
      </c>
      <c r="O1376">
        <v>8.4956279809220892</v>
      </c>
      <c r="P1376">
        <v>221.53354632587801</v>
      </c>
      <c r="Q1376">
        <v>0.15278748223845201</v>
      </c>
    </row>
    <row r="1377" spans="1:17" hidden="1" x14ac:dyDescent="0.3">
      <c r="A1377" t="s">
        <v>2920</v>
      </c>
      <c r="B1377" t="s">
        <v>2921</v>
      </c>
      <c r="C1377" t="s">
        <v>3159</v>
      </c>
      <c r="D1377" t="s">
        <v>166</v>
      </c>
      <c r="E1377">
        <v>1274.950920987</v>
      </c>
      <c r="F1377">
        <v>191.97</v>
      </c>
      <c r="G1377">
        <v>44.977168592819098</v>
      </c>
      <c r="H1377">
        <v>-11.461744072134699</v>
      </c>
      <c r="I1377">
        <v>60.083675891709497</v>
      </c>
      <c r="J1377">
        <v>-3.6559254012422802</v>
      </c>
      <c r="K1377">
        <v>205.90334183836899</v>
      </c>
      <c r="L1377">
        <v>167.73562984334001</v>
      </c>
      <c r="M1377">
        <v>18.5076211647356</v>
      </c>
      <c r="N1377">
        <v>0.26162662670558801</v>
      </c>
      <c r="O1377">
        <v>32.723863103609901</v>
      </c>
      <c r="P1377">
        <v>99.242345614945506</v>
      </c>
      <c r="Q1377">
        <v>0.1965346479616</v>
      </c>
    </row>
    <row r="1378" spans="1:17" hidden="1" x14ac:dyDescent="0.3">
      <c r="A1378" t="s">
        <v>2922</v>
      </c>
      <c r="B1378" t="s">
        <v>2923</v>
      </c>
      <c r="C1378" t="s">
        <v>3159</v>
      </c>
      <c r="D1378" t="s">
        <v>257</v>
      </c>
      <c r="E1378">
        <v>1273.1420000000001</v>
      </c>
      <c r="F1378">
        <v>2448.35</v>
      </c>
      <c r="G1378">
        <v>103.442341332889</v>
      </c>
      <c r="H1378">
        <v>17.413614984968799</v>
      </c>
      <c r="I1378">
        <v>101.063085587348</v>
      </c>
      <c r="J1378">
        <v>13.2762959722071</v>
      </c>
      <c r="K1378">
        <v>1916.0103662256399</v>
      </c>
      <c r="L1378">
        <v>1512.6258000497601</v>
      </c>
      <c r="M1378">
        <v>81.109156198809202</v>
      </c>
      <c r="N1378">
        <v>1.07476001368162</v>
      </c>
      <c r="O1378">
        <v>1.4969265015214399</v>
      </c>
      <c r="P1378">
        <v>143.847417957273</v>
      </c>
      <c r="Q1378">
        <v>8.9984732461862005E-2</v>
      </c>
    </row>
    <row r="1379" spans="1:17" hidden="1" x14ac:dyDescent="0.3">
      <c r="A1379" t="s">
        <v>2924</v>
      </c>
      <c r="B1379" t="s">
        <v>2925</v>
      </c>
      <c r="C1379" t="s">
        <v>3159</v>
      </c>
      <c r="D1379" t="s">
        <v>378</v>
      </c>
      <c r="E1379">
        <v>1271.7153948139901</v>
      </c>
      <c r="F1379">
        <v>185.7</v>
      </c>
      <c r="G1379">
        <v>-16.771780822384901</v>
      </c>
      <c r="H1379">
        <v>11.864951642586499</v>
      </c>
      <c r="I1379">
        <v>18.8638412899538</v>
      </c>
      <c r="J1379">
        <v>8.0782423746965293</v>
      </c>
      <c r="K1379">
        <v>167.760767663097</v>
      </c>
      <c r="L1379">
        <v>158.642585761276</v>
      </c>
      <c r="M1379">
        <v>60.1575309115983</v>
      </c>
      <c r="N1379">
        <v>1.8778619346825201</v>
      </c>
      <c r="O1379">
        <v>5.2773290253096397</v>
      </c>
      <c r="P1379">
        <v>41.1630558722918</v>
      </c>
      <c r="Q1379">
        <v>1.8425835963622E-2</v>
      </c>
    </row>
    <row r="1380" spans="1:17" hidden="1" x14ac:dyDescent="0.3">
      <c r="A1380" t="s">
        <v>2926</v>
      </c>
      <c r="B1380" t="s">
        <v>2927</v>
      </c>
      <c r="C1380" t="s">
        <v>3159</v>
      </c>
      <c r="D1380" t="s">
        <v>127</v>
      </c>
      <c r="E1380">
        <v>1271.5337068399999</v>
      </c>
      <c r="F1380">
        <v>666.7</v>
      </c>
      <c r="G1380">
        <v>-15.680013496775199</v>
      </c>
      <c r="H1380">
        <v>-4.7161493828583998</v>
      </c>
      <c r="I1380">
        <v>2.1493527073715399</v>
      </c>
      <c r="J1380">
        <v>-1.33780503718398</v>
      </c>
      <c r="K1380">
        <v>688.11146438687797</v>
      </c>
      <c r="L1380">
        <v>652.501404000761</v>
      </c>
      <c r="M1380">
        <v>43.435998057274404</v>
      </c>
      <c r="N1380">
        <v>0.84295543650803195</v>
      </c>
      <c r="O1380">
        <v>26.7436628168591</v>
      </c>
      <c r="P1380">
        <v>21.438979963570102</v>
      </c>
      <c r="Q1380">
        <v>5.1178218531302999E-2</v>
      </c>
    </row>
    <row r="1381" spans="1:17" hidden="1" x14ac:dyDescent="0.3">
      <c r="A1381" t="s">
        <v>2928</v>
      </c>
      <c r="B1381" t="s">
        <v>2929</v>
      </c>
      <c r="C1381" t="s">
        <v>3159</v>
      </c>
      <c r="D1381" t="s">
        <v>232</v>
      </c>
      <c r="E1381">
        <v>1268.2909394999999</v>
      </c>
      <c r="F1381">
        <v>449.8</v>
      </c>
      <c r="G1381">
        <v>52.2534454910138</v>
      </c>
      <c r="H1381">
        <v>8.5916134399444104</v>
      </c>
      <c r="I1381">
        <v>-2.2391183623917499</v>
      </c>
      <c r="J1381">
        <v>2.7654829994607302</v>
      </c>
      <c r="K1381">
        <v>435.44357766850499</v>
      </c>
      <c r="L1381">
        <v>383.22588245753298</v>
      </c>
      <c r="M1381">
        <v>46.518318017666999</v>
      </c>
      <c r="N1381">
        <v>0.71595719907447797</v>
      </c>
      <c r="O1381">
        <v>16.718541574032798</v>
      </c>
      <c r="P1381">
        <v>103.02414804784399</v>
      </c>
      <c r="Q1381">
        <v>0.13029533516901901</v>
      </c>
    </row>
    <row r="1382" spans="1:17" hidden="1" x14ac:dyDescent="0.3">
      <c r="A1382" t="s">
        <v>2930</v>
      </c>
      <c r="B1382" t="s">
        <v>2931</v>
      </c>
      <c r="C1382" t="s">
        <v>3159</v>
      </c>
      <c r="D1382" t="s">
        <v>2932</v>
      </c>
      <c r="E1382">
        <v>1260.8407782239999</v>
      </c>
      <c r="F1382">
        <v>194.08</v>
      </c>
      <c r="G1382">
        <v>-63.649367686279199</v>
      </c>
      <c r="H1382">
        <v>7.0763899580028697</v>
      </c>
      <c r="I1382">
        <v>-9.2476589304058905</v>
      </c>
      <c r="J1382">
        <v>-3.7447904005252002</v>
      </c>
      <c r="K1382">
        <v>186.003942791866</v>
      </c>
      <c r="M1382">
        <v>41.810040633382499</v>
      </c>
      <c r="N1382">
        <v>1.1931875890891499</v>
      </c>
      <c r="O1382">
        <v>67.353668590271994</v>
      </c>
      <c r="P1382">
        <v>33.663911845729999</v>
      </c>
    </row>
    <row r="1383" spans="1:17" hidden="1" x14ac:dyDescent="0.3">
      <c r="A1383" t="s">
        <v>2933</v>
      </c>
      <c r="B1383" t="s">
        <v>2934</v>
      </c>
      <c r="C1383" t="s">
        <v>3159</v>
      </c>
      <c r="D1383" t="s">
        <v>490</v>
      </c>
      <c r="E1383">
        <v>1258.76585392999</v>
      </c>
      <c r="F1383">
        <v>545.35</v>
      </c>
      <c r="G1383">
        <v>-21.261348807787801</v>
      </c>
      <c r="H1383">
        <v>10.6703580485787</v>
      </c>
      <c r="I1383">
        <v>1.37480340806247</v>
      </c>
      <c r="J1383">
        <v>-2.8707677880244802</v>
      </c>
      <c r="K1383">
        <v>506.73996513217003</v>
      </c>
      <c r="L1383">
        <v>475.68698433229798</v>
      </c>
      <c r="M1383">
        <v>47.7463743313726</v>
      </c>
      <c r="N1383">
        <v>1.43140268717039</v>
      </c>
      <c r="O1383">
        <v>20.088016869899999</v>
      </c>
      <c r="P1383">
        <v>54.053672316384102</v>
      </c>
      <c r="Q1383">
        <v>-8.6325388234829992E-3</v>
      </c>
    </row>
    <row r="1384" spans="1:17" hidden="1" x14ac:dyDescent="0.3">
      <c r="A1384" t="s">
        <v>2935</v>
      </c>
      <c r="B1384" t="s">
        <v>2936</v>
      </c>
      <c r="C1384" t="s">
        <v>3159</v>
      </c>
      <c r="D1384" t="s">
        <v>206</v>
      </c>
      <c r="E1384">
        <v>1255.4365459999999</v>
      </c>
      <c r="F1384">
        <v>137.80000000000001</v>
      </c>
      <c r="G1384">
        <v>-12.9563334954872</v>
      </c>
      <c r="H1384">
        <v>-3.00486108057668</v>
      </c>
      <c r="I1384">
        <v>0.493310978103284</v>
      </c>
      <c r="J1384">
        <v>-2.2405549195697101</v>
      </c>
      <c r="K1384">
        <v>139.56357265532299</v>
      </c>
      <c r="L1384">
        <v>131.05565981411499</v>
      </c>
      <c r="M1384">
        <v>38.273270219838203</v>
      </c>
      <c r="N1384">
        <v>1.05618567506197</v>
      </c>
      <c r="O1384">
        <v>13.207547169811299</v>
      </c>
      <c r="P1384">
        <v>26.422018348623801</v>
      </c>
      <c r="Q1384">
        <v>9.1332455442329E-2</v>
      </c>
    </row>
    <row r="1385" spans="1:17" hidden="1" x14ac:dyDescent="0.3">
      <c r="A1385" t="s">
        <v>2937</v>
      </c>
      <c r="B1385" t="s">
        <v>2938</v>
      </c>
      <c r="C1385" t="s">
        <v>3159</v>
      </c>
      <c r="D1385" t="s">
        <v>2939</v>
      </c>
      <c r="E1385">
        <v>1252.440609</v>
      </c>
      <c r="F1385">
        <v>507</v>
      </c>
      <c r="G1385">
        <v>132.792851733422</v>
      </c>
      <c r="H1385">
        <v>6.3305408004123498</v>
      </c>
      <c r="I1385">
        <v>41.712751850869402</v>
      </c>
      <c r="J1385">
        <v>-2.2187110903185201</v>
      </c>
      <c r="K1385">
        <v>475.01478843588501</v>
      </c>
      <c r="L1385">
        <v>373.98812506469602</v>
      </c>
      <c r="M1385">
        <v>51.118196273622097</v>
      </c>
      <c r="N1385">
        <v>1.66614218280646</v>
      </c>
      <c r="O1385">
        <v>8.4812623274161698</v>
      </c>
      <c r="P1385">
        <v>171.12299465240599</v>
      </c>
    </row>
    <row r="1386" spans="1:17" hidden="1" x14ac:dyDescent="0.3">
      <c r="A1386" t="s">
        <v>2940</v>
      </c>
      <c r="B1386" t="s">
        <v>2941</v>
      </c>
      <c r="C1386" t="s">
        <v>3159</v>
      </c>
      <c r="D1386" t="s">
        <v>603</v>
      </c>
      <c r="E1386">
        <v>1247.261131382</v>
      </c>
      <c r="F1386">
        <v>193.46</v>
      </c>
      <c r="G1386">
        <v>-39.621730336869803</v>
      </c>
      <c r="H1386">
        <v>-9.7928531783450001</v>
      </c>
      <c r="I1386">
        <v>-31.0499933523297</v>
      </c>
      <c r="J1386">
        <v>-1.76796707298406</v>
      </c>
      <c r="K1386">
        <v>210.37928204402201</v>
      </c>
      <c r="L1386">
        <v>225.196383467186</v>
      </c>
      <c r="M1386">
        <v>15.7599532781321</v>
      </c>
      <c r="N1386">
        <v>0.66867644423875605</v>
      </c>
      <c r="O1386">
        <v>59.128502015920603</v>
      </c>
      <c r="P1386">
        <v>3.9828003224939401</v>
      </c>
      <c r="Q1386">
        <v>8.9729802869373002E-2</v>
      </c>
    </row>
    <row r="1387" spans="1:17" hidden="1" x14ac:dyDescent="0.3">
      <c r="A1387" t="s">
        <v>2942</v>
      </c>
      <c r="B1387" t="s">
        <v>2943</v>
      </c>
      <c r="C1387" t="s">
        <v>3159</v>
      </c>
      <c r="D1387" t="s">
        <v>417</v>
      </c>
      <c r="E1387">
        <v>1239.3851325600001</v>
      </c>
      <c r="F1387">
        <v>3934.95</v>
      </c>
      <c r="G1387">
        <v>-5.8082418645581004</v>
      </c>
      <c r="H1387">
        <v>-2.9672428346251101</v>
      </c>
      <c r="I1387">
        <v>19.145557403703901</v>
      </c>
      <c r="J1387">
        <v>-3.0573566098900802</v>
      </c>
      <c r="K1387">
        <v>3940.0674051241599</v>
      </c>
      <c r="L1387">
        <v>3461.2816730162599</v>
      </c>
      <c r="M1387">
        <v>31.2176931631322</v>
      </c>
      <c r="N1387">
        <v>0.29654697953134501</v>
      </c>
      <c r="O1387">
        <v>15.7244691800404</v>
      </c>
      <c r="P1387">
        <v>62.265979381443202</v>
      </c>
      <c r="Q1387">
        <v>1.4142915954294E-2</v>
      </c>
    </row>
    <row r="1388" spans="1:17" hidden="1" x14ac:dyDescent="0.3">
      <c r="A1388" t="s">
        <v>2944</v>
      </c>
      <c r="B1388" t="s">
        <v>2945</v>
      </c>
      <c r="C1388" t="s">
        <v>3159</v>
      </c>
      <c r="D1388" t="s">
        <v>635</v>
      </c>
      <c r="E1388">
        <v>1237.67633574</v>
      </c>
      <c r="F1388">
        <v>47.4</v>
      </c>
      <c r="G1388">
        <v>-33.236521353800001</v>
      </c>
      <c r="H1388">
        <v>0.77692090578325401</v>
      </c>
      <c r="I1388">
        <v>-9.0342308201152104</v>
      </c>
      <c r="J1388">
        <v>2.7254124605396801</v>
      </c>
      <c r="K1388">
        <v>46.569595035137198</v>
      </c>
      <c r="L1388">
        <v>47.173777219910299</v>
      </c>
      <c r="M1388">
        <v>45.704800623880502</v>
      </c>
      <c r="N1388">
        <v>1.42179222685366</v>
      </c>
      <c r="O1388">
        <v>41.561181434599099</v>
      </c>
      <c r="P1388">
        <v>30.219780219780201</v>
      </c>
      <c r="Q1388">
        <v>-2.0080009590439998E-2</v>
      </c>
    </row>
    <row r="1389" spans="1:17" hidden="1" x14ac:dyDescent="0.3">
      <c r="A1389" t="s">
        <v>2946</v>
      </c>
      <c r="B1389" t="s">
        <v>2947</v>
      </c>
      <c r="C1389" t="s">
        <v>3159</v>
      </c>
      <c r="D1389" t="s">
        <v>250</v>
      </c>
      <c r="E1389">
        <v>1237.6317782399999</v>
      </c>
      <c r="F1389">
        <v>267</v>
      </c>
      <c r="G1389">
        <v>86.511397383774394</v>
      </c>
      <c r="H1389">
        <v>46.9645242976137</v>
      </c>
      <c r="I1389">
        <v>43.7879076836469</v>
      </c>
      <c r="J1389">
        <v>2.24663631980048</v>
      </c>
      <c r="K1389">
        <v>217.223813958401</v>
      </c>
      <c r="L1389">
        <v>194.034798162382</v>
      </c>
      <c r="M1389">
        <v>65.938059832740805</v>
      </c>
      <c r="N1389">
        <v>2.7639222852807901</v>
      </c>
      <c r="O1389">
        <v>8.6516853932584397</v>
      </c>
      <c r="P1389">
        <v>127.234042553191</v>
      </c>
      <c r="Q1389">
        <v>0.130322305843803</v>
      </c>
    </row>
    <row r="1390" spans="1:17" hidden="1" x14ac:dyDescent="0.3">
      <c r="A1390" t="s">
        <v>2948</v>
      </c>
      <c r="B1390" t="s">
        <v>2949</v>
      </c>
      <c r="C1390" t="s">
        <v>3159</v>
      </c>
      <c r="D1390" t="s">
        <v>206</v>
      </c>
      <c r="E1390">
        <v>1236.867712105</v>
      </c>
      <c r="F1390">
        <v>779.65</v>
      </c>
      <c r="G1390">
        <v>42.213370887579202</v>
      </c>
      <c r="H1390">
        <v>-12.6111907790809</v>
      </c>
      <c r="I1390">
        <v>11.036273435699799</v>
      </c>
      <c r="J1390">
        <v>-3.3624243828991198</v>
      </c>
      <c r="K1390">
        <v>876.55147704493299</v>
      </c>
      <c r="L1390">
        <v>749.75482119206401</v>
      </c>
      <c r="M1390">
        <v>23.878476586784899</v>
      </c>
      <c r="N1390">
        <v>0.59114683843793003</v>
      </c>
      <c r="O1390">
        <v>40.3899185531969</v>
      </c>
      <c r="P1390">
        <v>109.021447721179</v>
      </c>
      <c r="Q1390">
        <v>0.18780063255732199</v>
      </c>
    </row>
    <row r="1391" spans="1:17" hidden="1" x14ac:dyDescent="0.3">
      <c r="A1391" t="s">
        <v>2950</v>
      </c>
      <c r="B1391" t="s">
        <v>2951</v>
      </c>
      <c r="C1391" t="s">
        <v>3159</v>
      </c>
      <c r="D1391" t="s">
        <v>138</v>
      </c>
      <c r="E1391">
        <v>1233.7111998360001</v>
      </c>
      <c r="F1391">
        <v>48.04</v>
      </c>
      <c r="G1391">
        <v>68.679280771705905</v>
      </c>
      <c r="H1391">
        <v>-9.2938198758390609</v>
      </c>
      <c r="I1391">
        <v>40.208958014505001</v>
      </c>
      <c r="J1391">
        <v>2.3807984888365898</v>
      </c>
      <c r="K1391">
        <v>43.920165779257403</v>
      </c>
      <c r="L1391">
        <v>36.103127742415502</v>
      </c>
      <c r="M1391">
        <v>45.676669963791703</v>
      </c>
      <c r="N1391">
        <v>0.835040159941011</v>
      </c>
      <c r="O1391">
        <v>12.8226477935054</v>
      </c>
      <c r="P1391">
        <v>107.068965517241</v>
      </c>
      <c r="Q1391">
        <v>7.2572656167155997E-2</v>
      </c>
    </row>
    <row r="1392" spans="1:17" hidden="1" x14ac:dyDescent="0.3">
      <c r="A1392" t="s">
        <v>2952</v>
      </c>
      <c r="B1392" t="s">
        <v>2953</v>
      </c>
      <c r="C1392" t="s">
        <v>3159</v>
      </c>
      <c r="D1392" t="s">
        <v>703</v>
      </c>
      <c r="E1392">
        <v>1231.46434656</v>
      </c>
      <c r="F1392">
        <v>141.12</v>
      </c>
      <c r="G1392">
        <v>-49.759674648060397</v>
      </c>
      <c r="H1392">
        <v>-8.3200493118554402</v>
      </c>
      <c r="I1392">
        <v>-26.205155389229301</v>
      </c>
      <c r="J1392">
        <v>-2.0096857424631498</v>
      </c>
      <c r="K1392">
        <v>152.310951550699</v>
      </c>
      <c r="L1392">
        <v>160.224799103094</v>
      </c>
      <c r="M1392">
        <v>20.558406318274098</v>
      </c>
      <c r="N1392">
        <v>0.82997546679595102</v>
      </c>
      <c r="O1392">
        <v>41.687925170067999</v>
      </c>
      <c r="P1392">
        <v>11.6455696202531</v>
      </c>
      <c r="Q1392">
        <v>6.5955466825119005E-2</v>
      </c>
    </row>
    <row r="1393" spans="1:17" hidden="1" x14ac:dyDescent="0.3">
      <c r="A1393" t="s">
        <v>2954</v>
      </c>
      <c r="B1393" t="s">
        <v>2955</v>
      </c>
      <c r="C1393" t="s">
        <v>3159</v>
      </c>
      <c r="D1393" t="s">
        <v>521</v>
      </c>
      <c r="E1393">
        <v>1229.3651786400001</v>
      </c>
      <c r="F1393">
        <v>105.15</v>
      </c>
      <c r="G1393">
        <v>145.96590539847199</v>
      </c>
      <c r="H1393">
        <v>6.1106304277490997</v>
      </c>
      <c r="I1393">
        <v>28.174199403791299</v>
      </c>
      <c r="J1393">
        <v>-4.1476561197182296</v>
      </c>
      <c r="K1393">
        <v>92.668788130342705</v>
      </c>
      <c r="L1393">
        <v>77.141384871181899</v>
      </c>
      <c r="M1393">
        <v>58.219096605415302</v>
      </c>
      <c r="N1393">
        <v>1.70705770869788</v>
      </c>
      <c r="O1393">
        <v>12.838801711840199</v>
      </c>
      <c r="P1393">
        <v>186.986820644749</v>
      </c>
      <c r="Q1393">
        <v>0.11827954237008401</v>
      </c>
    </row>
    <row r="1394" spans="1:17" hidden="1" x14ac:dyDescent="0.3">
      <c r="A1394" t="s">
        <v>2956</v>
      </c>
      <c r="B1394" t="s">
        <v>2957</v>
      </c>
      <c r="C1394" t="s">
        <v>3159</v>
      </c>
      <c r="D1394" t="s">
        <v>21</v>
      </c>
      <c r="E1394">
        <v>1227.39034545</v>
      </c>
      <c r="F1394">
        <v>294.75</v>
      </c>
      <c r="G1394">
        <v>-28.344408258561899</v>
      </c>
      <c r="H1394">
        <v>2.4569995896173098</v>
      </c>
      <c r="I1394">
        <v>-13.3899862801939</v>
      </c>
      <c r="J1394">
        <v>-8.8645479436650199</v>
      </c>
      <c r="O1394">
        <v>18.337574215436799</v>
      </c>
      <c r="P1394">
        <v>2.71824359644536</v>
      </c>
    </row>
    <row r="1395" spans="1:17" hidden="1" x14ac:dyDescent="0.3">
      <c r="A1395" t="s">
        <v>2958</v>
      </c>
      <c r="B1395" t="s">
        <v>2959</v>
      </c>
      <c r="C1395" t="s">
        <v>3159</v>
      </c>
      <c r="D1395" t="s">
        <v>1230</v>
      </c>
      <c r="E1395">
        <v>1224.0693000000001</v>
      </c>
      <c r="F1395">
        <v>179.5</v>
      </c>
      <c r="G1395">
        <v>256.10024726322098</v>
      </c>
      <c r="H1395">
        <v>-20.993757986140199</v>
      </c>
      <c r="I1395">
        <v>-19.664776527034899</v>
      </c>
      <c r="J1395">
        <v>1.3261714827681901</v>
      </c>
      <c r="K1395">
        <v>193.689405499754</v>
      </c>
      <c r="L1395">
        <v>159.50285870487599</v>
      </c>
      <c r="M1395">
        <v>33.799012424991197</v>
      </c>
      <c r="N1395">
        <v>0.33764864029669001</v>
      </c>
      <c r="O1395">
        <v>38.105849582172702</v>
      </c>
      <c r="P1395">
        <v>321.955806299953</v>
      </c>
      <c r="Q1395">
        <v>0.180686950403744</v>
      </c>
    </row>
    <row r="1396" spans="1:17" hidden="1" x14ac:dyDescent="0.3">
      <c r="A1396" t="s">
        <v>2960</v>
      </c>
      <c r="B1396" t="s">
        <v>2961</v>
      </c>
      <c r="C1396" t="s">
        <v>3159</v>
      </c>
      <c r="D1396" t="s">
        <v>2474</v>
      </c>
      <c r="E1396">
        <v>1221.1654799999999</v>
      </c>
      <c r="F1396">
        <v>2041.4</v>
      </c>
      <c r="G1396">
        <v>178.16867581133999</v>
      </c>
      <c r="H1396">
        <v>55.999994277532302</v>
      </c>
      <c r="I1396">
        <v>214.46248478791401</v>
      </c>
      <c r="J1396">
        <v>13.3254790809144</v>
      </c>
      <c r="K1396">
        <v>1416.90110814327</v>
      </c>
      <c r="L1396">
        <v>967.87214223019305</v>
      </c>
      <c r="M1396">
        <v>87.197522735734907</v>
      </c>
      <c r="N1396">
        <v>1.7397813454151401</v>
      </c>
      <c r="O1396">
        <v>1.0115606936416299</v>
      </c>
      <c r="P1396">
        <v>279.442379182156</v>
      </c>
    </row>
    <row r="1397" spans="1:17" hidden="1" x14ac:dyDescent="0.3">
      <c r="A1397" t="s">
        <v>2962</v>
      </c>
      <c r="B1397" t="s">
        <v>2963</v>
      </c>
      <c r="C1397" t="s">
        <v>3159</v>
      </c>
      <c r="D1397" t="s">
        <v>756</v>
      </c>
      <c r="E1397">
        <v>1219.7825287650001</v>
      </c>
      <c r="F1397">
        <v>241.65</v>
      </c>
      <c r="G1397">
        <v>-33.792559529732998</v>
      </c>
      <c r="H1397">
        <v>-15.9205348606953</v>
      </c>
      <c r="I1397">
        <v>-18.838137551365001</v>
      </c>
      <c r="J1397">
        <v>-4.1239832057403296</v>
      </c>
      <c r="K1397">
        <v>266.25937476300197</v>
      </c>
      <c r="M1397">
        <v>32.558239644893199</v>
      </c>
      <c r="N1397">
        <v>0.80360575837817005</v>
      </c>
      <c r="O1397">
        <v>32.712600869025401</v>
      </c>
      <c r="P1397">
        <v>6.1497913463650402</v>
      </c>
    </row>
    <row r="1398" spans="1:17" hidden="1" x14ac:dyDescent="0.3">
      <c r="A1398" t="s">
        <v>2964</v>
      </c>
      <c r="B1398" t="s">
        <v>2965</v>
      </c>
      <c r="C1398" t="s">
        <v>3159</v>
      </c>
      <c r="D1398" t="s">
        <v>75</v>
      </c>
      <c r="E1398">
        <v>1218.2989004799999</v>
      </c>
      <c r="F1398">
        <v>69.5</v>
      </c>
      <c r="G1398">
        <v>43.780277999543003</v>
      </c>
      <c r="H1398">
        <v>-7.2107554896414499</v>
      </c>
      <c r="I1398">
        <v>-29.258721498832301</v>
      </c>
      <c r="J1398">
        <v>-1.37192295359821</v>
      </c>
      <c r="K1398">
        <v>72.888891391048105</v>
      </c>
      <c r="L1398">
        <v>72.186767703108103</v>
      </c>
      <c r="M1398">
        <v>28.577649441541801</v>
      </c>
      <c r="N1398">
        <v>0.66320573069162403</v>
      </c>
      <c r="O1398">
        <v>106.906474820143</v>
      </c>
      <c r="P1398">
        <v>69.594924353343103</v>
      </c>
      <c r="Q1398">
        <v>0.33763967889705399</v>
      </c>
    </row>
    <row r="1399" spans="1:17" hidden="1" x14ac:dyDescent="0.3">
      <c r="A1399" t="s">
        <v>2966</v>
      </c>
      <c r="B1399" t="s">
        <v>2967</v>
      </c>
      <c r="C1399" t="s">
        <v>3159</v>
      </c>
      <c r="D1399" t="s">
        <v>548</v>
      </c>
      <c r="E1399">
        <v>1217.84185759</v>
      </c>
      <c r="F1399">
        <v>226.15</v>
      </c>
      <c r="G1399">
        <v>-10.402551431626</v>
      </c>
      <c r="H1399">
        <v>-4.2540688219600202</v>
      </c>
      <c r="I1399">
        <v>-6.2095996646500202</v>
      </c>
      <c r="J1399">
        <v>-0.26283171236394998</v>
      </c>
      <c r="K1399">
        <v>241.636642542174</v>
      </c>
      <c r="L1399">
        <v>227.47055587990801</v>
      </c>
      <c r="M1399">
        <v>26.9574844561761</v>
      </c>
      <c r="N1399">
        <v>0.42895958630370801</v>
      </c>
      <c r="O1399">
        <v>29.2947158965288</v>
      </c>
      <c r="P1399">
        <v>24.944751381215401</v>
      </c>
      <c r="Q1399">
        <v>4.2349326825597999E-2</v>
      </c>
    </row>
    <row r="1400" spans="1:17" hidden="1" x14ac:dyDescent="0.3">
      <c r="A1400" t="s">
        <v>2968</v>
      </c>
      <c r="B1400" t="s">
        <v>2969</v>
      </c>
      <c r="C1400" t="s">
        <v>3159</v>
      </c>
      <c r="D1400" t="s">
        <v>81</v>
      </c>
      <c r="E1400">
        <v>1217.600717712</v>
      </c>
      <c r="F1400">
        <v>126.66</v>
      </c>
      <c r="G1400">
        <v>-14.5629994499792</v>
      </c>
      <c r="H1400">
        <v>23.282919167373301</v>
      </c>
      <c r="I1400">
        <v>-2.69626195015453</v>
      </c>
      <c r="J1400">
        <v>8.3327884102978196</v>
      </c>
      <c r="K1400">
        <v>104.665495208631</v>
      </c>
      <c r="L1400">
        <v>105.816984425754</v>
      </c>
      <c r="M1400">
        <v>79.253426728584998</v>
      </c>
      <c r="N1400">
        <v>3.1993353858095901</v>
      </c>
      <c r="O1400">
        <v>15.545555029212</v>
      </c>
      <c r="P1400">
        <v>44.919908466819201</v>
      </c>
      <c r="Q1400">
        <v>-3.8508182148657998E-2</v>
      </c>
    </row>
    <row r="1401" spans="1:17" hidden="1" x14ac:dyDescent="0.3">
      <c r="A1401" t="s">
        <v>2970</v>
      </c>
      <c r="B1401" t="s">
        <v>2971</v>
      </c>
      <c r="C1401" t="s">
        <v>3159</v>
      </c>
      <c r="D1401" t="s">
        <v>988</v>
      </c>
      <c r="E1401">
        <v>1215.2621712</v>
      </c>
      <c r="F1401">
        <v>862.4</v>
      </c>
      <c r="G1401">
        <v>4.0550923706935498</v>
      </c>
      <c r="H1401">
        <v>9.5127894200504297</v>
      </c>
      <c r="I1401">
        <v>33.329710418080701</v>
      </c>
      <c r="J1401">
        <v>-6.2568659275242</v>
      </c>
      <c r="K1401">
        <v>799.15163486210201</v>
      </c>
      <c r="L1401">
        <v>693.50720410545398</v>
      </c>
      <c r="M1401">
        <v>52.974640379851003</v>
      </c>
      <c r="N1401">
        <v>2.2112384204978199</v>
      </c>
      <c r="O1401">
        <v>14.6799628942486</v>
      </c>
      <c r="P1401">
        <v>65.210727969348596</v>
      </c>
      <c r="Q1401">
        <v>0.112597691193264</v>
      </c>
    </row>
    <row r="1402" spans="1:17" hidden="1" x14ac:dyDescent="0.3">
      <c r="A1402" t="s">
        <v>2972</v>
      </c>
      <c r="B1402" t="s">
        <v>2973</v>
      </c>
      <c r="C1402" t="s">
        <v>3159</v>
      </c>
      <c r="D1402" t="s">
        <v>2974</v>
      </c>
      <c r="E1402">
        <v>1213.6324513500001</v>
      </c>
      <c r="F1402">
        <v>1414.05</v>
      </c>
      <c r="G1402">
        <v>41.982568926456899</v>
      </c>
      <c r="H1402">
        <v>23.212207922950601</v>
      </c>
      <c r="I1402">
        <v>74.516021036209196</v>
      </c>
      <c r="J1402">
        <v>6.3181802111342797</v>
      </c>
      <c r="K1402">
        <v>1267.50597060012</v>
      </c>
      <c r="L1402">
        <v>973.51989738133204</v>
      </c>
      <c r="M1402">
        <v>48.613504503651598</v>
      </c>
      <c r="N1402">
        <v>0.467500285030996</v>
      </c>
      <c r="O1402">
        <v>9.6142286340652703</v>
      </c>
      <c r="P1402">
        <v>114.25</v>
      </c>
      <c r="Q1402">
        <v>9.4749590572860004E-2</v>
      </c>
    </row>
    <row r="1403" spans="1:17" hidden="1" x14ac:dyDescent="0.3">
      <c r="A1403" t="s">
        <v>2975</v>
      </c>
      <c r="B1403" t="s">
        <v>2976</v>
      </c>
      <c r="C1403" t="s">
        <v>3159</v>
      </c>
      <c r="D1403" t="s">
        <v>21</v>
      </c>
      <c r="E1403">
        <v>1213.28376</v>
      </c>
      <c r="F1403">
        <v>1023.35</v>
      </c>
      <c r="G1403">
        <v>-30.294974911227602</v>
      </c>
      <c r="H1403">
        <v>-7.4046297636165201</v>
      </c>
      <c r="I1403">
        <v>-26.229890270238499</v>
      </c>
      <c r="J1403">
        <v>-2.1038217492987599</v>
      </c>
      <c r="K1403">
        <v>1068.39188068205</v>
      </c>
      <c r="L1403">
        <v>1089.3272964471701</v>
      </c>
      <c r="M1403">
        <v>40.053201434439501</v>
      </c>
      <c r="N1403">
        <v>0.74125118698577896</v>
      </c>
      <c r="O1403">
        <v>43.3918014364586</v>
      </c>
      <c r="P1403">
        <v>7.0953900894772799</v>
      </c>
      <c r="Q1403">
        <v>9.9572430957382996E-2</v>
      </c>
    </row>
    <row r="1404" spans="1:17" hidden="1" x14ac:dyDescent="0.3">
      <c r="A1404" t="s">
        <v>2977</v>
      </c>
      <c r="B1404" t="s">
        <v>2978</v>
      </c>
      <c r="C1404" t="s">
        <v>3159</v>
      </c>
      <c r="D1404" t="s">
        <v>127</v>
      </c>
      <c r="E1404">
        <v>1198.0065239999999</v>
      </c>
      <c r="F1404">
        <v>137.69999999999999</v>
      </c>
      <c r="G1404">
        <v>-25.486777501340999</v>
      </c>
      <c r="H1404">
        <v>-5.8992275166097903</v>
      </c>
      <c r="I1404">
        <v>-10.6054009316752</v>
      </c>
      <c r="J1404">
        <v>-6.9645374107290703</v>
      </c>
      <c r="K1404">
        <v>144.90981532328499</v>
      </c>
      <c r="L1404">
        <v>144.91129607073501</v>
      </c>
      <c r="M1404">
        <v>26.864310941699902</v>
      </c>
      <c r="N1404">
        <v>0.712046328380181</v>
      </c>
      <c r="O1404">
        <v>41.103848946986197</v>
      </c>
      <c r="P1404">
        <v>18.1974248927038</v>
      </c>
      <c r="Q1404">
        <v>4.8404470277541002E-2</v>
      </c>
    </row>
    <row r="1405" spans="1:17" hidden="1" x14ac:dyDescent="0.3">
      <c r="A1405" t="s">
        <v>2979</v>
      </c>
      <c r="B1405" t="s">
        <v>2980</v>
      </c>
      <c r="C1405" t="s">
        <v>3159</v>
      </c>
      <c r="D1405" t="s">
        <v>635</v>
      </c>
      <c r="E1405">
        <v>1188.347935</v>
      </c>
      <c r="F1405">
        <v>488.65</v>
      </c>
      <c r="G1405">
        <v>-2.9302002328394301</v>
      </c>
      <c r="H1405">
        <v>-15.991928413026899</v>
      </c>
      <c r="I1405">
        <v>11.3175478460956</v>
      </c>
      <c r="J1405">
        <v>-0.288943410106688</v>
      </c>
      <c r="K1405">
        <v>491.245297037645</v>
      </c>
      <c r="L1405">
        <v>444.38349282808502</v>
      </c>
      <c r="M1405">
        <v>43.121746544379903</v>
      </c>
      <c r="N1405">
        <v>0.25912523695480999</v>
      </c>
      <c r="O1405">
        <v>19.594802005525398</v>
      </c>
      <c r="P1405">
        <v>41.843251088534103</v>
      </c>
    </row>
    <row r="1406" spans="1:17" hidden="1" x14ac:dyDescent="0.3">
      <c r="A1406" t="s">
        <v>2981</v>
      </c>
      <c r="B1406" t="s">
        <v>2982</v>
      </c>
      <c r="C1406" t="s">
        <v>3159</v>
      </c>
      <c r="D1406" t="s">
        <v>635</v>
      </c>
      <c r="E1406">
        <v>1186.9133673899901</v>
      </c>
      <c r="F1406">
        <v>2720</v>
      </c>
      <c r="G1406">
        <v>27.493887069714699</v>
      </c>
      <c r="H1406">
        <v>9.7839769907472505</v>
      </c>
      <c r="I1406">
        <v>30.913510997636099</v>
      </c>
      <c r="J1406">
        <v>-0.486286435816771</v>
      </c>
      <c r="K1406">
        <v>2474.7649330897998</v>
      </c>
      <c r="L1406">
        <v>2120.08113706221</v>
      </c>
      <c r="M1406">
        <v>52.615774024638199</v>
      </c>
      <c r="N1406">
        <v>1.2620722079758799</v>
      </c>
      <c r="O1406">
        <v>13.933823529411701</v>
      </c>
      <c r="P1406">
        <v>79.537953795379494</v>
      </c>
      <c r="Q1406">
        <v>7.3946595639814997E-2</v>
      </c>
    </row>
    <row r="1407" spans="1:17" hidden="1" x14ac:dyDescent="0.3">
      <c r="A1407" t="s">
        <v>2983</v>
      </c>
      <c r="B1407" t="s">
        <v>2984</v>
      </c>
      <c r="C1407" t="s">
        <v>3159</v>
      </c>
      <c r="D1407" t="s">
        <v>364</v>
      </c>
      <c r="E1407">
        <v>1185.4742982499999</v>
      </c>
      <c r="F1407">
        <v>229.15</v>
      </c>
      <c r="G1407">
        <v>-18.004719277817902</v>
      </c>
      <c r="H1407">
        <v>-10.06969129823</v>
      </c>
      <c r="I1407">
        <v>-4.5014404348425998</v>
      </c>
      <c r="J1407">
        <v>2.4240384356375499</v>
      </c>
      <c r="K1407">
        <v>230.827889591879</v>
      </c>
      <c r="L1407">
        <v>220.99500421803901</v>
      </c>
      <c r="M1407">
        <v>38.9789330226427</v>
      </c>
      <c r="N1407">
        <v>0.74797191397392304</v>
      </c>
      <c r="O1407">
        <v>17.804931267728499</v>
      </c>
      <c r="P1407">
        <v>24.979547313880499</v>
      </c>
      <c r="Q1407">
        <v>6.4917902908936995E-2</v>
      </c>
    </row>
    <row r="1408" spans="1:17" hidden="1" x14ac:dyDescent="0.3">
      <c r="A1408" t="s">
        <v>2985</v>
      </c>
      <c r="B1408" t="s">
        <v>2986</v>
      </c>
      <c r="C1408" t="s">
        <v>3159</v>
      </c>
      <c r="D1408" t="s">
        <v>274</v>
      </c>
      <c r="E1408">
        <v>1179.1271627399999</v>
      </c>
      <c r="F1408">
        <v>96.78</v>
      </c>
      <c r="G1408">
        <v>18.8274101399975</v>
      </c>
      <c r="H1408">
        <v>5.7586440393515002</v>
      </c>
      <c r="I1408">
        <v>0.12601415667801</v>
      </c>
      <c r="J1408">
        <v>-5.9724261685828504</v>
      </c>
      <c r="K1408">
        <v>88.921242534688403</v>
      </c>
      <c r="L1408">
        <v>86.9736605457812</v>
      </c>
      <c r="M1408">
        <v>65.278307222839999</v>
      </c>
      <c r="N1408">
        <v>1.66692290883684</v>
      </c>
      <c r="O1408">
        <v>20.892746435213802</v>
      </c>
      <c r="P1408">
        <v>56.096774193548299</v>
      </c>
      <c r="Q1408">
        <v>0.15904194503818</v>
      </c>
    </row>
    <row r="1409" spans="1:17" hidden="1" x14ac:dyDescent="0.3">
      <c r="A1409" t="s">
        <v>2987</v>
      </c>
      <c r="B1409" t="s">
        <v>2988</v>
      </c>
      <c r="C1409" t="s">
        <v>3159</v>
      </c>
      <c r="D1409" t="s">
        <v>206</v>
      </c>
      <c r="E1409">
        <v>1178.2543672500001</v>
      </c>
      <c r="F1409">
        <v>655.5</v>
      </c>
      <c r="G1409">
        <v>-17.993279465075599</v>
      </c>
      <c r="H1409">
        <v>-3.6656942991880199</v>
      </c>
      <c r="I1409">
        <v>10.5286645134568</v>
      </c>
      <c r="J1409">
        <v>-4.0937589273835702</v>
      </c>
      <c r="K1409">
        <v>669.85165131402096</v>
      </c>
      <c r="L1409">
        <v>625.94205184027203</v>
      </c>
      <c r="M1409">
        <v>38.392340444257599</v>
      </c>
      <c r="N1409">
        <v>0.86822611630975399</v>
      </c>
      <c r="O1409">
        <v>15.9420289855072</v>
      </c>
      <c r="P1409">
        <v>33.748214650071397</v>
      </c>
      <c r="Q1409">
        <v>5.8175881160330997E-2</v>
      </c>
    </row>
    <row r="1410" spans="1:17" hidden="1" x14ac:dyDescent="0.3">
      <c r="A1410" t="s">
        <v>2989</v>
      </c>
      <c r="B1410" t="s">
        <v>2990</v>
      </c>
      <c r="C1410" t="s">
        <v>3159</v>
      </c>
      <c r="D1410" t="s">
        <v>138</v>
      </c>
      <c r="E1410">
        <v>1171.2169464000001</v>
      </c>
      <c r="F1410">
        <v>947.45</v>
      </c>
      <c r="G1410">
        <v>25.053188041104299</v>
      </c>
      <c r="H1410">
        <v>10.535921158244699</v>
      </c>
      <c r="I1410">
        <v>-9.3821544348761794</v>
      </c>
      <c r="J1410">
        <v>-1.74169879859843</v>
      </c>
      <c r="K1410">
        <v>916.17798260743302</v>
      </c>
      <c r="L1410">
        <v>853.54259157210095</v>
      </c>
      <c r="M1410">
        <v>64.885496776591594</v>
      </c>
      <c r="N1410">
        <v>0.88024545142350796</v>
      </c>
      <c r="O1410">
        <v>18.7397751860256</v>
      </c>
      <c r="P1410">
        <v>69.1875</v>
      </c>
    </row>
    <row r="1411" spans="1:17" hidden="1" x14ac:dyDescent="0.3">
      <c r="A1411" t="s">
        <v>2991</v>
      </c>
      <c r="B1411" t="s">
        <v>2992</v>
      </c>
      <c r="C1411" t="s">
        <v>3159</v>
      </c>
      <c r="D1411" t="s">
        <v>257</v>
      </c>
      <c r="E1411">
        <v>1170.2020364</v>
      </c>
      <c r="F1411">
        <v>1004.9</v>
      </c>
      <c r="G1411">
        <v>6.3047330834862603</v>
      </c>
      <c r="H1411">
        <v>4.1601617102610797</v>
      </c>
      <c r="I1411">
        <v>-8.4291556225652506</v>
      </c>
      <c r="J1411">
        <v>0.25427364839977801</v>
      </c>
      <c r="K1411">
        <v>977.45939712675795</v>
      </c>
      <c r="L1411">
        <v>909.65792822412902</v>
      </c>
      <c r="M1411">
        <v>57.290272491534502</v>
      </c>
      <c r="N1411">
        <v>0.89075743554229003</v>
      </c>
      <c r="O1411">
        <v>9.9661657876405503</v>
      </c>
      <c r="P1411">
        <v>54.838212634822803</v>
      </c>
      <c r="Q1411">
        <v>7.1065248096985001E-2</v>
      </c>
    </row>
    <row r="1412" spans="1:17" hidden="1" x14ac:dyDescent="0.3">
      <c r="A1412" t="s">
        <v>2993</v>
      </c>
      <c r="B1412" t="s">
        <v>2994</v>
      </c>
      <c r="C1412" t="s">
        <v>3159</v>
      </c>
      <c r="D1412" t="s">
        <v>703</v>
      </c>
      <c r="E1412">
        <v>1166</v>
      </c>
      <c r="F1412">
        <v>116.6</v>
      </c>
      <c r="G1412">
        <v>-40.580728225145101</v>
      </c>
      <c r="H1412">
        <v>-6.0154461477764301</v>
      </c>
      <c r="I1412">
        <v>-10.4295611540711</v>
      </c>
      <c r="J1412">
        <v>-3.4889448836922101</v>
      </c>
      <c r="K1412">
        <v>121.82714083275</v>
      </c>
      <c r="L1412">
        <v>122.739277041267</v>
      </c>
      <c r="M1412">
        <v>29.6291967230345</v>
      </c>
      <c r="N1412">
        <v>0.71796654812363103</v>
      </c>
      <c r="O1412">
        <v>32.933104631217802</v>
      </c>
      <c r="P1412">
        <v>16.251246261216298</v>
      </c>
      <c r="Q1412">
        <v>7.3425399901330003E-3</v>
      </c>
    </row>
    <row r="1413" spans="1:17" hidden="1" x14ac:dyDescent="0.3">
      <c r="A1413" t="s">
        <v>2995</v>
      </c>
      <c r="B1413" t="s">
        <v>2996</v>
      </c>
      <c r="C1413" t="s">
        <v>3159</v>
      </c>
      <c r="D1413" t="s">
        <v>232</v>
      </c>
      <c r="E1413">
        <v>1165.68897593</v>
      </c>
      <c r="F1413">
        <v>1911.85</v>
      </c>
      <c r="G1413">
        <v>128.403823162854</v>
      </c>
      <c r="H1413">
        <v>22.2807175383352</v>
      </c>
      <c r="I1413">
        <v>44.859588290012802</v>
      </c>
      <c r="J1413">
        <v>20.952791975211699</v>
      </c>
      <c r="K1413">
        <v>1515.9633132286101</v>
      </c>
      <c r="L1413">
        <v>1262.4597234024</v>
      </c>
      <c r="M1413">
        <v>83.898992867992405</v>
      </c>
      <c r="N1413">
        <v>1.80620966805492</v>
      </c>
      <c r="O1413">
        <v>3.4547689410780098</v>
      </c>
      <c r="P1413">
        <v>162.99607951028199</v>
      </c>
      <c r="Q1413">
        <v>0.111534823578377</v>
      </c>
    </row>
    <row r="1414" spans="1:17" hidden="1" x14ac:dyDescent="0.3">
      <c r="A1414" t="s">
        <v>2997</v>
      </c>
      <c r="B1414" t="s">
        <v>2998</v>
      </c>
      <c r="C1414" t="s">
        <v>3159</v>
      </c>
      <c r="D1414" t="s">
        <v>490</v>
      </c>
      <c r="E1414">
        <v>1164.8608212009999</v>
      </c>
      <c r="F1414">
        <v>161.81</v>
      </c>
      <c r="G1414">
        <v>-27.955559568193699</v>
      </c>
      <c r="H1414">
        <v>-1.07758055991847</v>
      </c>
      <c r="I1414">
        <v>-25.562385682759398</v>
      </c>
      <c r="J1414">
        <v>-9.1346285061030902E-2</v>
      </c>
      <c r="K1414">
        <v>163.319215693866</v>
      </c>
      <c r="L1414">
        <v>163.12789569067601</v>
      </c>
      <c r="M1414">
        <v>42.1729140948826</v>
      </c>
      <c r="N1414">
        <v>0.86462554049319895</v>
      </c>
      <c r="O1414">
        <v>34.138804771027701</v>
      </c>
      <c r="P1414">
        <v>27.459629775502101</v>
      </c>
      <c r="Q1414">
        <v>6.4700739234558005E-2</v>
      </c>
    </row>
    <row r="1415" spans="1:17" hidden="1" x14ac:dyDescent="0.3">
      <c r="A1415" t="s">
        <v>2999</v>
      </c>
      <c r="B1415" t="s">
        <v>3000</v>
      </c>
      <c r="C1415" t="s">
        <v>3159</v>
      </c>
      <c r="D1415" t="s">
        <v>407</v>
      </c>
      <c r="E1415">
        <v>1164.5967837600001</v>
      </c>
      <c r="F1415">
        <v>47.4</v>
      </c>
      <c r="G1415">
        <v>13.392402104349699</v>
      </c>
      <c r="H1415">
        <v>-4.6475094385831301</v>
      </c>
      <c r="I1415">
        <v>-30.657178690152801</v>
      </c>
      <c r="J1415">
        <v>-2.69133198519406</v>
      </c>
      <c r="K1415">
        <v>50.220987446105603</v>
      </c>
      <c r="L1415">
        <v>51.487045483581298</v>
      </c>
      <c r="M1415">
        <v>32.641370670047102</v>
      </c>
      <c r="N1415">
        <v>0.62664613245941503</v>
      </c>
      <c r="O1415">
        <v>74.050632911392398</v>
      </c>
      <c r="P1415">
        <v>45.846153846153797</v>
      </c>
    </row>
    <row r="1416" spans="1:17" hidden="1" x14ac:dyDescent="0.3">
      <c r="A1416" t="s">
        <v>3001</v>
      </c>
      <c r="B1416" t="s">
        <v>3002</v>
      </c>
      <c r="C1416" t="s">
        <v>3159</v>
      </c>
      <c r="D1416" t="s">
        <v>135</v>
      </c>
      <c r="E1416">
        <v>1157.7947919999999</v>
      </c>
      <c r="F1416">
        <v>939.95</v>
      </c>
      <c r="G1416">
        <v>145.45519491604099</v>
      </c>
      <c r="H1416">
        <v>-3.9105833074158398</v>
      </c>
      <c r="I1416">
        <v>40.537053549992699</v>
      </c>
      <c r="J1416">
        <v>0.29620970681995101</v>
      </c>
      <c r="K1416">
        <v>982.75826059226995</v>
      </c>
      <c r="L1416">
        <v>752.73330047709396</v>
      </c>
      <c r="M1416">
        <v>37.554573858543897</v>
      </c>
      <c r="N1416">
        <v>0.29901960784313703</v>
      </c>
      <c r="O1416">
        <v>53.4656098728655</v>
      </c>
      <c r="P1416">
        <v>199.824561403508</v>
      </c>
    </row>
    <row r="1417" spans="1:17" hidden="1" x14ac:dyDescent="0.3">
      <c r="A1417" t="s">
        <v>3003</v>
      </c>
      <c r="B1417" t="s">
        <v>3004</v>
      </c>
      <c r="C1417" t="s">
        <v>3159</v>
      </c>
      <c r="D1417" t="s">
        <v>407</v>
      </c>
      <c r="E1417">
        <v>1155.1044632399901</v>
      </c>
      <c r="F1417">
        <v>177.03</v>
      </c>
      <c r="G1417">
        <v>47.999786635890601</v>
      </c>
      <c r="H1417">
        <v>32.448289194435098</v>
      </c>
      <c r="I1417">
        <v>-26.2984856603616</v>
      </c>
      <c r="J1417">
        <v>22.885135943698099</v>
      </c>
      <c r="K1417">
        <v>161.985659837535</v>
      </c>
      <c r="L1417">
        <v>168.76274791917101</v>
      </c>
      <c r="M1417">
        <v>97.476545380438296</v>
      </c>
      <c r="N1417">
        <v>1.39101120735947</v>
      </c>
      <c r="O1417">
        <v>68.474269897757395</v>
      </c>
      <c r="P1417">
        <v>82.505154639175203</v>
      </c>
      <c r="Q1417">
        <v>3.3752831431964003E-2</v>
      </c>
    </row>
    <row r="1418" spans="1:17" hidden="1" x14ac:dyDescent="0.3">
      <c r="A1418" t="s">
        <v>3005</v>
      </c>
      <c r="B1418" t="s">
        <v>3006</v>
      </c>
      <c r="C1418" t="s">
        <v>3159</v>
      </c>
      <c r="D1418" t="s">
        <v>54</v>
      </c>
      <c r="E1418">
        <v>1154.7197345299901</v>
      </c>
      <c r="F1418">
        <v>51.49</v>
      </c>
      <c r="G1418">
        <v>69.223232434078696</v>
      </c>
      <c r="H1418">
        <v>60.7136131375293</v>
      </c>
      <c r="I1418">
        <v>41.027681229287602</v>
      </c>
      <c r="J1418">
        <v>31.669362955641802</v>
      </c>
      <c r="K1418">
        <v>35.7837784793767</v>
      </c>
      <c r="L1418">
        <v>32.399319572335301</v>
      </c>
      <c r="M1418">
        <v>87.626682572957193</v>
      </c>
      <c r="N1418">
        <v>3.3860434449625001</v>
      </c>
      <c r="O1418">
        <v>4.4863080209749304</v>
      </c>
      <c r="P1418">
        <v>139.488372093023</v>
      </c>
      <c r="Q1418">
        <v>5.4346225331435002E-2</v>
      </c>
    </row>
    <row r="1419" spans="1:17" hidden="1" x14ac:dyDescent="0.3">
      <c r="A1419" t="s">
        <v>3007</v>
      </c>
      <c r="B1419" t="s">
        <v>3008</v>
      </c>
      <c r="C1419" t="s">
        <v>3159</v>
      </c>
      <c r="D1419" t="s">
        <v>378</v>
      </c>
      <c r="E1419">
        <v>1154.51563136</v>
      </c>
      <c r="F1419">
        <v>341.6</v>
      </c>
      <c r="G1419">
        <v>27.920727183553598</v>
      </c>
      <c r="H1419">
        <v>0.64256584764416202</v>
      </c>
      <c r="I1419">
        <v>35.4979590007461</v>
      </c>
      <c r="J1419">
        <v>-4.07412233559005</v>
      </c>
      <c r="K1419">
        <v>331.19130908384102</v>
      </c>
      <c r="L1419">
        <v>273.11053372125201</v>
      </c>
      <c r="M1419">
        <v>32.729483547187201</v>
      </c>
      <c r="N1419">
        <v>0.41606058790688399</v>
      </c>
      <c r="O1419">
        <v>14.0661592505854</v>
      </c>
      <c r="P1419">
        <v>73.445036811373399</v>
      </c>
    </row>
    <row r="1420" spans="1:17" hidden="1" x14ac:dyDescent="0.3">
      <c r="A1420" t="s">
        <v>3009</v>
      </c>
      <c r="B1420" t="s">
        <v>3010</v>
      </c>
      <c r="C1420" t="s">
        <v>3159</v>
      </c>
      <c r="D1420" t="s">
        <v>756</v>
      </c>
      <c r="E1420">
        <v>1154.1993</v>
      </c>
      <c r="F1420">
        <v>215.94</v>
      </c>
      <c r="G1420">
        <v>-59.6869476859085</v>
      </c>
      <c r="H1420">
        <v>-9.1651755516256195</v>
      </c>
      <c r="I1420">
        <v>-58.473033691298099</v>
      </c>
      <c r="J1420">
        <v>-4.6800835905259799</v>
      </c>
      <c r="K1420">
        <v>248.624524816285</v>
      </c>
      <c r="M1420">
        <v>21.078197188026301</v>
      </c>
      <c r="N1420">
        <v>0.924384097898444</v>
      </c>
      <c r="O1420">
        <v>115.800685375567</v>
      </c>
      <c r="P1420">
        <v>1.8632954384640601</v>
      </c>
    </row>
    <row r="1421" spans="1:17" hidden="1" x14ac:dyDescent="0.3">
      <c r="A1421" t="s">
        <v>3011</v>
      </c>
      <c r="B1421" t="s">
        <v>3012</v>
      </c>
      <c r="C1421" t="s">
        <v>3159</v>
      </c>
      <c r="D1421" t="s">
        <v>407</v>
      </c>
      <c r="E1421">
        <v>1148.6265747</v>
      </c>
      <c r="F1421">
        <v>46.75</v>
      </c>
      <c r="G1421">
        <v>-20.6402931479508</v>
      </c>
      <c r="H1421">
        <v>-5.8088645577482598</v>
      </c>
      <c r="I1421">
        <v>-18.8326653203139</v>
      </c>
      <c r="J1421">
        <v>-1.2693839760960901</v>
      </c>
      <c r="K1421">
        <v>47.779041218302503</v>
      </c>
      <c r="L1421">
        <v>46.4830563118566</v>
      </c>
      <c r="M1421">
        <v>30.306739085554501</v>
      </c>
      <c r="N1421">
        <v>0.44224105162607702</v>
      </c>
      <c r="O1421">
        <v>29.411764705882302</v>
      </c>
      <c r="P1421">
        <v>35.901162790697597</v>
      </c>
    </row>
    <row r="1422" spans="1:17" hidden="1" x14ac:dyDescent="0.3">
      <c r="A1422" t="s">
        <v>3013</v>
      </c>
      <c r="B1422" t="s">
        <v>3014</v>
      </c>
      <c r="C1422" t="s">
        <v>3159</v>
      </c>
      <c r="D1422" t="s">
        <v>703</v>
      </c>
      <c r="E1422">
        <v>1147.5657000000001</v>
      </c>
      <c r="F1422">
        <v>120.86</v>
      </c>
      <c r="G1422">
        <v>102.87031107287901</v>
      </c>
      <c r="H1422">
        <v>4.7099458659941904</v>
      </c>
      <c r="I1422">
        <v>81.745353313810895</v>
      </c>
      <c r="J1422">
        <v>-2.0280378450535199</v>
      </c>
      <c r="K1422">
        <v>115.975082875729</v>
      </c>
      <c r="L1422">
        <v>90.015209502626305</v>
      </c>
      <c r="M1422">
        <v>53.169706182423603</v>
      </c>
      <c r="N1422">
        <v>0.56515251277575895</v>
      </c>
      <c r="O1422">
        <v>12.940592420982901</v>
      </c>
      <c r="P1422">
        <v>179.12240184757499</v>
      </c>
      <c r="Q1422">
        <v>0.120153037946913</v>
      </c>
    </row>
    <row r="1423" spans="1:17" hidden="1" x14ac:dyDescent="0.3">
      <c r="A1423" t="s">
        <v>3015</v>
      </c>
      <c r="B1423" t="s">
        <v>3016</v>
      </c>
      <c r="C1423" t="s">
        <v>3159</v>
      </c>
      <c r="D1423" t="s">
        <v>490</v>
      </c>
      <c r="E1423">
        <v>1142.9087132340001</v>
      </c>
      <c r="F1423">
        <v>136.53</v>
      </c>
      <c r="G1423">
        <v>-40.456722002440202</v>
      </c>
      <c r="H1423">
        <v>-8.5040329842686795</v>
      </c>
      <c r="I1423">
        <v>-34.265553968699898</v>
      </c>
      <c r="J1423">
        <v>1.09150323277868</v>
      </c>
      <c r="K1423">
        <v>142.24470209597399</v>
      </c>
      <c r="L1423">
        <v>156.80141146895801</v>
      </c>
      <c r="M1423">
        <v>46.227447543057103</v>
      </c>
      <c r="N1423">
        <v>0.95888568496723303</v>
      </c>
      <c r="O1423">
        <v>64.176371493444606</v>
      </c>
      <c r="P1423">
        <v>3.3535200605601698</v>
      </c>
      <c r="Q1423">
        <v>2.70595092999E-2</v>
      </c>
    </row>
    <row r="1424" spans="1:17" hidden="1" x14ac:dyDescent="0.3">
      <c r="A1424" t="s">
        <v>3017</v>
      </c>
      <c r="B1424" t="s">
        <v>3018</v>
      </c>
      <c r="C1424" t="s">
        <v>3159</v>
      </c>
      <c r="D1424" t="s">
        <v>127</v>
      </c>
      <c r="E1424">
        <v>1141.3101359100001</v>
      </c>
      <c r="F1424">
        <v>895.65</v>
      </c>
      <c r="G1424">
        <v>474.08488479154403</v>
      </c>
      <c r="H1424">
        <v>4.25492829867318</v>
      </c>
      <c r="I1424">
        <v>39.745122858467298</v>
      </c>
      <c r="J1424">
        <v>-4.5642629032767204</v>
      </c>
      <c r="K1424">
        <v>879.82430235221295</v>
      </c>
      <c r="L1424">
        <v>637.47485108333206</v>
      </c>
      <c r="M1424">
        <v>26.094064452613399</v>
      </c>
      <c r="N1424">
        <v>0.76585258880603602</v>
      </c>
      <c r="O1424">
        <v>13.6604700496845</v>
      </c>
      <c r="P1424">
        <v>716.82626538987597</v>
      </c>
      <c r="Q1424">
        <v>0.170313584285951</v>
      </c>
    </row>
    <row r="1425" spans="1:17" hidden="1" x14ac:dyDescent="0.3">
      <c r="A1425" t="s">
        <v>3019</v>
      </c>
      <c r="B1425" t="s">
        <v>3020</v>
      </c>
      <c r="C1425" t="s">
        <v>3159</v>
      </c>
      <c r="D1425" t="s">
        <v>206</v>
      </c>
      <c r="E1425">
        <v>1135.1095</v>
      </c>
      <c r="F1425">
        <v>104.86</v>
      </c>
      <c r="G1425">
        <v>-33.912805863002497</v>
      </c>
      <c r="H1425">
        <v>-7.8752076175898997</v>
      </c>
      <c r="I1425">
        <v>-21.005897040384902</v>
      </c>
      <c r="J1425">
        <v>-0.47173825296716299</v>
      </c>
      <c r="K1425">
        <v>108.12311111617601</v>
      </c>
      <c r="L1425">
        <v>110.154615740252</v>
      </c>
      <c r="M1425">
        <v>40.890309609669899</v>
      </c>
      <c r="N1425">
        <v>0.71395291585522302</v>
      </c>
      <c r="O1425">
        <v>37.325958420751398</v>
      </c>
      <c r="P1425">
        <v>16.188365650969502</v>
      </c>
      <c r="Q1425">
        <v>2.9131602509369001E-2</v>
      </c>
    </row>
    <row r="1426" spans="1:17" hidden="1" x14ac:dyDescent="0.3">
      <c r="A1426" t="s">
        <v>3021</v>
      </c>
      <c r="B1426" t="s">
        <v>3022</v>
      </c>
      <c r="C1426" t="s">
        <v>3159</v>
      </c>
      <c r="D1426" t="s">
        <v>274</v>
      </c>
      <c r="E1426">
        <v>1134.7132663499999</v>
      </c>
      <c r="F1426">
        <v>401.25</v>
      </c>
      <c r="G1426">
        <v>-48.345778702482299</v>
      </c>
      <c r="H1426">
        <v>-0.75238859603669594</v>
      </c>
      <c r="I1426">
        <v>-18.576415727777899</v>
      </c>
      <c r="J1426">
        <v>-0.982514760427036</v>
      </c>
      <c r="K1426">
        <v>402.25287114396201</v>
      </c>
      <c r="L1426">
        <v>430.46901173559201</v>
      </c>
      <c r="M1426">
        <v>59.497672860444297</v>
      </c>
      <c r="N1426">
        <v>0.85765393476415597</v>
      </c>
      <c r="O1426">
        <v>31.825545171339499</v>
      </c>
      <c r="P1426">
        <v>9.0057049714751205</v>
      </c>
      <c r="Q1426">
        <v>-0.13957638258659999</v>
      </c>
    </row>
    <row r="1427" spans="1:17" hidden="1" x14ac:dyDescent="0.3">
      <c r="A1427" t="s">
        <v>3023</v>
      </c>
      <c r="B1427" t="s">
        <v>3024</v>
      </c>
      <c r="C1427" t="s">
        <v>3159</v>
      </c>
      <c r="D1427" t="s">
        <v>21</v>
      </c>
      <c r="E1427">
        <v>1133.055484965</v>
      </c>
      <c r="F1427">
        <v>693.45</v>
      </c>
      <c r="G1427">
        <v>198.60640627777801</v>
      </c>
      <c r="H1427">
        <v>27.674407333113901</v>
      </c>
      <c r="I1427">
        <v>15.866749308778401</v>
      </c>
      <c r="J1427">
        <v>-2.8771789787978301</v>
      </c>
      <c r="K1427">
        <v>646.58180476902101</v>
      </c>
      <c r="L1427">
        <v>521.56886064820401</v>
      </c>
      <c r="M1427">
        <v>38.622104623409903</v>
      </c>
      <c r="N1427">
        <v>0.87016021918139896</v>
      </c>
      <c r="O1427">
        <v>10.3179753406878</v>
      </c>
      <c r="P1427">
        <v>274.73655768711097</v>
      </c>
      <c r="Q1427">
        <v>0.131573984633926</v>
      </c>
    </row>
    <row r="1428" spans="1:17" hidden="1" x14ac:dyDescent="0.3">
      <c r="A1428" t="s">
        <v>3025</v>
      </c>
      <c r="B1428" t="s">
        <v>3026</v>
      </c>
      <c r="C1428" t="s">
        <v>3159</v>
      </c>
      <c r="D1428" t="s">
        <v>378</v>
      </c>
      <c r="E1428">
        <v>1126.5205943999999</v>
      </c>
      <c r="F1428">
        <v>56.5</v>
      </c>
      <c r="G1428">
        <v>-55.101254614125402</v>
      </c>
      <c r="H1428">
        <v>-12.7821955348694</v>
      </c>
      <c r="I1428">
        <v>-24.402688032662301</v>
      </c>
      <c r="J1428">
        <v>4.4045261195996099</v>
      </c>
      <c r="K1428">
        <v>62.315091793157698</v>
      </c>
      <c r="L1428">
        <v>68.729696904531593</v>
      </c>
      <c r="M1428">
        <v>41.545253681793</v>
      </c>
      <c r="N1428">
        <v>1.6813296303541201</v>
      </c>
      <c r="O1428">
        <v>50.442477876106103</v>
      </c>
      <c r="P1428">
        <v>5.6074766355140104</v>
      </c>
      <c r="Q1428">
        <v>-5.2960607010703001E-2</v>
      </c>
    </row>
    <row r="1429" spans="1:17" hidden="1" x14ac:dyDescent="0.3">
      <c r="A1429" t="s">
        <v>3027</v>
      </c>
      <c r="B1429" t="s">
        <v>3028</v>
      </c>
      <c r="C1429" t="s">
        <v>3159</v>
      </c>
      <c r="D1429" t="s">
        <v>533</v>
      </c>
      <c r="E1429">
        <v>1124.2531176799901</v>
      </c>
      <c r="F1429">
        <v>804.65</v>
      </c>
      <c r="G1429">
        <v>-12.9367618058587</v>
      </c>
      <c r="H1429">
        <v>12.3887371782697</v>
      </c>
      <c r="I1429">
        <v>2.0176601725092702</v>
      </c>
      <c r="J1429">
        <v>5.7153947662426896</v>
      </c>
      <c r="K1429">
        <v>763.71940467173897</v>
      </c>
      <c r="M1429">
        <v>60.215166742216901</v>
      </c>
      <c r="N1429">
        <v>1.4723611383555599</v>
      </c>
      <c r="O1429">
        <v>27.005530354812599</v>
      </c>
      <c r="P1429">
        <v>28.1391830559757</v>
      </c>
    </row>
    <row r="1430" spans="1:17" hidden="1" x14ac:dyDescent="0.3">
      <c r="A1430" t="s">
        <v>3029</v>
      </c>
      <c r="B1430" t="s">
        <v>3030</v>
      </c>
      <c r="C1430" t="s">
        <v>3159</v>
      </c>
      <c r="D1430" t="s">
        <v>262</v>
      </c>
      <c r="E1430">
        <v>1121.3175065180001</v>
      </c>
      <c r="F1430">
        <v>21.04</v>
      </c>
      <c r="G1430">
        <v>78.457198306394005</v>
      </c>
      <c r="H1430">
        <v>-2.4770496114584701</v>
      </c>
      <c r="I1430">
        <v>-14.787165014701401</v>
      </c>
      <c r="J1430">
        <v>-1.7320309778027101</v>
      </c>
      <c r="K1430">
        <v>21.500410207229301</v>
      </c>
      <c r="L1430">
        <v>19.765397014687998</v>
      </c>
      <c r="M1430">
        <v>44.116116842786397</v>
      </c>
      <c r="N1430">
        <v>0.72407885846666897</v>
      </c>
      <c r="O1430">
        <v>97.956273764258498</v>
      </c>
      <c r="P1430">
        <v>139.09090909090901</v>
      </c>
      <c r="Q1430">
        <v>0.103284884773783</v>
      </c>
    </row>
    <row r="1431" spans="1:17" hidden="1" x14ac:dyDescent="0.3">
      <c r="A1431" t="s">
        <v>3031</v>
      </c>
      <c r="B1431" t="s">
        <v>3032</v>
      </c>
      <c r="C1431" t="s">
        <v>3159</v>
      </c>
      <c r="D1431" t="s">
        <v>635</v>
      </c>
      <c r="E1431">
        <v>1120.9154180399901</v>
      </c>
      <c r="F1431">
        <v>68.42</v>
      </c>
      <c r="G1431">
        <v>-9.2558729296092892</v>
      </c>
      <c r="H1431">
        <v>4.9655023361648603</v>
      </c>
      <c r="I1431">
        <v>3.7461407836968901</v>
      </c>
      <c r="J1431">
        <v>-2.42990329007637</v>
      </c>
      <c r="K1431">
        <v>67.0516393938004</v>
      </c>
      <c r="L1431">
        <v>61.4403295278968</v>
      </c>
      <c r="M1431">
        <v>39.346359435424603</v>
      </c>
      <c r="N1431">
        <v>0.68039715841349802</v>
      </c>
      <c r="O1431">
        <v>12.978661210172399</v>
      </c>
      <c r="P1431">
        <v>53.752808988764002</v>
      </c>
      <c r="Q1431">
        <v>2.02320103339E-3</v>
      </c>
    </row>
    <row r="1432" spans="1:17" hidden="1" x14ac:dyDescent="0.3">
      <c r="A1432" t="s">
        <v>3033</v>
      </c>
      <c r="B1432" t="s">
        <v>3034</v>
      </c>
      <c r="C1432" t="s">
        <v>3159</v>
      </c>
      <c r="D1432" t="s">
        <v>54</v>
      </c>
      <c r="E1432">
        <v>1120.8537895100001</v>
      </c>
      <c r="F1432">
        <v>861.2</v>
      </c>
      <c r="G1432">
        <v>54.277365356781203</v>
      </c>
      <c r="H1432">
        <v>0.22154594070212699</v>
      </c>
      <c r="I1432">
        <v>15.9453414053232</v>
      </c>
      <c r="J1432">
        <v>10.3603937518381</v>
      </c>
      <c r="K1432">
        <v>797.221993066903</v>
      </c>
      <c r="L1432">
        <v>697.35113657287195</v>
      </c>
      <c r="M1432">
        <v>69.816448836909998</v>
      </c>
      <c r="N1432">
        <v>1.20579869240686</v>
      </c>
      <c r="O1432">
        <v>10.316999535531799</v>
      </c>
      <c r="P1432">
        <v>97.954258131249205</v>
      </c>
      <c r="Q1432">
        <v>9.5233642102380001E-2</v>
      </c>
    </row>
    <row r="1433" spans="1:17" hidden="1" x14ac:dyDescent="0.3">
      <c r="A1433" t="s">
        <v>3035</v>
      </c>
      <c r="B1433" t="s">
        <v>3036</v>
      </c>
      <c r="C1433" t="s">
        <v>3159</v>
      </c>
      <c r="D1433" t="s">
        <v>138</v>
      </c>
      <c r="E1433">
        <v>1120.4452725000001</v>
      </c>
      <c r="F1433">
        <v>269.05</v>
      </c>
      <c r="G1433">
        <v>23.6575758684221</v>
      </c>
      <c r="H1433">
        <v>-7.3183971678183202</v>
      </c>
      <c r="I1433">
        <v>-0.72923788341406803</v>
      </c>
      <c r="J1433">
        <v>-0.62469414291039305</v>
      </c>
      <c r="K1433">
        <v>288.38264432534601</v>
      </c>
      <c r="L1433">
        <v>256.38714287457901</v>
      </c>
      <c r="M1433">
        <v>29.814891019975502</v>
      </c>
      <c r="N1433">
        <v>0.32580152685487401</v>
      </c>
      <c r="O1433">
        <v>40.2899089388589</v>
      </c>
      <c r="P1433">
        <v>77.943121693121697</v>
      </c>
    </row>
    <row r="1434" spans="1:17" hidden="1" x14ac:dyDescent="0.3">
      <c r="A1434" t="s">
        <v>3037</v>
      </c>
      <c r="B1434" t="s">
        <v>3038</v>
      </c>
      <c r="C1434" t="s">
        <v>3159</v>
      </c>
      <c r="D1434" t="s">
        <v>54</v>
      </c>
      <c r="E1434">
        <v>1117.4160830850001</v>
      </c>
      <c r="F1434">
        <v>422.35</v>
      </c>
      <c r="G1434">
        <v>-25.063215056090101</v>
      </c>
      <c r="H1434">
        <v>7.455728253277</v>
      </c>
      <c r="I1434">
        <v>28.921341072193201</v>
      </c>
      <c r="J1434">
        <v>1.2816581746449001</v>
      </c>
      <c r="K1434">
        <v>379.122624400951</v>
      </c>
      <c r="L1434">
        <v>358.68955313364302</v>
      </c>
      <c r="M1434">
        <v>62.900762020917298</v>
      </c>
      <c r="N1434">
        <v>2.0421788275626098</v>
      </c>
      <c r="O1434">
        <v>12.4659642476618</v>
      </c>
      <c r="P1434">
        <v>54.367690058479504</v>
      </c>
      <c r="Q1434">
        <v>9.4806389418695E-2</v>
      </c>
    </row>
    <row r="1435" spans="1:17" hidden="1" x14ac:dyDescent="0.3">
      <c r="A1435" t="s">
        <v>3039</v>
      </c>
      <c r="B1435" t="s">
        <v>3040</v>
      </c>
      <c r="C1435" t="s">
        <v>3159</v>
      </c>
      <c r="D1435" t="s">
        <v>490</v>
      </c>
      <c r="E1435">
        <v>1111.34838049</v>
      </c>
      <c r="F1435">
        <v>314.95</v>
      </c>
      <c r="G1435">
        <v>126.448068904509</v>
      </c>
      <c r="H1435">
        <v>0.89690161408414504</v>
      </c>
      <c r="I1435">
        <v>106.79699746285399</v>
      </c>
      <c r="J1435">
        <v>0.75989021379497501</v>
      </c>
      <c r="K1435">
        <v>279.58805001793797</v>
      </c>
      <c r="L1435">
        <v>205.19212463518201</v>
      </c>
      <c r="M1435">
        <v>47.196159655004401</v>
      </c>
      <c r="N1435">
        <v>0.34122766606677302</v>
      </c>
      <c r="O1435">
        <v>10.4937291633592</v>
      </c>
      <c r="P1435">
        <v>176.271929824561</v>
      </c>
      <c r="Q1435">
        <v>0.167372269353638</v>
      </c>
    </row>
    <row r="1436" spans="1:17" hidden="1" x14ac:dyDescent="0.3">
      <c r="A1436" t="s">
        <v>3041</v>
      </c>
      <c r="B1436" t="s">
        <v>3042</v>
      </c>
      <c r="C1436" t="s">
        <v>3159</v>
      </c>
      <c r="D1436" t="s">
        <v>635</v>
      </c>
      <c r="E1436">
        <v>1107.385128615</v>
      </c>
      <c r="F1436">
        <v>307.05</v>
      </c>
      <c r="G1436">
        <v>-20.588464037144799</v>
      </c>
      <c r="H1436">
        <v>-10.050184318428601</v>
      </c>
      <c r="I1436">
        <v>-9.3560921440271105</v>
      </c>
      <c r="J1436">
        <v>-6.8756426630674801</v>
      </c>
      <c r="K1436">
        <v>319.73170519251198</v>
      </c>
      <c r="L1436">
        <v>299.34950770618298</v>
      </c>
      <c r="M1436">
        <v>28.933070618775002</v>
      </c>
      <c r="N1436">
        <v>0.60483809053793902</v>
      </c>
      <c r="O1436">
        <v>25.223904901481799</v>
      </c>
      <c r="P1436">
        <v>36.466666666666598</v>
      </c>
      <c r="Q1436">
        <v>-2.0021576625759999E-2</v>
      </c>
    </row>
    <row r="1437" spans="1:17" hidden="1" x14ac:dyDescent="0.3">
      <c r="A1437" t="s">
        <v>3043</v>
      </c>
      <c r="B1437" t="s">
        <v>3044</v>
      </c>
      <c r="C1437" t="s">
        <v>3159</v>
      </c>
      <c r="D1437" t="s">
        <v>521</v>
      </c>
      <c r="E1437">
        <v>1106.0627792</v>
      </c>
      <c r="F1437">
        <v>6605</v>
      </c>
      <c r="G1437">
        <v>65.128215331874102</v>
      </c>
      <c r="H1437">
        <v>2.9774254913991398</v>
      </c>
      <c r="I1437">
        <v>22.5741190589113</v>
      </c>
      <c r="J1437">
        <v>-4.0823881040261503</v>
      </c>
      <c r="K1437">
        <v>6312.7612265913403</v>
      </c>
      <c r="L1437">
        <v>5311.5977326988996</v>
      </c>
      <c r="M1437">
        <v>53.550870223178997</v>
      </c>
      <c r="N1437">
        <v>1.1064083457525999</v>
      </c>
      <c r="O1437">
        <v>5.5972747918243604</v>
      </c>
      <c r="P1437">
        <v>94.264705882352899</v>
      </c>
      <c r="Q1437">
        <v>0.18833374479175499</v>
      </c>
    </row>
    <row r="1438" spans="1:17" hidden="1" x14ac:dyDescent="0.3">
      <c r="A1438" t="s">
        <v>3045</v>
      </c>
      <c r="B1438" t="s">
        <v>3046</v>
      </c>
      <c r="C1438" t="s">
        <v>3159</v>
      </c>
      <c r="D1438" t="s">
        <v>1463</v>
      </c>
      <c r="E1438">
        <v>1105.7261367839999</v>
      </c>
      <c r="F1438">
        <v>87.24</v>
      </c>
      <c r="G1438">
        <v>9.4411675996882707</v>
      </c>
      <c r="H1438">
        <v>16.5000212698341</v>
      </c>
      <c r="I1438">
        <v>36.753988822537401</v>
      </c>
      <c r="J1438">
        <v>-0.21716379427284199</v>
      </c>
      <c r="K1438">
        <v>82.217774618804896</v>
      </c>
      <c r="L1438">
        <v>71.661544956752195</v>
      </c>
      <c r="M1438">
        <v>46.116146069889503</v>
      </c>
      <c r="N1438">
        <v>0.639524298271123</v>
      </c>
      <c r="O1438">
        <v>12.563044475011401</v>
      </c>
      <c r="P1438">
        <v>71.058823529411697</v>
      </c>
      <c r="Q1438">
        <v>-2.1395562017932E-2</v>
      </c>
    </row>
    <row r="1439" spans="1:17" hidden="1" x14ac:dyDescent="0.3">
      <c r="A1439" t="s">
        <v>3047</v>
      </c>
      <c r="B1439" t="s">
        <v>3048</v>
      </c>
      <c r="C1439" t="s">
        <v>3159</v>
      </c>
      <c r="D1439" t="s">
        <v>89</v>
      </c>
      <c r="E1439">
        <v>1105.0744084999999</v>
      </c>
      <c r="F1439">
        <v>2614</v>
      </c>
      <c r="G1439">
        <v>119.608318626014</v>
      </c>
      <c r="H1439">
        <v>-17.114994945901799</v>
      </c>
      <c r="I1439">
        <v>68.101196909612199</v>
      </c>
      <c r="J1439">
        <v>-2.0213602403528199</v>
      </c>
      <c r="K1439">
        <v>2770.8289345768399</v>
      </c>
      <c r="L1439">
        <v>2207.7715215243902</v>
      </c>
      <c r="M1439">
        <v>37.070351507305602</v>
      </c>
      <c r="N1439">
        <v>0.68328206856043805</v>
      </c>
      <c r="O1439">
        <v>35.730680948737501</v>
      </c>
      <c r="P1439">
        <v>193.04932735425999</v>
      </c>
      <c r="Q1439">
        <v>0.13054463185871701</v>
      </c>
    </row>
    <row r="1440" spans="1:17" hidden="1" x14ac:dyDescent="0.3">
      <c r="A1440" t="s">
        <v>3049</v>
      </c>
      <c r="B1440" t="s">
        <v>3050</v>
      </c>
      <c r="C1440" t="s">
        <v>3159</v>
      </c>
      <c r="D1440" t="s">
        <v>483</v>
      </c>
      <c r="E1440">
        <v>1102.2211199999999</v>
      </c>
      <c r="F1440">
        <v>34.72</v>
      </c>
      <c r="G1440">
        <v>114.185353646199</v>
      </c>
      <c r="H1440">
        <v>25.210459276741201</v>
      </c>
      <c r="I1440">
        <v>53.300532125749903</v>
      </c>
      <c r="J1440">
        <v>12.210709401302401</v>
      </c>
      <c r="K1440">
        <v>30.105701998920299</v>
      </c>
      <c r="L1440">
        <v>25.5788445113898</v>
      </c>
      <c r="M1440">
        <v>72.665039966564095</v>
      </c>
      <c r="N1440">
        <v>1.8008057463754099</v>
      </c>
      <c r="O1440">
        <v>8.0069124423963007</v>
      </c>
      <c r="P1440">
        <v>160.4</v>
      </c>
      <c r="Q1440">
        <v>0.174057391308818</v>
      </c>
    </row>
    <row r="1441" spans="1:17" hidden="1" x14ac:dyDescent="0.3">
      <c r="A1441" t="s">
        <v>3051</v>
      </c>
      <c r="B1441" t="s">
        <v>3052</v>
      </c>
      <c r="C1441" t="s">
        <v>3159</v>
      </c>
      <c r="D1441" t="s">
        <v>121</v>
      </c>
      <c r="E1441">
        <v>1093.7139824000001</v>
      </c>
      <c r="F1441">
        <v>370.2</v>
      </c>
      <c r="G1441">
        <v>119.350916560107</v>
      </c>
      <c r="H1441">
        <v>1.2612472926162199</v>
      </c>
      <c r="I1441">
        <v>27.480582799455799</v>
      </c>
      <c r="J1441">
        <v>-5.9684640880690703</v>
      </c>
      <c r="K1441">
        <v>363.245389771568</v>
      </c>
      <c r="L1441">
        <v>305.33507042816598</v>
      </c>
      <c r="M1441">
        <v>45.717310777670399</v>
      </c>
      <c r="N1441">
        <v>0.77038450967678895</v>
      </c>
      <c r="O1441">
        <v>14.370610480821099</v>
      </c>
      <c r="P1441">
        <v>172.00587803085901</v>
      </c>
      <c r="Q1441">
        <v>0.108500099587402</v>
      </c>
    </row>
    <row r="1442" spans="1:17" hidden="1" x14ac:dyDescent="0.3">
      <c r="A1442" t="s">
        <v>3053</v>
      </c>
      <c r="B1442" t="s">
        <v>3054</v>
      </c>
      <c r="C1442" t="s">
        <v>3159</v>
      </c>
      <c r="D1442" t="s">
        <v>75</v>
      </c>
      <c r="E1442">
        <v>1092.42</v>
      </c>
      <c r="F1442">
        <v>182.07</v>
      </c>
      <c r="G1442">
        <v>5.2652672531113502</v>
      </c>
      <c r="H1442">
        <v>-12.1596549234275</v>
      </c>
      <c r="I1442">
        <v>20.408701363572899</v>
      </c>
      <c r="J1442">
        <v>-4.5935682061706098</v>
      </c>
      <c r="K1442">
        <v>188.382954492149</v>
      </c>
      <c r="L1442">
        <v>158.16443821977799</v>
      </c>
      <c r="M1442">
        <v>27.519343825559101</v>
      </c>
      <c r="N1442">
        <v>0.198121096097057</v>
      </c>
      <c r="O1442">
        <v>38.408304498269899</v>
      </c>
      <c r="P1442">
        <v>67.0366972477064</v>
      </c>
      <c r="Q1442">
        <v>5.8929682136104E-2</v>
      </c>
    </row>
    <row r="1443" spans="1:17" hidden="1" x14ac:dyDescent="0.3">
      <c r="A1443" t="s">
        <v>3055</v>
      </c>
      <c r="B1443" t="s">
        <v>3056</v>
      </c>
      <c r="C1443" t="s">
        <v>3159</v>
      </c>
      <c r="D1443" t="s">
        <v>138</v>
      </c>
      <c r="E1443">
        <v>1092.306145435</v>
      </c>
      <c r="F1443">
        <v>565.85</v>
      </c>
      <c r="G1443">
        <v>269.60813491803702</v>
      </c>
      <c r="H1443">
        <v>33.284356576699999</v>
      </c>
      <c r="I1443">
        <v>45.603207119106798</v>
      </c>
      <c r="J1443">
        <v>12.937955375339</v>
      </c>
      <c r="K1443">
        <v>413.03550527687503</v>
      </c>
      <c r="L1443">
        <v>340.34870792046502</v>
      </c>
      <c r="M1443">
        <v>88.499404136654405</v>
      </c>
      <c r="N1443">
        <v>1.8787653749584501</v>
      </c>
      <c r="O1443">
        <v>0</v>
      </c>
      <c r="P1443">
        <v>392.04347826086899</v>
      </c>
      <c r="Q1443">
        <v>0.272463729217023</v>
      </c>
    </row>
    <row r="1444" spans="1:17" hidden="1" x14ac:dyDescent="0.3">
      <c r="A1444" t="s">
        <v>3057</v>
      </c>
      <c r="B1444" t="s">
        <v>3058</v>
      </c>
      <c r="C1444" t="s">
        <v>3159</v>
      </c>
      <c r="D1444" t="s">
        <v>976</v>
      </c>
      <c r="E1444">
        <v>1082.0954622500001</v>
      </c>
      <c r="F1444">
        <v>766.7</v>
      </c>
      <c r="G1444">
        <v>16.654925326958001</v>
      </c>
      <c r="H1444">
        <v>7.98882096795767</v>
      </c>
      <c r="I1444">
        <v>-6.3980675527602298</v>
      </c>
      <c r="J1444">
        <v>2.3259780357325801</v>
      </c>
      <c r="K1444">
        <v>743.57148466895103</v>
      </c>
      <c r="L1444">
        <v>723.06227832623802</v>
      </c>
      <c r="M1444">
        <v>53.646145507575497</v>
      </c>
      <c r="N1444">
        <v>0.80207280947473703</v>
      </c>
      <c r="O1444">
        <v>19.342637276640101</v>
      </c>
      <c r="P1444">
        <v>52.5771144278607</v>
      </c>
      <c r="Q1444">
        <v>0.12224977562360401</v>
      </c>
    </row>
    <row r="1445" spans="1:17" hidden="1" x14ac:dyDescent="0.3">
      <c r="A1445" t="s">
        <v>3059</v>
      </c>
      <c r="B1445" t="s">
        <v>3060</v>
      </c>
      <c r="C1445" t="s">
        <v>3159</v>
      </c>
      <c r="D1445" t="s">
        <v>271</v>
      </c>
      <c r="E1445">
        <v>1082.0752999199999</v>
      </c>
      <c r="F1445">
        <v>250.65</v>
      </c>
      <c r="G1445">
        <v>36.997955140191401</v>
      </c>
      <c r="H1445">
        <v>-18.401774675049001</v>
      </c>
      <c r="I1445">
        <v>7.3151645920361004</v>
      </c>
      <c r="J1445">
        <v>0.72385234282170297</v>
      </c>
      <c r="K1445">
        <v>282.05308615017702</v>
      </c>
      <c r="L1445">
        <v>243.214197100549</v>
      </c>
      <c r="M1445">
        <v>32.221305802099302</v>
      </c>
      <c r="N1445">
        <v>1.12432448997586</v>
      </c>
      <c r="O1445">
        <v>34.849391581886998</v>
      </c>
      <c r="P1445">
        <v>93.851508120649598</v>
      </c>
      <c r="Q1445">
        <v>0.106849611207325</v>
      </c>
    </row>
    <row r="1446" spans="1:17" hidden="1" x14ac:dyDescent="0.3">
      <c r="A1446" t="s">
        <v>3061</v>
      </c>
      <c r="B1446" t="s">
        <v>3062</v>
      </c>
      <c r="C1446" t="s">
        <v>3159</v>
      </c>
      <c r="D1446" t="s">
        <v>21</v>
      </c>
      <c r="E1446">
        <v>1075.12098231</v>
      </c>
      <c r="F1446">
        <v>1305.3499999999999</v>
      </c>
      <c r="G1446">
        <v>371.93559196841102</v>
      </c>
      <c r="H1446">
        <v>-9.7348140998378696</v>
      </c>
      <c r="I1446">
        <v>71.400317372682906</v>
      </c>
      <c r="J1446">
        <v>-3.4912192973451299</v>
      </c>
      <c r="K1446">
        <v>1427.75354879714</v>
      </c>
      <c r="L1446">
        <v>1074.3249647334801</v>
      </c>
      <c r="M1446">
        <v>33.2542513593799</v>
      </c>
      <c r="N1446">
        <v>0.37668828218578299</v>
      </c>
      <c r="O1446">
        <v>42.597770712835597</v>
      </c>
      <c r="P1446">
        <v>452.997246346113</v>
      </c>
    </row>
    <row r="1447" spans="1:17" hidden="1" x14ac:dyDescent="0.3">
      <c r="A1447" t="s">
        <v>3063</v>
      </c>
      <c r="B1447" t="s">
        <v>3064</v>
      </c>
      <c r="C1447" t="s">
        <v>3159</v>
      </c>
      <c r="D1447" t="s">
        <v>490</v>
      </c>
      <c r="E1447">
        <v>1073.6904721799999</v>
      </c>
      <c r="F1447">
        <v>246.01</v>
      </c>
      <c r="G1447">
        <v>22.294926192858501</v>
      </c>
      <c r="H1447">
        <v>39.949728654130297</v>
      </c>
      <c r="I1447">
        <v>33.979339946027999</v>
      </c>
      <c r="J1447">
        <v>4.8494048800501002</v>
      </c>
      <c r="K1447">
        <v>192.889669940988</v>
      </c>
      <c r="L1447">
        <v>172.65119671247501</v>
      </c>
      <c r="M1447">
        <v>82.744901562402504</v>
      </c>
      <c r="N1447">
        <v>4.3936852666557504</v>
      </c>
      <c r="O1447">
        <v>4.6095687167188402</v>
      </c>
      <c r="P1447">
        <v>75.721428571428504</v>
      </c>
      <c r="Q1447">
        <v>-1.5085499178068999E-2</v>
      </c>
    </row>
    <row r="1448" spans="1:17" hidden="1" x14ac:dyDescent="0.3">
      <c r="A1448" t="s">
        <v>3065</v>
      </c>
      <c r="B1448" t="s">
        <v>3066</v>
      </c>
      <c r="C1448" t="s">
        <v>3159</v>
      </c>
      <c r="D1448" t="s">
        <v>635</v>
      </c>
      <c r="E1448">
        <v>1071.9449999999999</v>
      </c>
      <c r="F1448">
        <v>28</v>
      </c>
      <c r="G1448">
        <v>-23.195681989366701</v>
      </c>
      <c r="H1448">
        <v>-2.26962864667829</v>
      </c>
      <c r="I1448">
        <v>-9.2565615520786508</v>
      </c>
      <c r="J1448">
        <v>-1.07194549511008</v>
      </c>
      <c r="K1448">
        <v>25.849486942628999</v>
      </c>
      <c r="M1448">
        <v>100</v>
      </c>
      <c r="N1448">
        <v>0</v>
      </c>
      <c r="O1448">
        <v>0</v>
      </c>
      <c r="P1448">
        <v>6.8702290076335801</v>
      </c>
    </row>
    <row r="1449" spans="1:17" hidden="1" x14ac:dyDescent="0.3">
      <c r="A1449" t="s">
        <v>3067</v>
      </c>
      <c r="B1449" t="s">
        <v>3068</v>
      </c>
      <c r="C1449" t="s">
        <v>3159</v>
      </c>
      <c r="D1449" t="s">
        <v>220</v>
      </c>
      <c r="E1449">
        <v>1067.6568701000001</v>
      </c>
      <c r="F1449">
        <v>676.6</v>
      </c>
      <c r="G1449">
        <v>5.3729445332576002</v>
      </c>
      <c r="H1449">
        <v>-2.9864828495584801</v>
      </c>
      <c r="I1449">
        <v>33.990985215661901</v>
      </c>
      <c r="J1449">
        <v>-0.68008117577571803</v>
      </c>
      <c r="K1449">
        <v>738.014063005597</v>
      </c>
      <c r="L1449">
        <v>645.53220804435</v>
      </c>
      <c r="M1449">
        <v>28.910393372467301</v>
      </c>
      <c r="N1449">
        <v>0.2260199284554</v>
      </c>
      <c r="O1449">
        <v>41.878510198049</v>
      </c>
      <c r="P1449">
        <v>55.880658910263698</v>
      </c>
      <c r="Q1449">
        <v>0.18609109230081899</v>
      </c>
    </row>
    <row r="1450" spans="1:17" hidden="1" x14ac:dyDescent="0.3">
      <c r="A1450" t="s">
        <v>3069</v>
      </c>
      <c r="B1450" t="s">
        <v>3070</v>
      </c>
      <c r="C1450" t="s">
        <v>3159</v>
      </c>
      <c r="D1450" t="s">
        <v>407</v>
      </c>
      <c r="E1450">
        <v>1063.2952915200001</v>
      </c>
      <c r="F1450">
        <v>44.66</v>
      </c>
      <c r="G1450">
        <v>-74.669433344180305</v>
      </c>
      <c r="H1450">
        <v>-15.6425064651946</v>
      </c>
      <c r="I1450">
        <v>-57.547582618239701</v>
      </c>
      <c r="J1450">
        <v>-6.43519797651284</v>
      </c>
      <c r="K1450">
        <v>50.376971241555403</v>
      </c>
      <c r="L1450">
        <v>60.323587991601102</v>
      </c>
      <c r="M1450">
        <v>27.6225386674828</v>
      </c>
      <c r="N1450">
        <v>1.1059179404716699</v>
      </c>
      <c r="O1450">
        <v>146.30541871921099</v>
      </c>
      <c r="P1450">
        <v>1.47693705975915</v>
      </c>
      <c r="Q1450">
        <v>8.5449358530050007E-2</v>
      </c>
    </row>
    <row r="1451" spans="1:17" hidden="1" x14ac:dyDescent="0.3">
      <c r="A1451" t="s">
        <v>3071</v>
      </c>
      <c r="B1451" t="s">
        <v>3072</v>
      </c>
      <c r="C1451" t="s">
        <v>3159</v>
      </c>
      <c r="D1451" t="s">
        <v>3073</v>
      </c>
      <c r="E1451">
        <v>1060.948541147</v>
      </c>
      <c r="F1451">
        <v>30.41</v>
      </c>
      <c r="G1451">
        <v>-46.6219380204667</v>
      </c>
      <c r="H1451">
        <v>5.8949318164499402</v>
      </c>
      <c r="I1451">
        <v>-21.419047904843801</v>
      </c>
      <c r="J1451">
        <v>7.0973476869052901</v>
      </c>
      <c r="K1451">
        <v>30.007365211270699</v>
      </c>
      <c r="L1451">
        <v>32.788479409804602</v>
      </c>
      <c r="M1451">
        <v>50.765831160326698</v>
      </c>
      <c r="N1451">
        <v>1.44014784906959</v>
      </c>
      <c r="O1451">
        <v>70.996382768825995</v>
      </c>
      <c r="P1451">
        <v>16.9615384615384</v>
      </c>
      <c r="Q1451">
        <v>0.147025882482548</v>
      </c>
    </row>
    <row r="1452" spans="1:17" hidden="1" x14ac:dyDescent="0.3">
      <c r="A1452" t="s">
        <v>3074</v>
      </c>
      <c r="B1452" t="s">
        <v>3075</v>
      </c>
      <c r="C1452" t="s">
        <v>3159</v>
      </c>
      <c r="D1452" t="s">
        <v>106</v>
      </c>
      <c r="E1452">
        <v>1057.390635</v>
      </c>
      <c r="F1452">
        <v>426.35</v>
      </c>
      <c r="G1452">
        <v>-13.3360815206646</v>
      </c>
      <c r="H1452">
        <v>-6.2668181950138804</v>
      </c>
      <c r="I1452">
        <v>1.61834045770339</v>
      </c>
      <c r="J1452">
        <v>-1.9496649576683101</v>
      </c>
      <c r="M1452">
        <v>33.358859724078499</v>
      </c>
      <c r="O1452">
        <v>37.903131230209901</v>
      </c>
      <c r="P1452">
        <v>18.1024930747922</v>
      </c>
    </row>
    <row r="1453" spans="1:17" hidden="1" x14ac:dyDescent="0.3">
      <c r="A1453" t="s">
        <v>3076</v>
      </c>
      <c r="B1453" t="s">
        <v>3077</v>
      </c>
      <c r="C1453" t="s">
        <v>3159</v>
      </c>
      <c r="D1453" t="s">
        <v>2734</v>
      </c>
      <c r="E1453">
        <v>1056.65625</v>
      </c>
      <c r="F1453">
        <v>13.26</v>
      </c>
      <c r="G1453">
        <v>15.249183433433901</v>
      </c>
      <c r="H1453">
        <v>2.9986662562839701</v>
      </c>
      <c r="I1453">
        <v>39.650558825475898</v>
      </c>
      <c r="J1453">
        <v>-2.6487547414701802</v>
      </c>
      <c r="K1453">
        <v>13.157174395026299</v>
      </c>
      <c r="L1453">
        <v>13.902818316666099</v>
      </c>
      <c r="M1453">
        <v>46.167600765589</v>
      </c>
      <c r="N1453">
        <v>0.94342317181018998</v>
      </c>
      <c r="O1453">
        <v>20.3619909502262</v>
      </c>
      <c r="P1453">
        <v>74.015748031496003</v>
      </c>
      <c r="Q1453">
        <v>0.22169688458119799</v>
      </c>
    </row>
    <row r="1454" spans="1:17" hidden="1" x14ac:dyDescent="0.3">
      <c r="A1454" t="s">
        <v>3078</v>
      </c>
      <c r="B1454" t="s">
        <v>3079</v>
      </c>
      <c r="C1454" t="s">
        <v>3159</v>
      </c>
      <c r="D1454" t="s">
        <v>292</v>
      </c>
      <c r="E1454">
        <v>1055.9386469250001</v>
      </c>
      <c r="F1454">
        <v>168.65</v>
      </c>
      <c r="G1454">
        <v>394.80334571965</v>
      </c>
      <c r="H1454">
        <v>-29.642359384741599</v>
      </c>
      <c r="I1454">
        <v>160.55714832994201</v>
      </c>
      <c r="J1454">
        <v>-4.0345881358432498</v>
      </c>
      <c r="K1454">
        <v>196.22085800374799</v>
      </c>
      <c r="L1454">
        <v>147.316724572959</v>
      </c>
      <c r="M1454">
        <v>45.847785134453403</v>
      </c>
      <c r="N1454">
        <v>0.80637338287751303</v>
      </c>
      <c r="O1454">
        <v>83.873836825645796</v>
      </c>
      <c r="P1454">
        <v>543.87669647035602</v>
      </c>
      <c r="Q1454">
        <v>0.19082138526603801</v>
      </c>
    </row>
    <row r="1455" spans="1:17" hidden="1" x14ac:dyDescent="0.3">
      <c r="A1455" t="s">
        <v>3080</v>
      </c>
      <c r="B1455" t="s">
        <v>3081</v>
      </c>
      <c r="C1455" t="s">
        <v>3159</v>
      </c>
      <c r="D1455" t="s">
        <v>417</v>
      </c>
      <c r="E1455">
        <v>1053.100972</v>
      </c>
      <c r="F1455">
        <v>101.15</v>
      </c>
      <c r="G1455">
        <v>28.967297027990199</v>
      </c>
      <c r="H1455">
        <v>24.917241319897201</v>
      </c>
      <c r="I1455">
        <v>63.988522383426996</v>
      </c>
      <c r="J1455">
        <v>7.6565807960905703</v>
      </c>
      <c r="K1455">
        <v>80.381938620127698</v>
      </c>
      <c r="L1455">
        <v>70.218435932190701</v>
      </c>
      <c r="M1455">
        <v>79.578106318449201</v>
      </c>
      <c r="N1455">
        <v>2.3975731669140199</v>
      </c>
      <c r="O1455">
        <v>4.25111220958971</v>
      </c>
      <c r="P1455">
        <v>105.58943089430799</v>
      </c>
      <c r="Q1455">
        <v>0.118342722980654</v>
      </c>
    </row>
    <row r="1456" spans="1:17" hidden="1" x14ac:dyDescent="0.3">
      <c r="A1456" t="s">
        <v>3082</v>
      </c>
      <c r="B1456" t="s">
        <v>3083</v>
      </c>
      <c r="C1456" t="s">
        <v>3159</v>
      </c>
      <c r="D1456" t="s">
        <v>166</v>
      </c>
      <c r="E1456">
        <v>1053.0072</v>
      </c>
      <c r="F1456">
        <v>440.15</v>
      </c>
      <c r="G1456">
        <v>69.157668153398106</v>
      </c>
      <c r="H1456">
        <v>-9.3574886538128403</v>
      </c>
      <c r="I1456">
        <v>84.112090131766095</v>
      </c>
      <c r="J1456">
        <v>7.7146123349637996</v>
      </c>
      <c r="K1456">
        <v>440.87048385697</v>
      </c>
      <c r="M1456">
        <v>42.637633236068503</v>
      </c>
      <c r="N1456">
        <v>0.54533649644150295</v>
      </c>
      <c r="O1456">
        <v>26.093377257753001</v>
      </c>
      <c r="P1456">
        <v>115.97154072620199</v>
      </c>
    </row>
    <row r="1457" spans="1:17" hidden="1" x14ac:dyDescent="0.3">
      <c r="A1457" t="s">
        <v>3084</v>
      </c>
      <c r="B1457" t="s">
        <v>3085</v>
      </c>
      <c r="C1457" t="s">
        <v>3159</v>
      </c>
      <c r="D1457" t="s">
        <v>438</v>
      </c>
      <c r="E1457">
        <v>1050.4537430400001</v>
      </c>
      <c r="F1457">
        <v>211.77</v>
      </c>
      <c r="G1457">
        <v>66.878711244016102</v>
      </c>
      <c r="H1457">
        <v>-18.507867779214301</v>
      </c>
      <c r="I1457">
        <v>37.750301940357403</v>
      </c>
      <c r="J1457">
        <v>-2.5111485425143001</v>
      </c>
      <c r="K1457">
        <v>210.68358201881199</v>
      </c>
      <c r="L1457">
        <v>163.14109152026199</v>
      </c>
      <c r="M1457">
        <v>29.060727134095799</v>
      </c>
      <c r="N1457">
        <v>0.222858419841647</v>
      </c>
      <c r="O1457">
        <v>22.3024979931057</v>
      </c>
      <c r="P1457">
        <v>139.558823529411</v>
      </c>
      <c r="Q1457">
        <v>6.0488363317832999E-2</v>
      </c>
    </row>
    <row r="1458" spans="1:17" hidden="1" x14ac:dyDescent="0.3">
      <c r="A1458" t="s">
        <v>3086</v>
      </c>
      <c r="B1458" t="s">
        <v>3087</v>
      </c>
      <c r="C1458" t="s">
        <v>3159</v>
      </c>
      <c r="D1458" t="s">
        <v>257</v>
      </c>
      <c r="E1458">
        <v>1047.3974370000001</v>
      </c>
      <c r="F1458">
        <v>745</v>
      </c>
      <c r="G1458">
        <v>120.34428310266701</v>
      </c>
      <c r="H1458">
        <v>1.8576970932883701</v>
      </c>
      <c r="I1458">
        <v>93.5854397299466</v>
      </c>
      <c r="J1458">
        <v>-0.77693003909657399</v>
      </c>
      <c r="K1458">
        <v>718.27539627292094</v>
      </c>
      <c r="L1458">
        <v>558.602319338808</v>
      </c>
      <c r="M1458">
        <v>58.298806766329001</v>
      </c>
      <c r="N1458">
        <v>0.57429217548620504</v>
      </c>
      <c r="O1458">
        <v>51.677852348993198</v>
      </c>
      <c r="P1458">
        <v>180.44419348767099</v>
      </c>
      <c r="Q1458">
        <v>0.194153914326298</v>
      </c>
    </row>
    <row r="1459" spans="1:17" hidden="1" x14ac:dyDescent="0.3">
      <c r="A1459" t="s">
        <v>3088</v>
      </c>
      <c r="B1459" t="s">
        <v>3089</v>
      </c>
      <c r="C1459" t="s">
        <v>3159</v>
      </c>
      <c r="D1459" t="s">
        <v>289</v>
      </c>
      <c r="E1459">
        <v>1045.8630000000001</v>
      </c>
      <c r="F1459">
        <v>8045.1</v>
      </c>
      <c r="G1459">
        <v>14.3841912911675</v>
      </c>
      <c r="H1459">
        <v>0.73265017360523799</v>
      </c>
      <c r="I1459">
        <v>-21.644690308718001</v>
      </c>
      <c r="J1459">
        <v>-0.63837048822310605</v>
      </c>
      <c r="K1459">
        <v>8095.1946301603903</v>
      </c>
      <c r="L1459">
        <v>8028.1759419214604</v>
      </c>
      <c r="M1459">
        <v>61.699573923410398</v>
      </c>
      <c r="N1459">
        <v>0.785292860196665</v>
      </c>
      <c r="O1459">
        <v>24.933189146188301</v>
      </c>
      <c r="P1459">
        <v>46.274545454545397</v>
      </c>
      <c r="Q1459">
        <v>0.19956649619381001</v>
      </c>
    </row>
    <row r="1460" spans="1:17" hidden="1" x14ac:dyDescent="0.3">
      <c r="A1460" t="s">
        <v>3090</v>
      </c>
      <c r="B1460" t="s">
        <v>3091</v>
      </c>
      <c r="C1460" t="s">
        <v>3159</v>
      </c>
      <c r="E1460">
        <v>1045.0179602399901</v>
      </c>
      <c r="F1460">
        <v>432</v>
      </c>
      <c r="G1460">
        <v>74.695912940699799</v>
      </c>
      <c r="H1460">
        <v>290.35051810813502</v>
      </c>
      <c r="I1460">
        <v>89.650334919067802</v>
      </c>
      <c r="J1460">
        <v>6.0701538263780996</v>
      </c>
      <c r="M1460">
        <v>60.909701953806298</v>
      </c>
      <c r="O1460">
        <v>12.8472222222222</v>
      </c>
      <c r="P1460">
        <v>110.526315789473</v>
      </c>
    </row>
    <row r="1461" spans="1:17" hidden="1" x14ac:dyDescent="0.3">
      <c r="A1461" t="s">
        <v>3092</v>
      </c>
      <c r="B1461" t="s">
        <v>3093</v>
      </c>
      <c r="C1461" t="s">
        <v>3159</v>
      </c>
      <c r="D1461" t="s">
        <v>292</v>
      </c>
      <c r="E1461">
        <v>1042.9859240000001</v>
      </c>
      <c r="F1461">
        <v>428</v>
      </c>
      <c r="G1461">
        <v>-35.021264936744501</v>
      </c>
      <c r="H1461">
        <v>3.19230983406442</v>
      </c>
      <c r="I1461">
        <v>-1.8850493276917799</v>
      </c>
      <c r="J1461">
        <v>-3.3764280112466798</v>
      </c>
      <c r="K1461">
        <v>437.21768236769299</v>
      </c>
      <c r="L1461">
        <v>434.50836204317397</v>
      </c>
      <c r="M1461">
        <v>38.832457772345997</v>
      </c>
      <c r="N1461">
        <v>2.20761277627409</v>
      </c>
      <c r="O1461">
        <v>19.532710280373799</v>
      </c>
      <c r="P1461">
        <v>18.346467579151099</v>
      </c>
      <c r="Q1461">
        <v>4.7607473865980002E-3</v>
      </c>
    </row>
    <row r="1462" spans="1:17" hidden="1" x14ac:dyDescent="0.3">
      <c r="A1462" t="s">
        <v>3094</v>
      </c>
      <c r="B1462" t="s">
        <v>3095</v>
      </c>
      <c r="C1462" t="s">
        <v>3159</v>
      </c>
      <c r="D1462" t="s">
        <v>364</v>
      </c>
      <c r="E1462">
        <v>1041.4602239999999</v>
      </c>
      <c r="F1462">
        <v>10.64</v>
      </c>
      <c r="G1462">
        <v>93.566796945169003</v>
      </c>
      <c r="H1462">
        <v>4.03895929657702</v>
      </c>
      <c r="I1462">
        <v>-26.4157799309876</v>
      </c>
      <c r="J1462">
        <v>11.354104443661999</v>
      </c>
      <c r="K1462">
        <v>9.0631205871862992</v>
      </c>
      <c r="L1462">
        <v>8.3011751304099004</v>
      </c>
      <c r="M1462">
        <v>87.663300687413695</v>
      </c>
      <c r="N1462">
        <v>1.50938510555284</v>
      </c>
      <c r="O1462">
        <v>46.146616541353303</v>
      </c>
      <c r="P1462">
        <v>166</v>
      </c>
      <c r="Q1462">
        <v>0.17766107266869799</v>
      </c>
    </row>
    <row r="1463" spans="1:17" hidden="1" x14ac:dyDescent="0.3">
      <c r="A1463" t="s">
        <v>3096</v>
      </c>
      <c r="B1463" t="s">
        <v>3097</v>
      </c>
      <c r="C1463" t="s">
        <v>3159</v>
      </c>
      <c r="D1463" t="s">
        <v>345</v>
      </c>
      <c r="E1463">
        <v>1040.001888</v>
      </c>
      <c r="F1463">
        <v>49.6</v>
      </c>
      <c r="G1463">
        <v>387.64291058201701</v>
      </c>
      <c r="H1463">
        <v>47.903806690836099</v>
      </c>
      <c r="I1463">
        <v>148.215252250318</v>
      </c>
      <c r="J1463">
        <v>36.547237490872298</v>
      </c>
      <c r="K1463">
        <v>33.440494278448597</v>
      </c>
      <c r="L1463">
        <v>27.5964665931415</v>
      </c>
      <c r="M1463">
        <v>90.166849041112798</v>
      </c>
      <c r="N1463">
        <v>1.31834527281479</v>
      </c>
      <c r="O1463">
        <v>0</v>
      </c>
      <c r="P1463">
        <v>462.677254679523</v>
      </c>
    </row>
    <row r="1464" spans="1:17" hidden="1" x14ac:dyDescent="0.3">
      <c r="A1464" t="s">
        <v>3098</v>
      </c>
      <c r="B1464" t="s">
        <v>3099</v>
      </c>
      <c r="C1464" t="s">
        <v>3159</v>
      </c>
      <c r="D1464" t="s">
        <v>490</v>
      </c>
      <c r="E1464">
        <v>1038.748528635</v>
      </c>
      <c r="F1464">
        <v>964.65</v>
      </c>
      <c r="G1464">
        <v>159.58476193022301</v>
      </c>
      <c r="H1464">
        <v>-20.299754804180001</v>
      </c>
      <c r="I1464">
        <v>-46.558797898962197</v>
      </c>
      <c r="J1464">
        <v>9.4423397377796991</v>
      </c>
      <c r="K1464">
        <v>1119.7194279559601</v>
      </c>
      <c r="L1464">
        <v>1153.0652730632801</v>
      </c>
      <c r="M1464">
        <v>54.152440962614698</v>
      </c>
      <c r="N1464">
        <v>2.35368005939702</v>
      </c>
      <c r="O1464">
        <v>129.03643808635201</v>
      </c>
      <c r="P1464">
        <v>200.14001244555001</v>
      </c>
      <c r="Q1464">
        <v>0.19939675302085999</v>
      </c>
    </row>
    <row r="1465" spans="1:17" hidden="1" x14ac:dyDescent="0.3">
      <c r="A1465" t="s">
        <v>3100</v>
      </c>
      <c r="B1465" t="s">
        <v>3101</v>
      </c>
      <c r="C1465" t="s">
        <v>3159</v>
      </c>
      <c r="D1465" t="s">
        <v>289</v>
      </c>
      <c r="E1465">
        <v>1034.616235875</v>
      </c>
      <c r="F1465">
        <v>377.25</v>
      </c>
      <c r="G1465">
        <v>6.1229522075794997E-2</v>
      </c>
      <c r="H1465">
        <v>-2.21063179590272</v>
      </c>
      <c r="I1465">
        <v>-11.269411281450999</v>
      </c>
      <c r="J1465">
        <v>-2.03685300314645</v>
      </c>
      <c r="K1465">
        <v>358.980041269362</v>
      </c>
      <c r="L1465">
        <v>353.35360051118403</v>
      </c>
      <c r="M1465">
        <v>66.473124861344701</v>
      </c>
      <c r="N1465">
        <v>1.1538951100650501</v>
      </c>
      <c r="O1465">
        <v>19.019218025182202</v>
      </c>
      <c r="P1465">
        <v>34.587941491259301</v>
      </c>
      <c r="Q1465">
        <v>0.14888069218168701</v>
      </c>
    </row>
    <row r="1466" spans="1:17" hidden="1" x14ac:dyDescent="0.3">
      <c r="A1466" t="s">
        <v>3102</v>
      </c>
      <c r="B1466" t="s">
        <v>3103</v>
      </c>
      <c r="C1466" t="s">
        <v>3159</v>
      </c>
      <c r="D1466" t="s">
        <v>483</v>
      </c>
      <c r="E1466">
        <v>1033.4250179000001</v>
      </c>
      <c r="F1466">
        <v>1.24</v>
      </c>
      <c r="G1466">
        <v>-78.773675185363004</v>
      </c>
      <c r="H1466">
        <v>-17.980925580450702</v>
      </c>
      <c r="I1466">
        <v>-61.692896857589098</v>
      </c>
      <c r="J1466">
        <v>-1.00810028074739</v>
      </c>
      <c r="K1466">
        <v>1.4700946630487599</v>
      </c>
      <c r="L1466">
        <v>2.1720501048413499</v>
      </c>
      <c r="M1466">
        <v>42.530041937774001</v>
      </c>
      <c r="N1466">
        <v>1.10974192124655</v>
      </c>
      <c r="O1466">
        <v>246.77419354838699</v>
      </c>
      <c r="P1466">
        <v>7.8260869565217304</v>
      </c>
    </row>
    <row r="1467" spans="1:17" hidden="1" x14ac:dyDescent="0.3">
      <c r="A1467" t="s">
        <v>3104</v>
      </c>
      <c r="B1467" t="s">
        <v>3105</v>
      </c>
      <c r="C1467" t="s">
        <v>3159</v>
      </c>
      <c r="D1467" t="s">
        <v>54</v>
      </c>
      <c r="E1467">
        <v>1033.30944</v>
      </c>
      <c r="F1467">
        <v>206.2</v>
      </c>
      <c r="G1467">
        <v>29.514920501190399</v>
      </c>
      <c r="H1467">
        <v>-16.661197689294202</v>
      </c>
      <c r="I1467">
        <v>-14.617517257579101</v>
      </c>
      <c r="J1467">
        <v>5.7040920151261298</v>
      </c>
      <c r="K1467">
        <v>218.03836463541501</v>
      </c>
      <c r="L1467">
        <v>204.110471500302</v>
      </c>
      <c r="M1467">
        <v>45.571635678946798</v>
      </c>
      <c r="N1467">
        <v>0.58271202521783305</v>
      </c>
      <c r="O1467">
        <v>28.516003879728402</v>
      </c>
      <c r="P1467">
        <v>65.622489959839299</v>
      </c>
      <c r="Q1467">
        <v>5.1933778049635997E-2</v>
      </c>
    </row>
    <row r="1468" spans="1:17" hidden="1" x14ac:dyDescent="0.3">
      <c r="A1468" t="s">
        <v>3106</v>
      </c>
      <c r="B1468" t="s">
        <v>3107</v>
      </c>
      <c r="C1468" t="s">
        <v>3159</v>
      </c>
      <c r="D1468" t="s">
        <v>703</v>
      </c>
      <c r="E1468">
        <v>1032.4946527320001</v>
      </c>
      <c r="F1468">
        <v>48.66</v>
      </c>
      <c r="G1468">
        <v>-42.989114438906398</v>
      </c>
      <c r="H1468">
        <v>-8.8302891499469194</v>
      </c>
      <c r="I1468">
        <v>-5.3070790392064904</v>
      </c>
      <c r="J1468">
        <v>-3.5734317882219901</v>
      </c>
      <c r="K1468">
        <v>50.112994925493702</v>
      </c>
      <c r="L1468">
        <v>49.303879473827401</v>
      </c>
      <c r="M1468">
        <v>57.061842555044699</v>
      </c>
      <c r="N1468">
        <v>0.23313823186204199</v>
      </c>
      <c r="O1468">
        <v>27.825729551993401</v>
      </c>
      <c r="P1468">
        <v>21.044776119402901</v>
      </c>
      <c r="Q1468">
        <v>4.2535558178442998E-2</v>
      </c>
    </row>
    <row r="1469" spans="1:17" hidden="1" x14ac:dyDescent="0.3">
      <c r="A1469" t="s">
        <v>3108</v>
      </c>
      <c r="B1469" t="s">
        <v>3109</v>
      </c>
      <c r="C1469" t="s">
        <v>3159</v>
      </c>
      <c r="D1469" t="s">
        <v>206</v>
      </c>
      <c r="E1469">
        <v>1029.2654439999999</v>
      </c>
      <c r="F1469">
        <v>960</v>
      </c>
      <c r="G1469">
        <v>-48.198120501837401</v>
      </c>
      <c r="H1469">
        <v>-13.673952791334999</v>
      </c>
      <c r="I1469">
        <v>-26.991792977187998</v>
      </c>
      <c r="J1469">
        <v>-0.32906387316962998</v>
      </c>
      <c r="K1469">
        <v>1074.0758347600399</v>
      </c>
      <c r="L1469">
        <v>1134.4287438267099</v>
      </c>
      <c r="M1469">
        <v>22.653710178945101</v>
      </c>
      <c r="N1469">
        <v>1.32143508820819</v>
      </c>
      <c r="O1469">
        <v>58.8541666666666</v>
      </c>
      <c r="P1469">
        <v>0.94637223974762796</v>
      </c>
      <c r="Q1469">
        <v>7.0752813962109001E-2</v>
      </c>
    </row>
    <row r="1470" spans="1:17" hidden="1" x14ac:dyDescent="0.3">
      <c r="A1470" t="s">
        <v>3110</v>
      </c>
      <c r="B1470" t="s">
        <v>3111</v>
      </c>
      <c r="C1470" t="s">
        <v>3159</v>
      </c>
      <c r="D1470" t="s">
        <v>220</v>
      </c>
      <c r="E1470">
        <v>1029.2322134999999</v>
      </c>
      <c r="F1470">
        <v>998.45</v>
      </c>
      <c r="G1470">
        <v>56.173931324066103</v>
      </c>
      <c r="H1470">
        <v>13.1069110716608</v>
      </c>
      <c r="I1470">
        <v>119.861901563331</v>
      </c>
      <c r="J1470">
        <v>7.60550109170675</v>
      </c>
      <c r="K1470">
        <v>794.98165297529795</v>
      </c>
      <c r="L1470">
        <v>603.22927289659901</v>
      </c>
      <c r="M1470">
        <v>71.6762101893938</v>
      </c>
      <c r="N1470">
        <v>0.590189666448659</v>
      </c>
      <c r="O1470">
        <v>3.5555110421152798</v>
      </c>
      <c r="P1470">
        <v>198.12190218364901</v>
      </c>
      <c r="Q1470">
        <v>0.25918563878954598</v>
      </c>
    </row>
    <row r="1471" spans="1:17" hidden="1" x14ac:dyDescent="0.3">
      <c r="A1471" t="s">
        <v>3112</v>
      </c>
      <c r="B1471" t="s">
        <v>3113</v>
      </c>
      <c r="C1471" t="s">
        <v>3159</v>
      </c>
      <c r="D1471" t="s">
        <v>46</v>
      </c>
      <c r="E1471">
        <v>1028.6279028199999</v>
      </c>
      <c r="F1471">
        <v>180.01</v>
      </c>
      <c r="G1471">
        <v>189.43929410154101</v>
      </c>
      <c r="H1471">
        <v>16.836749578031899</v>
      </c>
      <c r="I1471">
        <v>80.131818064886204</v>
      </c>
      <c r="J1471">
        <v>7.0507752204807996</v>
      </c>
      <c r="K1471">
        <v>148.431812228371</v>
      </c>
      <c r="L1471">
        <v>119.04069089620199</v>
      </c>
      <c r="M1471">
        <v>82.2135830467234</v>
      </c>
      <c r="N1471">
        <v>1.74527575875235</v>
      </c>
      <c r="O1471">
        <v>0</v>
      </c>
      <c r="P1471">
        <v>249.19495635305501</v>
      </c>
      <c r="Q1471">
        <v>0.10933786936557199</v>
      </c>
    </row>
    <row r="1472" spans="1:17" hidden="1" x14ac:dyDescent="0.3">
      <c r="A1472" t="s">
        <v>3114</v>
      </c>
      <c r="B1472" t="s">
        <v>3115</v>
      </c>
      <c r="C1472" t="s">
        <v>3159</v>
      </c>
      <c r="D1472" t="s">
        <v>54</v>
      </c>
      <c r="E1472">
        <v>1027.764416</v>
      </c>
      <c r="F1472">
        <v>372.4</v>
      </c>
      <c r="G1472">
        <v>-30.0081117512788</v>
      </c>
      <c r="H1472">
        <v>1.1216170759560999</v>
      </c>
      <c r="I1472">
        <v>1.97116480802496</v>
      </c>
      <c r="J1472">
        <v>-1.6556291628953199</v>
      </c>
      <c r="K1472">
        <v>375.64172989801</v>
      </c>
      <c r="L1472">
        <v>353.18769242799999</v>
      </c>
      <c r="M1472">
        <v>30.463221430729199</v>
      </c>
      <c r="N1472">
        <v>0.30066858090579801</v>
      </c>
      <c r="O1472">
        <v>37.862513426423099</v>
      </c>
      <c r="P1472">
        <v>41.435624762628102</v>
      </c>
      <c r="Q1472">
        <v>-1.4406883719688001E-2</v>
      </c>
    </row>
    <row r="1473" spans="1:17" hidden="1" x14ac:dyDescent="0.3">
      <c r="A1473" t="s">
        <v>3116</v>
      </c>
      <c r="B1473" t="s">
        <v>3117</v>
      </c>
      <c r="C1473" t="s">
        <v>3159</v>
      </c>
      <c r="D1473" t="s">
        <v>274</v>
      </c>
      <c r="E1473">
        <v>1026.56587992</v>
      </c>
      <c r="F1473">
        <v>42.36</v>
      </c>
      <c r="G1473">
        <v>-58.190125281003098</v>
      </c>
      <c r="H1473">
        <v>-5.3479344483108697</v>
      </c>
      <c r="I1473">
        <v>-7.7945309447751496</v>
      </c>
      <c r="J1473">
        <v>5.2818152870355499</v>
      </c>
      <c r="K1473">
        <v>40.713272723306098</v>
      </c>
      <c r="L1473">
        <v>44.406055682241799</v>
      </c>
      <c r="M1473">
        <v>51.742971893775703</v>
      </c>
      <c r="N1473">
        <v>0.70251154457134501</v>
      </c>
      <c r="O1473">
        <v>50.849858356940501</v>
      </c>
      <c r="P1473">
        <v>28.363636363636299</v>
      </c>
      <c r="Q1473">
        <v>6.1113531023650997E-2</v>
      </c>
    </row>
    <row r="1474" spans="1:17" hidden="1" x14ac:dyDescent="0.3">
      <c r="A1474" t="s">
        <v>3118</v>
      </c>
      <c r="B1474" t="s">
        <v>3119</v>
      </c>
      <c r="C1474" t="s">
        <v>3159</v>
      </c>
      <c r="D1474" t="s">
        <v>232</v>
      </c>
      <c r="E1474">
        <v>1026.4896260999999</v>
      </c>
      <c r="F1474">
        <v>556.20000000000005</v>
      </c>
      <c r="G1474">
        <v>139.484662017294</v>
      </c>
      <c r="H1474">
        <v>17.085464213979002</v>
      </c>
      <c r="I1474">
        <v>60.251912218938003</v>
      </c>
      <c r="J1474">
        <v>11.6066296961873</v>
      </c>
      <c r="K1474">
        <v>466.78854111138099</v>
      </c>
      <c r="L1474">
        <v>370.770732534952</v>
      </c>
      <c r="M1474">
        <v>80.668934052481404</v>
      </c>
      <c r="N1474">
        <v>0.89887169511045995</v>
      </c>
      <c r="O1474">
        <v>2.8407047824523501</v>
      </c>
      <c r="P1474">
        <v>179.49748743718499</v>
      </c>
      <c r="Q1474">
        <v>0.112651649318859</v>
      </c>
    </row>
    <row r="1475" spans="1:17" hidden="1" x14ac:dyDescent="0.3">
      <c r="A1475" t="s">
        <v>3120</v>
      </c>
      <c r="B1475" t="s">
        <v>3121</v>
      </c>
      <c r="C1475" t="s">
        <v>3159</v>
      </c>
      <c r="D1475" t="s">
        <v>257</v>
      </c>
      <c r="E1475">
        <v>1024.7439999999999</v>
      </c>
      <c r="F1475">
        <v>1800</v>
      </c>
      <c r="G1475">
        <v>1.7408934541579499</v>
      </c>
      <c r="H1475">
        <v>22.426425073121202</v>
      </c>
      <c r="I1475">
        <v>19.150609860754201</v>
      </c>
      <c r="J1475">
        <v>7.2001781059275096</v>
      </c>
      <c r="K1475">
        <v>1617.26742296161</v>
      </c>
      <c r="L1475">
        <v>1506.8981799799501</v>
      </c>
      <c r="M1475">
        <v>70.924467744683099</v>
      </c>
      <c r="N1475">
        <v>1.46019722776274</v>
      </c>
      <c r="O1475">
        <v>4.1666666666666696</v>
      </c>
      <c r="P1475">
        <v>42.608144509586403</v>
      </c>
      <c r="Q1475">
        <v>5.0861075504523998E-2</v>
      </c>
    </row>
    <row r="1476" spans="1:17" hidden="1" x14ac:dyDescent="0.3">
      <c r="A1476" t="s">
        <v>3122</v>
      </c>
      <c r="B1476" t="s">
        <v>3123</v>
      </c>
      <c r="C1476" t="s">
        <v>3159</v>
      </c>
      <c r="D1476" t="s">
        <v>274</v>
      </c>
      <c r="E1476">
        <v>1021.65825527999</v>
      </c>
      <c r="F1476">
        <v>81.12</v>
      </c>
      <c r="G1476">
        <v>-35.329426052628797</v>
      </c>
      <c r="H1476">
        <v>0.26648899231481599</v>
      </c>
      <c r="I1476">
        <v>-19.918520339557599</v>
      </c>
      <c r="J1476">
        <v>0.203983378286763</v>
      </c>
      <c r="K1476">
        <v>79.802378653138007</v>
      </c>
      <c r="L1476">
        <v>78.671403394925804</v>
      </c>
      <c r="M1476">
        <v>44.936054876065199</v>
      </c>
      <c r="N1476">
        <v>1.3854567074067501</v>
      </c>
      <c r="O1476">
        <v>24.445266272189301</v>
      </c>
      <c r="P1476">
        <v>23.282674772036401</v>
      </c>
      <c r="Q1476">
        <v>-5.9135606909312001E-2</v>
      </c>
    </row>
    <row r="1477" spans="1:17" hidden="1" x14ac:dyDescent="0.3">
      <c r="A1477" t="s">
        <v>3124</v>
      </c>
      <c r="B1477" t="s">
        <v>3125</v>
      </c>
      <c r="C1477" t="s">
        <v>3159</v>
      </c>
      <c r="D1477" t="s">
        <v>130</v>
      </c>
      <c r="E1477">
        <v>1018.47128882999</v>
      </c>
      <c r="F1477">
        <v>453.55</v>
      </c>
      <c r="G1477">
        <v>18.9276545876391</v>
      </c>
      <c r="H1477">
        <v>0.20827291848934101</v>
      </c>
      <c r="I1477">
        <v>-6.4037527033915396</v>
      </c>
      <c r="J1477">
        <v>11.8589121359697</v>
      </c>
      <c r="K1477">
        <v>444.02104182064301</v>
      </c>
      <c r="L1477">
        <v>426.46975645072098</v>
      </c>
      <c r="M1477">
        <v>58.689279457876196</v>
      </c>
      <c r="N1477">
        <v>1.64865923230253</v>
      </c>
      <c r="O1477">
        <v>17.5173630250248</v>
      </c>
      <c r="P1477">
        <v>57.3187651751647</v>
      </c>
      <c r="Q1477">
        <v>7.4907483925991003E-2</v>
      </c>
    </row>
    <row r="1478" spans="1:17" hidden="1" x14ac:dyDescent="0.3">
      <c r="A1478" t="s">
        <v>3126</v>
      </c>
      <c r="B1478" t="s">
        <v>3127</v>
      </c>
      <c r="C1478" t="s">
        <v>3159</v>
      </c>
      <c r="D1478" t="s">
        <v>274</v>
      </c>
      <c r="E1478">
        <v>1016.0680224</v>
      </c>
      <c r="F1478">
        <v>94.88</v>
      </c>
      <c r="G1478">
        <v>-39.4423204548469</v>
      </c>
      <c r="H1478">
        <v>-2.5204255909812501</v>
      </c>
      <c r="I1478">
        <v>-9.2430025697128997</v>
      </c>
      <c r="J1478">
        <v>1.1683459297301499</v>
      </c>
      <c r="K1478">
        <v>95.6718098308815</v>
      </c>
      <c r="L1478">
        <v>96.7725747308927</v>
      </c>
      <c r="M1478">
        <v>38.664838465655997</v>
      </c>
      <c r="N1478">
        <v>0.86756547850055898</v>
      </c>
      <c r="O1478">
        <v>39.913575042158499</v>
      </c>
      <c r="P1478">
        <v>27.887855506132901</v>
      </c>
      <c r="Q1478">
        <v>8.7981190424967007E-2</v>
      </c>
    </row>
    <row r="1479" spans="1:17" hidden="1" x14ac:dyDescent="0.3">
      <c r="A1479" t="s">
        <v>3128</v>
      </c>
      <c r="B1479" t="s">
        <v>3129</v>
      </c>
      <c r="C1479" t="s">
        <v>3159</v>
      </c>
      <c r="D1479" t="s">
        <v>135</v>
      </c>
      <c r="E1479">
        <v>1015.791932</v>
      </c>
      <c r="F1479">
        <v>497.6</v>
      </c>
      <c r="G1479">
        <v>70.826333689669497</v>
      </c>
      <c r="H1479">
        <v>-2.0325837437160201</v>
      </c>
      <c r="I1479">
        <v>85.7807556680375</v>
      </c>
      <c r="J1479">
        <v>-7.2891593134536903</v>
      </c>
      <c r="K1479">
        <v>503.985209966973</v>
      </c>
      <c r="M1479">
        <v>47.404768360240602</v>
      </c>
      <c r="N1479">
        <v>0.57409610983981696</v>
      </c>
      <c r="O1479">
        <v>46.694131832797403</v>
      </c>
      <c r="P1479">
        <v>107.24698042482299</v>
      </c>
    </row>
    <row r="1480" spans="1:17" hidden="1" x14ac:dyDescent="0.3">
      <c r="A1480" t="s">
        <v>3130</v>
      </c>
      <c r="B1480" t="s">
        <v>3131</v>
      </c>
      <c r="C1480" t="s">
        <v>3159</v>
      </c>
      <c r="D1480" t="s">
        <v>635</v>
      </c>
      <c r="E1480">
        <v>1014.476069992</v>
      </c>
      <c r="F1480">
        <v>215.38</v>
      </c>
      <c r="G1480">
        <v>-19.427884190302901</v>
      </c>
      <c r="H1480">
        <v>-12.664064218130701</v>
      </c>
      <c r="I1480">
        <v>7.1562139807323</v>
      </c>
      <c r="J1480">
        <v>2.0614101672544098</v>
      </c>
      <c r="K1480">
        <v>219.93943231525901</v>
      </c>
      <c r="L1480">
        <v>206.687714308061</v>
      </c>
      <c r="M1480">
        <v>41.956885895974203</v>
      </c>
      <c r="N1480">
        <v>0.52481418815603698</v>
      </c>
      <c r="O1480">
        <v>25.359829139195799</v>
      </c>
      <c r="P1480">
        <v>35.416535680603502</v>
      </c>
      <c r="Q1480">
        <v>6.3428591363900002E-3</v>
      </c>
    </row>
    <row r="1481" spans="1:17" hidden="1" x14ac:dyDescent="0.3">
      <c r="A1481" t="s">
        <v>3132</v>
      </c>
      <c r="B1481" t="s">
        <v>3133</v>
      </c>
      <c r="C1481" t="s">
        <v>3159</v>
      </c>
      <c r="D1481" t="s">
        <v>292</v>
      </c>
      <c r="E1481">
        <v>1014.4425</v>
      </c>
      <c r="F1481">
        <v>494.85</v>
      </c>
      <c r="G1481">
        <v>-56.410719285076297</v>
      </c>
      <c r="H1481">
        <v>-8.4067733389089305</v>
      </c>
      <c r="I1481">
        <v>-24.6494229817038</v>
      </c>
      <c r="J1481">
        <v>-1.7770110162205299</v>
      </c>
      <c r="K1481">
        <v>517.011828071595</v>
      </c>
      <c r="L1481">
        <v>520.50457366955402</v>
      </c>
      <c r="M1481">
        <v>32.630215278490297</v>
      </c>
      <c r="N1481">
        <v>1.793779342723</v>
      </c>
      <c r="O1481">
        <v>49.115893705163103</v>
      </c>
      <c r="P1481">
        <v>7.5527059334926996</v>
      </c>
      <c r="Q1481">
        <v>0.13645207141245699</v>
      </c>
    </row>
    <row r="1482" spans="1:17" hidden="1" x14ac:dyDescent="0.3">
      <c r="A1482" t="s">
        <v>3134</v>
      </c>
      <c r="B1482" t="s">
        <v>3135</v>
      </c>
      <c r="C1482" t="s">
        <v>3159</v>
      </c>
      <c r="D1482" t="s">
        <v>521</v>
      </c>
      <c r="E1482">
        <v>1010.628228125</v>
      </c>
      <c r="F1482">
        <v>301.25</v>
      </c>
      <c r="G1482">
        <v>60.717861386137997</v>
      </c>
      <c r="H1482">
        <v>19.912478110552598</v>
      </c>
      <c r="I1482">
        <v>52.374671316792202</v>
      </c>
      <c r="J1482">
        <v>-0.65635649128400098</v>
      </c>
      <c r="K1482">
        <v>260.65512625836902</v>
      </c>
      <c r="L1482">
        <v>208.89299420121</v>
      </c>
      <c r="M1482">
        <v>71.477139855931696</v>
      </c>
      <c r="N1482">
        <v>1.28279089256973</v>
      </c>
      <c r="O1482">
        <v>3.5352697095435599</v>
      </c>
      <c r="P1482">
        <v>128.56600910470399</v>
      </c>
      <c r="Q1482">
        <v>0.151115808046874</v>
      </c>
    </row>
    <row r="1483" spans="1:17" hidden="1" x14ac:dyDescent="0.3">
      <c r="A1483" t="s">
        <v>3136</v>
      </c>
      <c r="B1483" t="s">
        <v>3137</v>
      </c>
      <c r="C1483" t="s">
        <v>3159</v>
      </c>
      <c r="D1483" t="s">
        <v>3138</v>
      </c>
      <c r="E1483">
        <v>1005.9570248</v>
      </c>
      <c r="F1483">
        <v>6.37</v>
      </c>
      <c r="G1483">
        <v>-29.299494838648499</v>
      </c>
      <c r="H1483">
        <v>24.697853248153798</v>
      </c>
      <c r="I1483">
        <v>-52.951133466341098</v>
      </c>
      <c r="J1483">
        <v>9.2988367407259496</v>
      </c>
      <c r="K1483">
        <v>6.8649579067087796</v>
      </c>
      <c r="L1483">
        <v>8.7137516900651697</v>
      </c>
      <c r="M1483">
        <v>87.876274154311005</v>
      </c>
      <c r="N1483">
        <v>0.28716523406761901</v>
      </c>
      <c r="O1483">
        <v>166.87598116169499</v>
      </c>
      <c r="P1483">
        <v>40.929203539823</v>
      </c>
      <c r="Q1483">
        <v>3.6329301724591999E-2</v>
      </c>
    </row>
    <row r="1484" spans="1:17" hidden="1" x14ac:dyDescent="0.3">
      <c r="A1484" t="s">
        <v>3139</v>
      </c>
      <c r="B1484" t="s">
        <v>3140</v>
      </c>
      <c r="C1484" t="s">
        <v>3159</v>
      </c>
      <c r="D1484" t="s">
        <v>635</v>
      </c>
      <c r="E1484">
        <v>1001.930208852</v>
      </c>
      <c r="F1484">
        <v>104.82</v>
      </c>
      <c r="G1484">
        <v>5.3743398789908801</v>
      </c>
      <c r="H1484">
        <v>-4.9461320452022202</v>
      </c>
      <c r="I1484">
        <v>23.095047190063099</v>
      </c>
      <c r="J1484">
        <v>-0.363067273509668</v>
      </c>
      <c r="K1484">
        <v>102.547879903949</v>
      </c>
      <c r="L1484">
        <v>88.768159568196296</v>
      </c>
      <c r="M1484">
        <v>39.262939204238201</v>
      </c>
      <c r="N1484">
        <v>0.35350967190928301</v>
      </c>
      <c r="O1484">
        <v>17.344018317115001</v>
      </c>
      <c r="P1484">
        <v>53.807776962582501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Price_Filter_09_09_2024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2024-09-10T06:42:42Z</dcterms:created>
  <dcterms:modified xsi:type="dcterms:W3CDTF">2024-11-22T13:32:42Z</dcterms:modified>
</cp:coreProperties>
</file>